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pivotCache/pivotCacheDefinition4.xml" ContentType="application/vnd.openxmlformats-officedocument.spreadsheetml.pivotCacheDefinition+xml"/>
  <Override PartName="/xl/pivotCache/pivotCacheDefinition5.xml" ContentType="application/vnd.openxmlformats-officedocument.spreadsheetml.pivotCacheDefinition+xml"/>
  <Override PartName="/xl/pivotCache/pivotCacheDefinition6.xml" ContentType="application/vnd.openxmlformats-officedocument.spreadsheetml.pivotCacheDefinition+xml"/>
  <Override PartName="/xl/pivotCache/pivotCacheDefinition7.xml" ContentType="application/vnd.openxmlformats-officedocument.spreadsheetml.pivotCacheDefinition+xml"/>
  <Override PartName="/xl/pivotCache/pivotCacheDefinition8.xml" ContentType="application/vnd.openxmlformats-officedocument.spreadsheetml.pivotCacheDefinition+xml"/>
  <Override PartName="/xl/pivotCache/pivotCacheDefinition9.xml" ContentType="application/vnd.openxmlformats-officedocument.spreadsheetml.pivotCacheDefinition+xml"/>
  <Override PartName="/xl/pivotCache/pivotCacheDefinition10.xml" ContentType="application/vnd.openxmlformats-officedocument.spreadsheetml.pivotCacheDefinition+xml"/>
  <Override PartName="/xl/pivotCache/pivotCacheDefinition11.xml" ContentType="application/vnd.openxmlformats-officedocument.spreadsheetml.pivotCacheDefinition+xml"/>
  <Override PartName="/xl/pivotCache/pivotCacheDefinition12.xml" ContentType="application/vnd.openxmlformats-officedocument.spreadsheetml.pivotCacheDefinition+xml"/>
  <Override PartName="/xl/pivotCache/pivotCacheDefinition13.xml" ContentType="application/vnd.openxmlformats-officedocument.spreadsheetml.pivotCacheDefinition+xml"/>
  <Override PartName="/xl/slicerCaches/slicerCache1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Z:\FELIPE\RELATÓRIOS\2026\OUTUBRO\BIC\"/>
    </mc:Choice>
  </mc:AlternateContent>
  <xr:revisionPtr revIDLastSave="0" documentId="13_ncr:1_{4C96E881-473A-424F-9675-23113D75466B}" xr6:coauthVersionLast="47" xr6:coauthVersionMax="47" xr10:uidLastSave="{00000000-0000-0000-0000-000000000000}"/>
  <bookViews>
    <workbookView xWindow="-120" yWindow="-120" windowWidth="29040" windowHeight="15720" firstSheet="3" activeTab="3" xr2:uid="{00000000-000D-0000-FFFF-FFFF00000000}"/>
  </bookViews>
  <sheets>
    <sheet name="BD ULTIMOS 3 MESES" sheetId="2" state="hidden" r:id="rId1"/>
    <sheet name="BD PRODUTO" sheetId="8" state="hidden" r:id="rId2"/>
    <sheet name="BD" sheetId="1" state="hidden" r:id="rId3"/>
    <sheet name="POR GGV E SV" sheetId="4" r:id="rId4"/>
    <sheet name="POR RCA" sheetId="5" r:id="rId5"/>
    <sheet name="TOP CONTAS" sheetId="7" r:id="rId6"/>
    <sheet name="POR PRODUTO" sheetId="6" r:id="rId7"/>
  </sheets>
  <externalReferences>
    <externalReference r:id="rId8"/>
    <externalReference r:id="rId9"/>
  </externalReferences>
  <definedNames>
    <definedName name="_xlnm._FilterDatabase" localSheetId="4" hidden="1">'POR RCA'!$B$9:$N$9</definedName>
    <definedName name="_xlnm._FilterDatabase" localSheetId="5" hidden="1">'TOP CONTAS'!$B$7:$M$8</definedName>
    <definedName name="SegmentaçãodeDados_DATA">#N/A</definedName>
  </definedNames>
  <calcPr calcId="191029"/>
  <pivotCaches>
    <pivotCache cacheId="22" r:id="rId10"/>
    <pivotCache cacheId="25" r:id="rId11"/>
    <pivotCache cacheId="28" r:id="rId12"/>
    <pivotCache cacheId="31" r:id="rId13"/>
    <pivotCache cacheId="34" r:id="rId14"/>
    <pivotCache cacheId="37" r:id="rId15"/>
    <pivotCache cacheId="40" r:id="rId16"/>
    <pivotCache cacheId="43" r:id="rId17"/>
    <pivotCache cacheId="46" r:id="rId18"/>
    <pivotCache cacheId="49" r:id="rId19"/>
    <pivotCache cacheId="52" r:id="rId20"/>
    <pivotCache cacheId="55" r:id="rId21"/>
  </pivotCaches>
  <extLst>
    <ext xmlns:x14="http://schemas.microsoft.com/office/spreadsheetml/2009/9/main" uri="{876F7934-8845-4945-9796-88D515C7AA90}">
      <x14:pivotCaches>
        <pivotCache cacheId="13" r:id="rId22"/>
      </x14:pivotCaches>
    </ext>
    <ext xmlns:x14="http://schemas.microsoft.com/office/spreadsheetml/2009/9/main" uri="{BBE1A952-AA13-448e-AADC-164F8A28A991}">
      <x14:slicerCaches>
        <x14:slicerCache r:id="rId23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8274 - 36353 - MES ATUAL_2750598c-b314-43a2-bc7a-5e5188cc8613" name="8274 - 36353 - MES ATUAL" connection="Consulta - 8274 - 36353 - MES ATUAL"/>
          <x15:modelTable id="8274 - 36353 - ULTIMOS 3 MESES_13ffcdc2-b78c-4853-8e46-8c1316a50295" name="8274 - 36353 - ULTIMOS 3 MESES" connection="Consulta - 8274 - 36353 - ULTIMOS 3 MESES"/>
          <x15:modelTable id="MIX BIC_3d753ac1-c91e-4807-b49d-f39f422fabc6" name="MIX BIC" connection="Consulta - MIX BIC"/>
        </x15:modelTables>
        <x15:modelRelationships>
          <x15:modelRelationship fromTable="8274 - 36353 - MES ATUAL" fromColumn="CODPROD" toTable="MIX BIC" toColumn="CODPROD"/>
          <x15:modelRelationship fromTable="8274 - 36353 - ULTIMOS 3 MESES" fromColumn="CODPROD" toTable="MIX BIC" toColumn="CODPROD"/>
        </x15:modelRelationships>
        <x15:extLst>
          <ext xmlns:x16="http://schemas.microsoft.com/office/spreadsheetml/2014/11/main" uri="{9835A34E-60A6-4A7C-AAB8-D5F71C897F49}">
            <x16:modelTimeGroupings>
              <x16:modelTimeGrouping tableName="8274 - 36353 - ULTIMOS 3 MESES" columnName="DATA" columnId="DATA">
                <x16:calculatedTimeColumn columnName="DATA (Índice de Mês)" columnId="DATA (Índice de Mês)" contentType="monthsindex" isSelected="1"/>
                <x16:calculatedTimeColumn columnName="DATA (Mês)" columnId="DATA (Mês)" contentType="months" isSelected="1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BE44AC9-8FA4-4B19-82FD-93A4D37E4A3E}" name="Consulta - 8274 - 36353 - MES ATUAL" description="Conexão com a consulta '8274 - 36353 - MES ATUAL' na pasta de trabalho." type="100" refreshedVersion="8" minRefreshableVersion="5">
    <extLst>
      <ext xmlns:x15="http://schemas.microsoft.com/office/spreadsheetml/2010/11/main" uri="{DE250136-89BD-433C-8126-D09CA5730AF9}">
        <x15:connection id="a4325e95-36bc-43f6-b05c-d5ab10743e47"/>
      </ext>
    </extLst>
  </connection>
  <connection id="2" xr16:uid="{1BFE652A-322E-4C02-BF74-8A3DEF9B6BF8}" name="Consulta - 8274 - 36353 - ULTIMOS 3 MESES" description="Conexão com a consulta '8274 - 36353 - ULTIMOS 3 MESES' na pasta de trabalho." type="100" refreshedVersion="8" minRefreshableVersion="5">
    <extLst>
      <ext xmlns:x15="http://schemas.microsoft.com/office/spreadsheetml/2010/11/main" uri="{DE250136-89BD-433C-8126-D09CA5730AF9}">
        <x15:connection id="24e524e0-34d8-4213-8fb7-1f50690a44f9"/>
      </ext>
    </extLst>
  </connection>
  <connection id="3" xr16:uid="{2C39515D-23F1-420E-ABB9-9C180A48E3B1}" name="Consulta - MIX BIC" description="Conexão com a consulta 'MIX BIC' na pasta de trabalho." type="100" refreshedVersion="8" minRefreshableVersion="5">
    <extLst>
      <ext xmlns:x15="http://schemas.microsoft.com/office/spreadsheetml/2010/11/main" uri="{DE250136-89BD-433C-8126-D09CA5730AF9}">
        <x15:connection id="5bbdb731-26ea-4013-b684-1a0f9217003e"/>
      </ext>
    </extLst>
  </connection>
  <connection id="4" xr16:uid="{55D83FC2-8787-4056-9CF2-F99A8D08C0C7}" keepAlive="1" name="ThisWorkbookDataModel" description="Modelo de Dado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3">
    <s v="ThisWorkbookDataModel"/>
    <s v="{[8274 - 36353 - ULTIMOS 3 MESES].[DATA].&amp;[2026-09-01T00:00:00],[8274 - 36353 - ULTIMOS 3 MESES].[DATA].&amp;[2026-09-02T00:00:00],[8274 - 36353 - ULTIMOS 3 MESES].[DATA].&amp;[2026-09-03T00:00:00],[8274 - 36353 - ULTIMOS 3 MESES].[DATA].&amp;[2026-09-04T00:00:00],[8274 - 36353 - ULTIMOS 3 MESES].[DATA].&amp;[2026-09-05T00:00:00],[8274 - 36353 - ULTIMOS 3 MESES].[DATA].&amp;[2026-09-06T00:00:00],[8274 - 36353 - ULTIMOS 3 MESES].[DATA].&amp;[2026-09-07T00:00:00],[8274 - 36353 - ULTIMOS 3 MESES].[DATA].&amp;[2026-09-08T00:00:00],[8274 - 36353 - ULTIMOS 3 MESES].[DATA].&amp;[2026-09-09T00:00:00],[8274 - 36353 - ULTIMOS 3 MESES].[DATA].&amp;[2026-09-10T00:00:00],[8274 - 36353 - ULTIMOS 3 MESES].[DATA].&amp;[2026-09-11T00:00:00],[8274 - 36353 - ULTIMOS 3 MESES].[DATA].&amp;[2026-09-12T00:00:00],[8274 - 36353 - ULTIMOS 3 MESES].[DATA].&amp;[2026-09-13T00:00:00],[8274 - 36353 - ULTIMOS 3 MESES].[DATA].&amp;[2026-09-14T00:00:00],[8274 - 36353 - ULTIMOS 3 MESES].[DATA].&amp;[2026-09-15T00:00:00],[8274 - 36353 - ULTIMOS 3 MESES].[DATA].&amp;[2026-09-16T00:00:00],[8274 - 36353 - ULTIMOS 3 MESES].[DATA].&amp;[2026-09-17T00:00:00],[8274 - 36353 - ULTIMOS 3 MESES].[DATA].&amp;[2026-09-18T00:00:00],[8274 - 36353 - ULTIMOS 3 MESES].[DATA].&amp;[2026-09-19T00:00:00],[8274 - 36353 - ULTIMOS 3 MESES].[DATA].&amp;[2026-09-20T00:00:00],[8274 - 36353 - ULTIMOS 3 MESES].[DATA].&amp;[2026-09-21T00:00:00],[8274 - 36353 - ULTIMOS 3 MESES].[DATA].&amp;[2026-09-22T00:00:00],[8274 - 36353 - ULTIMOS 3 MESES].[DATA].&amp;[2026-09-23T00:00:00],[8274 - 36353 - ULTIMOS 3 MESES].[DATA].&amp;[2026-09-24T00:00:00],[8274 - 36353 - ULTIMOS 3 MESES].[DATA].&amp;[2026-09-25T00:00:00],[8274 - 36353 - ULTIMOS 3 MESES].[DATA].&amp;[2026-09-26T00:00:00],[8274 - 36353 - ULTIMOS 3 MESES].[DATA].&amp;[2026-09-27T00:00:00],[8274 - 36353 - ULTIMOS 3 MESES].[DATA].&amp;[2026-09-28T00:00:00],[8274 - 36353 - ULTIMOS 3 MESES].[DATA].&amp;[2026-09-29T00:00:00],[8274 - 36353 - ULTIMOS 3 MESES].[DATA].&amp;[2026-09-30T00:00:00]}"/>
    <s v="{[8274 - 36353 - MES ATUAL].[DATA].&amp;[2026-10-25T00:00:00]}"/>
  </metadataStrings>
  <mdxMetadata count="2">
    <mdx n="0" f="s">
      <ms ns="1" c="0"/>
    </mdx>
    <mdx n="0" f="s">
      <ms ns="2" c="0"/>
    </mdx>
  </mdx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<sst xmlns="http://schemas.openxmlformats.org/spreadsheetml/2006/main" count="950" uniqueCount="624">
  <si>
    <t>GGV DEC CLAUDIA</t>
  </si>
  <si>
    <t>GGV DEC FABRICIO</t>
  </si>
  <si>
    <t>Total Geral</t>
  </si>
  <si>
    <t>POSITIVAÇÃO</t>
  </si>
  <si>
    <t>QTD VENDIDO</t>
  </si>
  <si>
    <t>VENDA</t>
  </si>
  <si>
    <t>GERENTE</t>
  </si>
  <si>
    <t>COD SV</t>
  </si>
  <si>
    <t>DATA</t>
  </si>
  <si>
    <t>SELLOUT ONTEM</t>
  </si>
  <si>
    <t>CODRCA</t>
  </si>
  <si>
    <t>COD RCA</t>
  </si>
  <si>
    <t>DIAS ÚTEIS</t>
  </si>
  <si>
    <t>DIAS TRAB.</t>
  </si>
  <si>
    <t>GGV</t>
  </si>
  <si>
    <t>QTD VENDIDA</t>
  </si>
  <si>
    <t>META</t>
  </si>
  <si>
    <t>% REALIZADO</t>
  </si>
  <si>
    <t xml:space="preserve">GAP </t>
  </si>
  <si>
    <t>FABRICIO</t>
  </si>
  <si>
    <t>CLAUDIA</t>
  </si>
  <si>
    <t>TIME CLÁUDIA</t>
  </si>
  <si>
    <t>NOME SV</t>
  </si>
  <si>
    <t>DOUGLAS</t>
  </si>
  <si>
    <t>WESKLEY</t>
  </si>
  <si>
    <t>JONATAS</t>
  </si>
  <si>
    <t>YURI</t>
  </si>
  <si>
    <t>REJANE</t>
  </si>
  <si>
    <t>BRUNA</t>
  </si>
  <si>
    <t>ROBSON</t>
  </si>
  <si>
    <t>LOURIMAR</t>
  </si>
  <si>
    <t>MUNIQUE</t>
  </si>
  <si>
    <t>DIEGO</t>
  </si>
  <si>
    <t>LEANDRO</t>
  </si>
  <si>
    <t>TIME FABRÍCIO</t>
  </si>
  <si>
    <t>FERNANDDA</t>
  </si>
  <si>
    <t>MICHEL</t>
  </si>
  <si>
    <t>CLAUDINEI</t>
  </si>
  <si>
    <t>FERNANDO</t>
  </si>
  <si>
    <t>MARCELO</t>
  </si>
  <si>
    <t>DIAS UTEIS</t>
  </si>
  <si>
    <t>SV</t>
  </si>
  <si>
    <t>RCA</t>
  </si>
  <si>
    <t>GAP</t>
  </si>
  <si>
    <t>F C DE OLIVEIRA REP LTDA (FABRICIO)</t>
  </si>
  <si>
    <t>JESSICA NAYARA DE FREITAS LUCIANO</t>
  </si>
  <si>
    <t>LP REPRESENTACOES LTDA (LUIS PAULO)</t>
  </si>
  <si>
    <t>AP SATURNINO REP. LTDA(ANA PAULA)</t>
  </si>
  <si>
    <t>REGGIORI REPRESENTACOES LTDA(ALINE)</t>
  </si>
  <si>
    <t>THALLES EDUARDO REPRESENTACOES EIRELI</t>
  </si>
  <si>
    <t>JOSE CARLOS CECCON &amp; CIA LTDA#</t>
  </si>
  <si>
    <t>JUNIOR KENEDY OLIVEIRA VIEIRA &amp; CIA LTD#</t>
  </si>
  <si>
    <t>ADEMIR JOSE DE SOUSA EIRELI (JUR)</t>
  </si>
  <si>
    <t>PAULA E SILVA REPRESENTACOES(WALDIRENE)#</t>
  </si>
  <si>
    <t>EDINAEL PEREIRA PERES - EIRELI</t>
  </si>
  <si>
    <t>L S NOLETO REPRES COMERCIAIS LTDA(LUZIA)</t>
  </si>
  <si>
    <t>JANAINA GONCALO DA SILVA REPRESENTACOES</t>
  </si>
  <si>
    <t>FRANCA REPRESENTACAO COM. LTDA (VANESSA)</t>
  </si>
  <si>
    <t>B.C REPRESENTACAO COM(BIL CLINTON)</t>
  </si>
  <si>
    <t>DL REPRESENTAÇÃO COM. LTDA - ME(DOUGLAS)</t>
  </si>
  <si>
    <t>J S F REPRES EIRELI(ANTONIO JONAS)</t>
  </si>
  <si>
    <t>C GOMES DA NEIVA EIRELI(CLEITON)</t>
  </si>
  <si>
    <t>MARTINS &amp; LEMOS REPRES (DANIEL)</t>
  </si>
  <si>
    <t>LIZIANE REGINA CANUTO</t>
  </si>
  <si>
    <t>C ARAUJO REPRESENTACOES EIRELI(CAIRO)</t>
  </si>
  <si>
    <t>IRIS REPRESENTACOES LTDA ME</t>
  </si>
  <si>
    <t>A E G REPRE. ( ANTONIO AGENOR)</t>
  </si>
  <si>
    <t>FERNANDO REPRESENTACOES LTDA</t>
  </si>
  <si>
    <t>M MARINS REPRES(NILDA)</t>
  </si>
  <si>
    <t>CECILIANO &amp; CECILIANO ( ROMARIO)</t>
  </si>
  <si>
    <t>DUANE REPRESENTACOES LTDA (DUANE)#</t>
  </si>
  <si>
    <t>MORAES OLIVEIRA LTDA ( ROSANGELA )#</t>
  </si>
  <si>
    <t>H F O MENDES SOARES REPRE COMER (HELEN)</t>
  </si>
  <si>
    <t>NS MARQUES REPRESENTACOES LTDA(NAIARA)</t>
  </si>
  <si>
    <t>JACQUES TRANSPORTES EIRELI</t>
  </si>
  <si>
    <t>FERNANDA SILVA PRATES EIRELI</t>
  </si>
  <si>
    <t>A P L REPRESENTACOES LTDA (ARIZOMAR)</t>
  </si>
  <si>
    <t>VILSON RODRIGUES DE SOUZA E CIA#</t>
  </si>
  <si>
    <t>H P DE L FREITAS REPRESENT LTDA(HILLA)</t>
  </si>
  <si>
    <t>CONTINI REPRESENTACOES COM.LTDA (ANDRE)</t>
  </si>
  <si>
    <t>B M GONCALVES REPRESENT LTDA (BRENDA)</t>
  </si>
  <si>
    <t>V. L. P. FERREIRA REPREST LTDA(VANGIA)</t>
  </si>
  <si>
    <t>M M SANTANA REPRESENTACOES LTDA (MAIK)</t>
  </si>
  <si>
    <t>AURILENE P CAMARGO LTDA</t>
  </si>
  <si>
    <t>THATYANNE ALEXANDRA BORGES ALVES</t>
  </si>
  <si>
    <t>NATANAEL MENDES REPRESENTACOES LTDA</t>
  </si>
  <si>
    <t>RICARDO T C REPRESENTACOES LTDA</t>
  </si>
  <si>
    <t>ANA PAULA MARTINS DA SILVA E CIA</t>
  </si>
  <si>
    <t>JARDENE COSTA PINHEIRO REPRESENT LTDA</t>
  </si>
  <si>
    <t>V DA SILVA CATAFESTA REP. LTDA (VALDECI)</t>
  </si>
  <si>
    <t>MICHEL RIBEIRO REPRES DE MED LTDA#</t>
  </si>
  <si>
    <t>D N POLIZELLI EIRELI(DIEGO NUNES)</t>
  </si>
  <si>
    <t>E DOS SANTOS GARCIA LTDA(EDERSON)</t>
  </si>
  <si>
    <t>PABLYNE CAMPOS SPINDOLA REPRESENTACOES#</t>
  </si>
  <si>
    <t>PGM LTDA (PATRICIA)</t>
  </si>
  <si>
    <t>REPRESENTACOES SANTOS SILVA LTDA(IARLEY)</t>
  </si>
  <si>
    <t>EFM REPRESENTACAO LTDA (EDNA)</t>
  </si>
  <si>
    <t>IDELMAR JOSE DE LIMA EIRELI</t>
  </si>
  <si>
    <t>GGR REPRES COMERCIAL LTDA(GUILHERME)</t>
  </si>
  <si>
    <t>EDILSON ALVES REPRESENTACOES</t>
  </si>
  <si>
    <t>ELIANE DE SOUZA BARBOSA</t>
  </si>
  <si>
    <t>A RIBEIRO REPRESENTACOES LTDA (ANDRE)</t>
  </si>
  <si>
    <t>LIDIANA CIRQUEIRA CAMPOS FRUGERI</t>
  </si>
  <si>
    <t>LORRAYNE PAULA BERNARDES REP EIRELI</t>
  </si>
  <si>
    <t>PAULO HENRIQUE DA SILVA REIS LTDA</t>
  </si>
  <si>
    <t>LUIZ REPRESENTACAO LTDA</t>
  </si>
  <si>
    <t>J D CUNHA FILHO EIRELI(JOVELINO)</t>
  </si>
  <si>
    <t>VIVIANE REPRESENTACAO LTDA</t>
  </si>
  <si>
    <t>DL REPRESENTACOES LTDA (DEBORAH)</t>
  </si>
  <si>
    <t>I B FERREIRA LTDA (IVAN)</t>
  </si>
  <si>
    <t>REPRES COMERCIAL H &amp; J LTDA (HELENA)</t>
  </si>
  <si>
    <t>GUILHERME DOS S NASCIMENTO EIRELI</t>
  </si>
  <si>
    <t>GLEIBSON FERREIRA COUTINHO LTDA</t>
  </si>
  <si>
    <t>K D O LAURINDO REPRE LTDA(KARLA DANIELA)</t>
  </si>
  <si>
    <t>KELLER REPRESENTACOES LTDA</t>
  </si>
  <si>
    <t>PIRES REPRESENTACAO COMERCIAL (ANDERSON)</t>
  </si>
  <si>
    <t>FRANCILDA ALVES REPRESENTACOES EIRELI</t>
  </si>
  <si>
    <t>ALI REPRESENTACAO COM(ANDREA)</t>
  </si>
  <si>
    <t>PAMELA CARVALHO REP. LTDA</t>
  </si>
  <si>
    <t>JUCILENE ARAUJO DA SILVA LTDA</t>
  </si>
  <si>
    <t>LEILIANE DA SILVA RAMOS EIRELI</t>
  </si>
  <si>
    <t>JOHN OLIVEIRA REPRESENTACOES</t>
  </si>
  <si>
    <t>OP REPRESENTACOES LTDA (OSEAS)#</t>
  </si>
  <si>
    <t>PATRIK REPRESENTACOES LTDA</t>
  </si>
  <si>
    <t>MOTA COM REP. (CLAUDIZIO) #</t>
  </si>
  <si>
    <t>J ALVES DE ALMEIDA EIRELI(JULIANA)</t>
  </si>
  <si>
    <t>DIRAN INACIO REPRESENTACAO LTDA#</t>
  </si>
  <si>
    <t>CAIOSIRIANO LTDA (CAIO HENRIQUE)</t>
  </si>
  <si>
    <t>GW REPRESEN COMERCIAIS LTDA (GIZELHA)</t>
  </si>
  <si>
    <t>NATHALIA K. X. DA SILVA REPRESENT LTDA</t>
  </si>
  <si>
    <t>CAMPOS REPRE D COSMETICOS LTDA(ANDRESSA)</t>
  </si>
  <si>
    <t>CLEITON T CAMPOS DE CARVALHO LTDA</t>
  </si>
  <si>
    <t>ANA C SILVA ARAUJO REPRESENTACOES</t>
  </si>
  <si>
    <t>THIALYSSON CARVALHO REPRESENTACOES EIREL</t>
  </si>
  <si>
    <t>RAIMUNDA DE SOUSA SILVA REPRESENT LTDA</t>
  </si>
  <si>
    <t>RODRIGUES REPRES COMERC LTDA (FLAVIA)</t>
  </si>
  <si>
    <t>E J VARGAS NETO LTDA (ERNANDES)</t>
  </si>
  <si>
    <t>TSL REP E COM DE COSMETICOS EIRELI(TIAGO</t>
  </si>
  <si>
    <t>E M GOMES REPRESENTACOES LTDA (EDERSON)</t>
  </si>
  <si>
    <t>AIRIS DA P A LIMA REPRESENTACOES LTDA</t>
  </si>
  <si>
    <t>LUIZ HENRIQUE MACEDO SOARES</t>
  </si>
  <si>
    <t>MARILZA LIMA REPRESENTACOES LTDA</t>
  </si>
  <si>
    <t>JS REPRESENTACOES LTDA (JASIELLY)</t>
  </si>
  <si>
    <t>JHONATAN MORAIS REPRESENTACOES</t>
  </si>
  <si>
    <t>P DOS S DE S NUNES LTDA(PATRICIA)</t>
  </si>
  <si>
    <t>NGS REPRESENTA COMERIAIS LTDA (NATAN)</t>
  </si>
  <si>
    <t>EDER ALVES REPRESENTACOES(EDER)</t>
  </si>
  <si>
    <t>JOVE 2K REPR( JOSIENE)</t>
  </si>
  <si>
    <t>J M REPRESENTACOES LTDA ( JOSE RIBAMAR)#</t>
  </si>
  <si>
    <t>SABRINA CAMPELO REPRESENTACOES LTDA</t>
  </si>
  <si>
    <t>KJ REPRESENTACOES LTDA (KENNIO)</t>
  </si>
  <si>
    <t>T C FONSECA LTDA (THANYA)</t>
  </si>
  <si>
    <t>CECILIANO &amp; CECILIANO LTDA (MATEUS)</t>
  </si>
  <si>
    <t>JR REPRESENTACOES LTDA (PAULENIO)</t>
  </si>
  <si>
    <t>CLAUDIO EDUARDO REPRESENTACOES EIRELI</t>
  </si>
  <si>
    <t>ERIK MOREIRA GONCALVES EIRELLI</t>
  </si>
  <si>
    <t>ANA KAROLINE P. DA S. COSM.EIRELI - ME#</t>
  </si>
  <si>
    <t>ELIANE APARECIDA MACHADO LTDA</t>
  </si>
  <si>
    <t>DVS REPRESET COMERCIAIS LTDA (DIULENE)</t>
  </si>
  <si>
    <t>C.L. REPRESENT COMERCIAIS LTDA(ORMINDA)</t>
  </si>
  <si>
    <t>EDMAR MURILO MIRANDA FERNADES</t>
  </si>
  <si>
    <t>U P S REPRES.  (UELITON PEREIRA )</t>
  </si>
  <si>
    <t>D C MONTEIRO REPRESENT LTDA (DEBORA)</t>
  </si>
  <si>
    <t>BV REPRESENTACOES LTDA (VINICIUS)</t>
  </si>
  <si>
    <t>LUANA MARIA DOS SANTOS FERREIRA</t>
  </si>
  <si>
    <t>PATRICIA CARVALHO DE TAVARES</t>
  </si>
  <si>
    <t>CHRISTYANO ANSELMO DOS SANTOS REP EIRELI</t>
  </si>
  <si>
    <t>KCR REPRESENTAC COMERCIAIS LTDA(KELLY)</t>
  </si>
  <si>
    <t>RC REPRESENTACOES LTDA (REISZILENO DA C)</t>
  </si>
  <si>
    <t>RONI REP .( RONEIDE)</t>
  </si>
  <si>
    <t>JSS REPRESENTACAO COM EIRELI (JANAINA)</t>
  </si>
  <si>
    <t>KENIA DIAS REPRESENTACOES LTDA</t>
  </si>
  <si>
    <t>R S NEVES REPRES. (RUBENS)</t>
  </si>
  <si>
    <t>G F SILVA REPRE COMERCIAL LTDA (GUSTAVO)</t>
  </si>
  <si>
    <t>GLEICIANE REPRESENTACOES LTDA</t>
  </si>
  <si>
    <t>GORETE CARDOSO REPRESENTACOES EIRELI</t>
  </si>
  <si>
    <t>UALACE REPR E COMERCIO DE COSMET LTDA</t>
  </si>
  <si>
    <t>MICHEL JORDAN DO NASCIMENTO SALES</t>
  </si>
  <si>
    <t>JOSEFA PINTO XAVIER E CIA LTDA</t>
  </si>
  <si>
    <t>GABRIEL TAVARES DE CASTRO EIRELI</t>
  </si>
  <si>
    <t>GUIDSON FERREIRA REPRESENTACOES LTDA</t>
  </si>
  <si>
    <t>SIMONE FERREIRA DE OLIVEIRA EIRELI</t>
  </si>
  <si>
    <t>LUCIANO PEREIRA REPRESENTACOES</t>
  </si>
  <si>
    <t>LSP REPRESENTACOES LTDA (LARA)</t>
  </si>
  <si>
    <t>C. V. BRANQUINHO EIRELI (CAMILLA)</t>
  </si>
  <si>
    <t>REJANE DA SILVA LUCIO LTDA</t>
  </si>
  <si>
    <t>G A REPRESENTACOES COMERCIAIS (GILBERTO)</t>
  </si>
  <si>
    <t>ARTUR COTA REPRESENTACOES EIRELI</t>
  </si>
  <si>
    <t>GLEICIENE COELHO DA TRINDADE LTDA</t>
  </si>
  <si>
    <t>MACHADO REPRESENTACOES(IVANI)</t>
  </si>
  <si>
    <t>D.C IZAIAS MOREIRA REP.(DAIANE CAROLINE)</t>
  </si>
  <si>
    <t>F.B LIMA EIRELI (FLAVIA BARBOSA)</t>
  </si>
  <si>
    <t>JOAO PAULO REPRES(JUR)</t>
  </si>
  <si>
    <t>CRIS CAMARGO REPR. EIRELI (CRISTIANE)</t>
  </si>
  <si>
    <t>OLIVEIRA DAORA REPRESENT LTDA(WILLIA)</t>
  </si>
  <si>
    <t>ALEXANDRE SOUZA GOMES EIRELI</t>
  </si>
  <si>
    <t>ACOSTA REPRESENT COMERCIAIS LTDA(EDMON)#</t>
  </si>
  <si>
    <t>SILVA E FONSECA LTDA ME(MARCOS)</t>
  </si>
  <si>
    <t>F DOS S VENTURA LTDA (FABIO)</t>
  </si>
  <si>
    <t>SUSAN KELLY REPRESENTACOES COM. EIRELI</t>
  </si>
  <si>
    <t>MOTA COUTINHO REP. (ROSEANE)</t>
  </si>
  <si>
    <t>N.J. REPRESEN COMERCIAIS LTDA(NEWTON)</t>
  </si>
  <si>
    <t>DF REPRESENT COME E SERVIC LTDA(DAYANE)</t>
  </si>
  <si>
    <t>W.C. REPRESENTACOES(WALISSON)</t>
  </si>
  <si>
    <t>DIOGER RODRIGUES REPRESENTACOES - EIRELI</t>
  </si>
  <si>
    <t>CARLOS REPRESENTACOES LTDA</t>
  </si>
  <si>
    <t>J C DE O CASTRO E CASTRO LTDA (KILVIA)</t>
  </si>
  <si>
    <t>ELIVANIA REPRESENTACAO LTDA</t>
  </si>
  <si>
    <t>LIMA REPRESENT COMERCI LTDA (CACILDA)#</t>
  </si>
  <si>
    <t>PATRICIA ROCHA REPRESENTACOES EIRELI</t>
  </si>
  <si>
    <t>RF REPRESENTACAO EIRELI (RONALDO)</t>
  </si>
  <si>
    <t>IGOR DA SILVA COSTA</t>
  </si>
  <si>
    <t>COLINAS REP. COMERCIAIS LTDA(ADRIANO)#</t>
  </si>
  <si>
    <t>NR SOARES REPRESENTACOES LTDA (NAYARA)</t>
  </si>
  <si>
    <t>R. ROCHA NOGUEIRA REP. LTDA(RODRIGO)</t>
  </si>
  <si>
    <t>G. DE S. NASCIMENTO LTDA (GABRIELA)</t>
  </si>
  <si>
    <t>FERNANDA COSTA CORREIA EIRELI</t>
  </si>
  <si>
    <t>HESROM CESAR DE OLIVEIRA EIRELI</t>
  </si>
  <si>
    <t>REPRESENTACOES J P LTDA(JOAO PAULO)</t>
  </si>
  <si>
    <t>JANAINA ALVES REPRESENTACOES EIRELI</t>
  </si>
  <si>
    <t>DENILSON LOBO REPR. EIRELI (DENILSON)</t>
  </si>
  <si>
    <t>THALISSON REPRESENTACOES LTDA</t>
  </si>
  <si>
    <t>MONICA GUIOMAR MARTINS DOS SANTOS</t>
  </si>
  <si>
    <t>WCE REPRESENTACOES EIRELI (WELLIGTON)</t>
  </si>
  <si>
    <t>EDSON JUNIOR REPRESENTACOES</t>
  </si>
  <si>
    <t>REP COM MARTINS(CARLOS ALBERTO)</t>
  </si>
  <si>
    <t>PCMAV REPRESENTACOES LTDA(PAULA)</t>
  </si>
  <si>
    <t>L F FERREIRA DA SILVA LTDA(LUIZ FERNADO)</t>
  </si>
  <si>
    <t>ANA ZELIA REPRESENTACOES LTDA ME</t>
  </si>
  <si>
    <t>M H REPRESENTACAO COM(MARCELO HENRIQUE)</t>
  </si>
  <si>
    <t>M G OLIVEIRA REPRESENT LTDA (MORGANA)</t>
  </si>
  <si>
    <t>MAXYMUS REPCLEB EIRELI(JOSE CLEB)</t>
  </si>
  <si>
    <t>LUANA ASSESSORIA EMPRESARIAL LTDA</t>
  </si>
  <si>
    <t>VM LOPES REPRESENTACAO(VALERIA)</t>
  </si>
  <si>
    <t>FREIRE REPRES COMERCIAS LTDA (ROSILENE)</t>
  </si>
  <si>
    <t>SANDRA ALUDIMILA POLICARPO FERREIRA LTDA</t>
  </si>
  <si>
    <t>JUNIO CANUTO REPRESENTACOES LTDA#</t>
  </si>
  <si>
    <t>CAETANO MOTTA AMADIO NETO - ME</t>
  </si>
  <si>
    <t>G C M REPRE COMERCIAIS LTDA (GABRIEL)</t>
  </si>
  <si>
    <t>AASS REPRESE E ASSESSORIA (ALESSANDRO)</t>
  </si>
  <si>
    <t>GABRIEL DA CUNHA REPRESENTACO(EURIPEDES)</t>
  </si>
  <si>
    <t>JOSIANE SANTOS GONCALVES</t>
  </si>
  <si>
    <t>TAYSA SANTOS FERREIRA REPRESENTAÇOES LTD</t>
  </si>
  <si>
    <t>CEFA REPRES COMERC E COSMET LTDA (JULIO)</t>
  </si>
  <si>
    <t>D CANUTO REPRESENTACOES LTDA (DAYANE)</t>
  </si>
  <si>
    <t>ALCIR SEVERINO BOTELHO EIRELI</t>
  </si>
  <si>
    <t>EVANY DORNELAS ALVES LTDA</t>
  </si>
  <si>
    <t>LOPES E SOUZA REPR.  LTDA( ELIZANGELA )</t>
  </si>
  <si>
    <t>COUTO REPRESENTACOES COM. LTDA(TATIELLY)</t>
  </si>
  <si>
    <t>JANE SOUZA REPRESENTACOES EIRELI.</t>
  </si>
  <si>
    <t>YURI REPRESENTACOES LTDA</t>
  </si>
  <si>
    <t>OLIVEIRA REIS REPRESENTAC LTDA (MARTIN)</t>
  </si>
  <si>
    <t>CATIA VIEIRA DOS SANTOS REPRESENT #</t>
  </si>
  <si>
    <t>JADER BANDEIRA REPRESENTACOES</t>
  </si>
  <si>
    <t>CLODOALDO ANTUNES LOPES REP. EIRELI#</t>
  </si>
  <si>
    <t>APARECIDA ALVES REPRESENTACOES</t>
  </si>
  <si>
    <t>H C DA SILVA EIRELI (HERVESON CARVALHO)</t>
  </si>
  <si>
    <t>MARCELINO REPRESENTACAO LTDA (FELIPE)</t>
  </si>
  <si>
    <t>MARCOS PAULO A. RODRIGUES - REP EIRELI</t>
  </si>
  <si>
    <t>BN REPRESENTACOES COMERCIAIS LTDA(BRUNA)</t>
  </si>
  <si>
    <t>ANDRESSA LUCIANA DE MELLO SANTOS EIRELI</t>
  </si>
  <si>
    <t>KATIELE FERREIRA DE SOUZA LTDA</t>
  </si>
  <si>
    <t>M A SANTANA REPRESENTAC LTDA (MILLENE)</t>
  </si>
  <si>
    <t>JOYCE REPRESENTACAO LTDA</t>
  </si>
  <si>
    <t>KARL MAX REPRESENTACAO</t>
  </si>
  <si>
    <t>LIMA REPRESENTACAO LTDA(REGES)</t>
  </si>
  <si>
    <t>ISABELLA REPR COMERCIAL LTDA(LAIANNE)</t>
  </si>
  <si>
    <t>CLAUDIO CASTILHO NUNES DA SILVA LTDA</t>
  </si>
  <si>
    <t>ASAPH C E R DE COSM E P EIRELI (RAPHAEL)</t>
  </si>
  <si>
    <t>KRC REPRESENTACOES COME LTDA(KARISE)</t>
  </si>
  <si>
    <t>M M SA REPRESENTACOES LTDA (MAXWEL)</t>
  </si>
  <si>
    <t>S LEAO REP.  (SIMONE)</t>
  </si>
  <si>
    <t>P&amp;R REPRESENTACOES LTDA (PAULO)</t>
  </si>
  <si>
    <t>AFSS REPRESENTACOES LTDA (ADELSON)</t>
  </si>
  <si>
    <t>WAGNER ALVES GUILHERMINO JUNIOR</t>
  </si>
  <si>
    <t>SOUZA &amp; SOUZA LTDA (FELIPE SOUZA SANTOS)</t>
  </si>
  <si>
    <t>WK REP. ( WAITON JOSE)</t>
  </si>
  <si>
    <t>R. L. REPRESENTACOES COMERCIAIS(REGES)</t>
  </si>
  <si>
    <t>KASSIO HENRIQUE DOS SANTOS SILVA LTDA</t>
  </si>
  <si>
    <t>JUCA SANTOS REPRES COMERC LTDA(JULIANO)</t>
  </si>
  <si>
    <t>W &amp; A REPRESENTACOES LTDA(WELITON)</t>
  </si>
  <si>
    <t>R G O REPRESENTACOES LTDA (RENATO)</t>
  </si>
  <si>
    <t>MARCO REPRESENTACOES LTDA (MARCO TULIO)</t>
  </si>
  <si>
    <t>YASMIN EFIGENIA FERREIRA</t>
  </si>
  <si>
    <t>MARIA REGINA RAMOS DA SILVA EIRELI</t>
  </si>
  <si>
    <t>GS LOPES REPRESENTACOES LTDA(GEOVANE)</t>
  </si>
  <si>
    <t>D. E M. ASSESS E REPRESE LTDA (DAIANY)</t>
  </si>
  <si>
    <t>U P S REPRESENTACAO LTDA (ELIZETE)</t>
  </si>
  <si>
    <t>LUZINEIDE DOS SANTOS DE SOUSA</t>
  </si>
  <si>
    <t>ILM REPRESENT COMERCIAIS LTDA (INGREDI)</t>
  </si>
  <si>
    <t>DM DE ARAUJO REPRESENTAC LTDA(DANILO)#</t>
  </si>
  <si>
    <t>R. B. B. REPRESENTACAO LTDA (ROBERTA)</t>
  </si>
  <si>
    <t>NOLETO E GOMES (LEILLA)</t>
  </si>
  <si>
    <t>KATIANE APARECIDA DOS SANTOS EIRELI</t>
  </si>
  <si>
    <t>SAMARA DAIANE TEIXEIRA EIRELLI</t>
  </si>
  <si>
    <t>SRL REPR DE PRODUTOS ALIMENTICIOS LTDA</t>
  </si>
  <si>
    <t>REPRESENTACOES CUNHA LTDA (THALLES)</t>
  </si>
  <si>
    <t>BHAUER HENRIQUE DE ABREU</t>
  </si>
  <si>
    <t>KELVYN KAWA SOUZA SANTOS</t>
  </si>
  <si>
    <t>JVSC REPRESENTACOES LTDA(JOAO VICTOR)</t>
  </si>
  <si>
    <t>V F REPRES (VANESSA)</t>
  </si>
  <si>
    <t>WH REPRESENTACOES LTDA ME(WANDERSON)</t>
  </si>
  <si>
    <t>WAGNER AQUINO REPRESENTACOES (WAGNER)</t>
  </si>
  <si>
    <t>JB COM DE MED &amp; REP(JOAO BATISTA)</t>
  </si>
  <si>
    <t>W L REPRESENTACOES (LAURIANY PIRES)</t>
  </si>
  <si>
    <t>SJC COMERCIO DE MEDIC.EIRELLI (SANDRA)</t>
  </si>
  <si>
    <t>JEANE REPRESENTACOES COMERCIAIS EIRELI</t>
  </si>
  <si>
    <t>LETICIA LIMA REPRESENTACOES EIRELI</t>
  </si>
  <si>
    <t>J A REPRESENTACOES EIRELLI (JOILDO)</t>
  </si>
  <si>
    <t>HINTERMAIER REPRESENTACOES LTDA#</t>
  </si>
  <si>
    <t>EV DA SILVA - EIRELI (ELIAMAR)</t>
  </si>
  <si>
    <t>PAULO EDUARDO REPRESENTACOES LTDA</t>
  </si>
  <si>
    <t>LM MENDES REPRESENTA LTDA (LISLORRAINE)</t>
  </si>
  <si>
    <t>P P DE MEDEIROS JUNIOR EIRELI (PAULO)</t>
  </si>
  <si>
    <t>NX REPRESENTACOES(NILTON FRANCISCO)</t>
  </si>
  <si>
    <t>CARMO DA SILVA REPRESENT LTDA (ADRIANA)</t>
  </si>
  <si>
    <t>PABLO SOUZA REPRESENTACOES EIRELI(PABLO</t>
  </si>
  <si>
    <t>GS CASTRO REPRESENTACAO LTDA(GABRIELY)</t>
  </si>
  <si>
    <t>I.M. REPRESEN COMERCIAIS LTDA(ITALLO)</t>
  </si>
  <si>
    <t>CLAUDIO HENRIQUE DOS SANTOS REP COM#</t>
  </si>
  <si>
    <t>JUHLLYA PFEIFFER SILVA LTDA</t>
  </si>
  <si>
    <t>E.A.P REPRESENTACOES LTDA (ELIANE)</t>
  </si>
  <si>
    <t>ADALTO JUNIOR REP DE MEDICAMENTOS EIRELI</t>
  </si>
  <si>
    <t>MKF REPRESENTACOES LTDA(MARLON)</t>
  </si>
  <si>
    <t>ARS REP(ARTHUR)</t>
  </si>
  <si>
    <t>KJ REPRESENTACOES LTDA(KEIVIN)</t>
  </si>
  <si>
    <t>P &amp; M REPRESENTACOES LTDA(RAYANE)</t>
  </si>
  <si>
    <t>A &amp; A REPRES COMERCIAIS(ALISSON)</t>
  </si>
  <si>
    <t>C S ARAUJO REPR.COMERCIAIS LTDA(CAMILA)</t>
  </si>
  <si>
    <t>PATRICIA HELENA MENDES BARBOSA LTDA</t>
  </si>
  <si>
    <t>VERA LUCIA BATISTA DE SOUZA LTDA</t>
  </si>
  <si>
    <t>LEILA DO NASCIMENTO DE JESUS</t>
  </si>
  <si>
    <t>E H GOMES EIRELI (ELIZABETH)#</t>
  </si>
  <si>
    <t>DANIEL ALVES REPRESENTACOES LTDA</t>
  </si>
  <si>
    <t>ELIAS DIAS REP COMERCIAL LTDA (LEANDRO)</t>
  </si>
  <si>
    <t>EXC PERFUMARIA LTDA (ELTON)</t>
  </si>
  <si>
    <t>SOUZA &amp; SANTOS LTDA(ERDILEI)</t>
  </si>
  <si>
    <t>DEL VECCHIO RODRIGUES DE SOUZA(JURIDICO)</t>
  </si>
  <si>
    <t>VALDINEI DE FREITAS RODRIGUES E CIA LTDA</t>
  </si>
  <si>
    <t>GOMES &amp; SILVA REPRESEN LTDA (JOBERT)</t>
  </si>
  <si>
    <t>ALE REPRESENT COM(ANDRE LUIZ)#</t>
  </si>
  <si>
    <t>MILENA JULIA REPRESENTACOES LTDA</t>
  </si>
  <si>
    <t>PM JESUS REP DE COS EIRELI (PHELIPE)</t>
  </si>
  <si>
    <t>D BRAGA DA SILVA LTDA (DULCILENE)</t>
  </si>
  <si>
    <t>RF SOUZA REPRESENTACOES LTDA(RAILA)</t>
  </si>
  <si>
    <t>CIRQUEIRA REPRESENTACOES(CARLOS SERGIO)</t>
  </si>
  <si>
    <t>BRUNA TAINA DA SILVA NASCIMENTO</t>
  </si>
  <si>
    <t>M MARQUES REP COM DE COSM EIRELI(MARCO)#</t>
  </si>
  <si>
    <t>J SANTOS RIBEIRO LTDA (JOIGNA)</t>
  </si>
  <si>
    <t>SS REPRES. COMERC (ELMA)</t>
  </si>
  <si>
    <t>PS REPRESE COMERCIAIS LTDA(PAULIANA)</t>
  </si>
  <si>
    <t>L. H. RIBEIRO LTDA (LUIZ HENRIQUE)</t>
  </si>
  <si>
    <t>J.DA SILVA CRUZ LTDA (JAKELINE)</t>
  </si>
  <si>
    <t>REAL REPRESENTACAO(LUCIANA)#</t>
  </si>
  <si>
    <t>M M REPRESENTACOES LTDA (RUBENS FRANCIS)</t>
  </si>
  <si>
    <t>DIEGO DUARTE FELICIANO LTDA</t>
  </si>
  <si>
    <t>JBM RAMOS REPRESENTACOES EIREL(JULIANA)</t>
  </si>
  <si>
    <t>HEB VAN BATISTA FREITAS EIRELI</t>
  </si>
  <si>
    <t>EVELYN KAREN TOSTA GARCIA</t>
  </si>
  <si>
    <t>LUISVER PEREIRA EIRELI#</t>
  </si>
  <si>
    <t>HL REPRESENTACOES LTDA (LUANA)</t>
  </si>
  <si>
    <t>SAULO DAVID RODRIGUES EIRELLI</t>
  </si>
  <si>
    <t>A S SILVA REPRE LTDA (ARISTON)</t>
  </si>
  <si>
    <t>LMMM REPRESENTACOES LTDA (LINDAMARCIA)</t>
  </si>
  <si>
    <t>VALERIO DUARTE REPRES (JUR)</t>
  </si>
  <si>
    <t>PG REPRES COML (PAULO DE TARSO)#</t>
  </si>
  <si>
    <t>GUILHERME CAMPOS REPRESENTACOES#</t>
  </si>
  <si>
    <t>GABRIEL DE LIMA SIMAO LTDA</t>
  </si>
  <si>
    <t>WESLEY FREITAS SILVA LTDA</t>
  </si>
  <si>
    <t>LUBIA DE SANTANA SILVA LTDA</t>
  </si>
  <si>
    <t>JACQUELINE DE CASTRO ZAFALON (JUR)#</t>
  </si>
  <si>
    <t>J L SOBRINHO REPRESENTACAO(JOSE LEITE)#</t>
  </si>
  <si>
    <t>JU REPRESENTACOES COMERCIAIS (JULIANA)</t>
  </si>
  <si>
    <t>JAQUELINE P. DA SILVA REPRESENTACOES COM</t>
  </si>
  <si>
    <t>BRENER CHAVES DE ASSIS</t>
  </si>
  <si>
    <t>ETIELE ANTONIO DE ALMEIDA</t>
  </si>
  <si>
    <t>ANA MARIA CONCEICAO DE DEUS</t>
  </si>
  <si>
    <t>S.F. REPRESE COMERC LTDA (SAMARA)</t>
  </si>
  <si>
    <t>MATHEUS SILVA SANTOS EIRELI#</t>
  </si>
  <si>
    <t>ROGER FERREIRA ROCHA LTDA</t>
  </si>
  <si>
    <t>AROMA PRIME NEG E CONSU LTDA(NATASHA)</t>
  </si>
  <si>
    <t>EDINEI CARMO BISPO DOS SANTOS</t>
  </si>
  <si>
    <t>BRUNO BATISTA TORRES</t>
  </si>
  <si>
    <t>GS NETO REPRESENTACOES LTDA#</t>
  </si>
  <si>
    <t>SILVA LTDA (SANDRA)#</t>
  </si>
  <si>
    <t>D G DOS SANTOS REPRESENT LTDA (DENISE)#</t>
  </si>
  <si>
    <t>WILLIAN CARLOS MENDES BRITO-CLT</t>
  </si>
  <si>
    <t>HUGGO SOUZA DE PAIVA (J&amp;J)CLT</t>
  </si>
  <si>
    <t>SIMONE DA SILVA SANTOS (CLT REDE STORE)#</t>
  </si>
  <si>
    <t>E M DE OLIVEIRA E CIA LTDA(MURYELL)</t>
  </si>
  <si>
    <t>WENDERSON FERREIRA DA SILVA (CLT NIVEA)</t>
  </si>
  <si>
    <t>G MARTINS BUSINESS REPRES(GILSON)#</t>
  </si>
  <si>
    <t>PRADO REP E COM DE COS EIRELI (DAVI)#</t>
  </si>
  <si>
    <t>GARD VIEIRA REPRESENTACOES LTDA(GARDENE)</t>
  </si>
  <si>
    <t>KHABIR REPR COM(IVONEIDE)</t>
  </si>
  <si>
    <t>PAULO VICTOR DA SILVA ARAUJO</t>
  </si>
  <si>
    <t>THIAGO LUIZ DOS SANTOS BRITO</t>
  </si>
  <si>
    <t>ALVES E NASCIMENTO REP ( ADRIANO)#</t>
  </si>
  <si>
    <t>GATAS COSMETICOS EIRELI(GEAN)#</t>
  </si>
  <si>
    <t>DAYLON JOSE DA C SANTOS E CIA LTDA#</t>
  </si>
  <si>
    <t>EDSON XAVIER DE OLIVEIRA E CIA#</t>
  </si>
  <si>
    <t>DAIELE BEZERRA PEREIRA EIRELI#</t>
  </si>
  <si>
    <t>RAILSON ALVES AVELINO-CLT J&amp;J</t>
  </si>
  <si>
    <t>ROGERIO SILVA TRANQUEIRA LTDA#</t>
  </si>
  <si>
    <t>J. N. REPRESENTAC COMERCIAIS(JONATAS)#</t>
  </si>
  <si>
    <t>CAMPELO REPRESENTACOES LTDA (NAGILA)</t>
  </si>
  <si>
    <t>HM REPRESENTACOES LTDA (HIKKY MENDONCA)</t>
  </si>
  <si>
    <t>TAYNNE OLIVEIRA DE SOUSA REPRESENTACOES</t>
  </si>
  <si>
    <t>R N F DA SILVA LTDA (RAIMUNDA)</t>
  </si>
  <si>
    <t>ARIADNA TORRES DOS SANTOS LTDA</t>
  </si>
  <si>
    <t>R N REPRESENT &amp; COMERCIO LTDA(RODRIGO)</t>
  </si>
  <si>
    <t>J S ALMEIDA REPRESENTAC LTDA (JULIANA)</t>
  </si>
  <si>
    <t>M E R REPRES (MARCIO RIBEIRO )#</t>
  </si>
  <si>
    <t>ADRIEL MERG VEECK LTDA #</t>
  </si>
  <si>
    <t>D ALVES DE SOUSA EIRELI (DAVID)#</t>
  </si>
  <si>
    <t>LINAY BORGES DOS SANTOS - CLT J&amp;J</t>
  </si>
  <si>
    <t>ABR REPRESENTACAO COMERCIAL LTDA (ALLAN)</t>
  </si>
  <si>
    <t>SILVA E SILVEIRA LTDA (NERIS)</t>
  </si>
  <si>
    <t>ADRIANO OLIVEIRA REPRESENTACOES EIRELI#</t>
  </si>
  <si>
    <t>HAVILA COSTA REPRESENTACOES#</t>
  </si>
  <si>
    <t>THIAGO SANTOS REPRESENTACOES</t>
  </si>
  <si>
    <t>ANA PAULA REPRESENTACOES</t>
  </si>
  <si>
    <t>L C CAITANO DE MEDEIROS EIRELI (LUANA)#</t>
  </si>
  <si>
    <t>WACKS JUNIOR CARDOSO GUIMARAES</t>
  </si>
  <si>
    <t>ARETUSA PENA REP (JUR)#</t>
  </si>
  <si>
    <t>JONATHAS REP COMERCIAL EIRELI</t>
  </si>
  <si>
    <t>MRSR REPRESENTACOES LTDA (MARCOS ROBERTO</t>
  </si>
  <si>
    <t>VERENICE DE FATIMA ZAGO RIBEIRO</t>
  </si>
  <si>
    <t>LUIZ MAURO MELO DE SOUZA LTDA</t>
  </si>
  <si>
    <t>FASC REPRESENT &amp; NEGOCIOS LTDA(WICTOR)</t>
  </si>
  <si>
    <t>VS SILVEIRA REPRESENTACOES LTDA(PABLO)</t>
  </si>
  <si>
    <t>RAFAEL CANDIDO COSTA GUIMARAES</t>
  </si>
  <si>
    <t>RODRIGO GOMES ARAUJO</t>
  </si>
  <si>
    <t>ELIANE PEREIRA DE FARIA EIRELI#</t>
  </si>
  <si>
    <t>R CARDOZO REPRE E SERVICOS LTDA(RAFAEL)#</t>
  </si>
  <si>
    <t>GILBERTO ETIEL REPR COMERCIAL LTDA #</t>
  </si>
  <si>
    <t>VANIA SILVA DE MELO LTDA#</t>
  </si>
  <si>
    <t>C. HENRIQUE BEZERRA DOS SANTOS LTDA #</t>
  </si>
  <si>
    <t>DANILO DOUGLAS NASCIMENTO DE QUEIROZ#</t>
  </si>
  <si>
    <t>ANGELICA FERNANDES REPRESENTACAO COMERCI</t>
  </si>
  <si>
    <t>JR REPRE. COMERCIAIS LTDA(JOSE ROBERTO)#</t>
  </si>
  <si>
    <t>VA DE PAULO REPRES LTDA (VALDIRENE)</t>
  </si>
  <si>
    <t>KELLY C FREITAS REPRESENTACAO COMERC#</t>
  </si>
  <si>
    <t>KAMILLACARVALHO REPRESENTACOES LTDA</t>
  </si>
  <si>
    <t>SILVA SOUSA REPRESENTACOES LTDA(ELAINE)</t>
  </si>
  <si>
    <t>META DIA</t>
  </si>
  <si>
    <t>% TEND</t>
  </si>
  <si>
    <t>VENDA ONTEM</t>
  </si>
  <si>
    <t>TENDÊNCIA</t>
  </si>
  <si>
    <t>ELISSAMA</t>
  </si>
  <si>
    <t>CODCLIPRINC</t>
  </si>
  <si>
    <t>NOME REDE</t>
  </si>
  <si>
    <t>COM. REIS LTDA</t>
  </si>
  <si>
    <t>CANAL DISTRIBUICAO D</t>
  </si>
  <si>
    <t>VRA COMERCIO LTDA</t>
  </si>
  <si>
    <t>TAGUASUL COM.DE ALIM</t>
  </si>
  <si>
    <t>CL BRASIL ALIMENTOS</t>
  </si>
  <si>
    <t>RM E CIA LTDA</t>
  </si>
  <si>
    <t>RHEIDNER MORAES TOST</t>
  </si>
  <si>
    <t>ESTRELA DISTR. DE EL</t>
  </si>
  <si>
    <t>ITATICO COM. DE ALIM</t>
  </si>
  <si>
    <t>FARIA &amp; FERNANDES LT</t>
  </si>
  <si>
    <t>ST COM.DE SECOS E MO</t>
  </si>
  <si>
    <t>BON ATACADISTA DE AL</t>
  </si>
  <si>
    <t>DEVAIR JOSE DA SILVA</t>
  </si>
  <si>
    <t>DROG. VASCONCELOS LT</t>
  </si>
  <si>
    <t>JOSE DOS R.OLIVEIRA</t>
  </si>
  <si>
    <t>SOL NASCENTE ATACADO</t>
  </si>
  <si>
    <t>POLO ATACADO DISTRIB</t>
  </si>
  <si>
    <t>DROGABRUNA COM. DE P</t>
  </si>
  <si>
    <t>FALCAO SUPERMERCADOS</t>
  </si>
  <si>
    <t>ABV COMERCIO DE ALIM</t>
  </si>
  <si>
    <t>RAMALE COML DE ALIM.</t>
  </si>
  <si>
    <t>DROGARIA DROGACENTER</t>
  </si>
  <si>
    <t>L.S.GUARATO LTDA</t>
  </si>
  <si>
    <t>ANDATA COM. ALIM. LT</t>
  </si>
  <si>
    <t>SUPERBOM SUP.LTDA.</t>
  </si>
  <si>
    <t>PIVOT COM DE ALIM  S</t>
  </si>
  <si>
    <t>POLEN ALIMENTOS LTDA</t>
  </si>
  <si>
    <t>SUP. 007 LTDA</t>
  </si>
  <si>
    <t>COMERCIAL BIRIBA LTD</t>
  </si>
  <si>
    <t>FLORIVALDO MARTINS</t>
  </si>
  <si>
    <t>RACSO DISTRIBUIDORA</t>
  </si>
  <si>
    <t>ALFA - COMERCIO IMP.</t>
  </si>
  <si>
    <t>CENTRO BRASIL COMERC</t>
  </si>
  <si>
    <t>CO DE ALIM. SUPERSAN</t>
  </si>
  <si>
    <t>PLANALTO DIST E LOGI</t>
  </si>
  <si>
    <t>QUARTETTO SUPERMERCA</t>
  </si>
  <si>
    <t>S.PIRES COMERCIO DE</t>
  </si>
  <si>
    <t>SUPERMERCADO SANTA F</t>
  </si>
  <si>
    <t>SUPERMESA MERCADO LT</t>
  </si>
  <si>
    <t>VIVIANE ALVES SUPERM</t>
  </si>
  <si>
    <t>DATA (Mês)</t>
  </si>
  <si>
    <t/>
  </si>
  <si>
    <t>HISTÓRICO 3 ÚLTIMOS MESES</t>
  </si>
  <si>
    <t>MÊS ATUAL</t>
  </si>
  <si>
    <t>MÉDIA</t>
  </si>
  <si>
    <t>TOP CONTAS - BIC</t>
  </si>
  <si>
    <t>TOTAL</t>
  </si>
  <si>
    <t>CRESC. ÚLTIMO MÊS</t>
  </si>
  <si>
    <t>COD PROD</t>
  </si>
  <si>
    <t>EAN</t>
  </si>
  <si>
    <t>DESCRIÇÃO</t>
  </si>
  <si>
    <t>ACENDEDOR BIC EZ REACH UNITARIO</t>
  </si>
  <si>
    <t>ACENDEDOR HANDY BIC + ISQUEIRO MAXI</t>
  </si>
  <si>
    <t>AP BIC SOLEIL RS/RX TRIMMER</t>
  </si>
  <si>
    <t>APARELHO BIC ACQUA 3</t>
  </si>
  <si>
    <t>APARELHO BIC COMFORT FOR WOMEN</t>
  </si>
  <si>
    <t>APARELHO BIC COMFORT TWIN PELE NORMAL</t>
  </si>
  <si>
    <t>APARELHO BIC COMFORT TWIN PELE SENSIVEL</t>
  </si>
  <si>
    <t>APARELHO BIC COMFORT 3 BLACK NIGHT</t>
  </si>
  <si>
    <t>APARELHO BIC COMFORT 3 PELE NORMAL</t>
  </si>
  <si>
    <t>APARELHO BIC COMFORT 3 PELE NORMAL L4P3</t>
  </si>
  <si>
    <t>APARELHO BIC COMFORT 3 PELE SENSIVEL</t>
  </si>
  <si>
    <t>APARELHO BIC COMFORT 3 PELE SENSIVEL L4P3</t>
  </si>
  <si>
    <t>APARELHO BIC COMFORT 3 PINK</t>
  </si>
  <si>
    <t>APARELHO BIC CONFORT 3 HYBRID</t>
  </si>
  <si>
    <t>APARELHO BIC FLEX 3 AZUL</t>
  </si>
  <si>
    <t>APARELHO BIC FLEX 3 AZUL CARTELA</t>
  </si>
  <si>
    <t>APARELHO BIC FLEX 3 AZUL L4P3</t>
  </si>
  <si>
    <t>APARELHO BIC FLEX3 HYBRID + 5 CARGAS</t>
  </si>
  <si>
    <t>APARELHO BIC FLEX3 HYBRID SENS +5 CARGAS</t>
  </si>
  <si>
    <t>APARELHO BIC INTENSITY 3</t>
  </si>
  <si>
    <t>APARELHO BIC SENSITIVE L15P12</t>
  </si>
  <si>
    <t>APARELHO BIC SENSITIVE L7P5</t>
  </si>
  <si>
    <t>APARELHO BIC SENSITIVE SHAVER</t>
  </si>
  <si>
    <t>APARELHO BIC SOLEIL</t>
  </si>
  <si>
    <t>APARELHO BIC SOLEIL CLIC + 6 CARGAS</t>
  </si>
  <si>
    <t>APARELHO BIC SOLEIL CLIC SENSITIVE + 6 CARGAS</t>
  </si>
  <si>
    <t>APARELHO BIC SOLEIL ESCAPE LAVANDA</t>
  </si>
  <si>
    <t>APARELHO BIC SOLEIL ESCAPE ROSA E MAGNOLIA</t>
  </si>
  <si>
    <t>APARELHO BIC SOLEIL LARANJA / ROSA</t>
  </si>
  <si>
    <t>APARELHO BIC SOLEIL NATURALS</t>
  </si>
  <si>
    <t>APARELHO BIC SOLEIL ROSA / ROXO</t>
  </si>
  <si>
    <t>APARELHO BIC SOLEIL SORTIDO LV4PG3</t>
  </si>
  <si>
    <t>ISQUEIRO BIC MAXI</t>
  </si>
  <si>
    <t>ISQUEIRO BIC MAXI BANDEJA</t>
  </si>
  <si>
    <t>ISQUEIRO BIC MAXI DECORADO FUN</t>
  </si>
  <si>
    <t>ISQUEIRO BIC MAXI LV 12 PG 11</t>
  </si>
  <si>
    <t>ISQUEIRO BIC MAXI UNITARIO SM</t>
  </si>
  <si>
    <t>ISQUEIRO BIC MINI</t>
  </si>
  <si>
    <t>ISQUEIRO BIC MINI LV4 PG3</t>
  </si>
  <si>
    <t>CATEGORIA</t>
  </si>
  <si>
    <t>ISQUEIROS</t>
  </si>
  <si>
    <t>APARELHOS</t>
  </si>
  <si>
    <t>CODPROD</t>
  </si>
  <si>
    <t>QTD</t>
  </si>
  <si>
    <t>ACOMPANHAMENTO BIC - POR PRODUTO E CATEGORIA</t>
  </si>
  <si>
    <t>CRESC. MÊS ANTERIOR</t>
  </si>
  <si>
    <t>mês atual</t>
  </si>
  <si>
    <t>MÊS ANTERIOR</t>
  </si>
  <si>
    <t>DIAS TRAB</t>
  </si>
  <si>
    <t>PROJEÇÃO</t>
  </si>
  <si>
    <t>FABIO</t>
  </si>
  <si>
    <t>GRV DEC S/COMISSAO</t>
  </si>
  <si>
    <t>ALINE F DE OLIVEIRA LTDA#</t>
  </si>
  <si>
    <t>RS STATUS REPRESENTACOES LTDA (RAMON)</t>
  </si>
  <si>
    <t>ANDREZA HEVELIN REPRESENTACOES LTDA</t>
  </si>
  <si>
    <t>RODOLFO PEREIRA GUIMARAES</t>
  </si>
  <si>
    <t>MATHEUS RENE BREY D AURA</t>
  </si>
  <si>
    <t>AMABILLY KATIUCI RODR RIBE ARAUJO LTDA</t>
  </si>
  <si>
    <t>ELIANA REPRESENTACAO COMERCIAL LTDA</t>
  </si>
  <si>
    <t>R. DA SILVA SOARES E V. DA SILV(VIVIANE)</t>
  </si>
  <si>
    <t>ALVES E RIBEIRO REPRE LTDA (EDUARDO)#</t>
  </si>
  <si>
    <t>VANIA TEIXEIRA RIBEIRO</t>
  </si>
  <si>
    <t>ROGERIO LIMA DOS SANTOS</t>
  </si>
  <si>
    <t>K B R DOS SANTOS REP (KAROLAYNE)</t>
  </si>
  <si>
    <t>JOAO PEDRO ARAUJO GUEIROS (CLT UNL)</t>
  </si>
  <si>
    <t>GRUPO SOLUCOES COMERCIAIS LTDA(MARCOS)#</t>
  </si>
  <si>
    <t>TSG REPRESENTACOES LTDA (THALITA)#</t>
  </si>
  <si>
    <t>SIQ REPRESENTACAO LTDA(BRUNO MILANEZ)#</t>
  </si>
  <si>
    <t>SOUSA E CARVALHO REP ( WILSON)#</t>
  </si>
  <si>
    <t>SERVION REPRESENTACOES EIRELI(GRAZIELLE)</t>
  </si>
  <si>
    <t>DEALIS REPRESENTACAO(VANFREDO)</t>
  </si>
  <si>
    <t>JANAINA GOMES REPRESENTACAO LTDA</t>
  </si>
  <si>
    <t>ANDRE REPRESENTACOES LTDA</t>
  </si>
  <si>
    <t>FERNANDA DE OLIVEIRA FARIAS LTDA</t>
  </si>
  <si>
    <t>ANGELICA CRISTINA REP. EIRELI</t>
  </si>
  <si>
    <t>L. TOMAS PEREIRA LTDA (LUCIMAURO)</t>
  </si>
  <si>
    <t>CLEIDE TEIXEIRA REPRESENTACOES LTDA</t>
  </si>
  <si>
    <t>KRISTIELLEN AMARO PEREIRA</t>
  </si>
  <si>
    <t>GABRIELA CAETANO DE OLIVEIRA LTDA</t>
  </si>
  <si>
    <t>SSP ARAUJO REPRESENTACAO LTDA(SIRLENE)#</t>
  </si>
  <si>
    <t>BMF REPRESENTACOES E COM.( BRUNO )#</t>
  </si>
  <si>
    <t>M&amp;A SANTOS E SILVA REP COM(MIRIAN KELLY)</t>
  </si>
  <si>
    <t>LUIZ CARLOS DA SILVA MELO</t>
  </si>
  <si>
    <t>LAIZA MOURA TAVARES</t>
  </si>
  <si>
    <t>CAMILLA CASTRO DOS SANTOS</t>
  </si>
  <si>
    <t>GISLENE SOUSA REPRES LTDA (GISLENE)#</t>
  </si>
  <si>
    <t>(vazio)</t>
  </si>
  <si>
    <t>JULHO</t>
  </si>
  <si>
    <t>GABRIELA BOTELHO DUARTE</t>
  </si>
  <si>
    <t>C SILVA E SILVA REPRESENT LTDA(CLEBER)</t>
  </si>
  <si>
    <t>V M DE SOUZA LTDA (VERONICA)</t>
  </si>
  <si>
    <t>jul</t>
  </si>
  <si>
    <t>AGOSTO</t>
  </si>
  <si>
    <t>G ALVES SANTOS REPRES LTDA (GUILHERME)</t>
  </si>
  <si>
    <t>MURILO FERREIRA BATISTA DINIZ</t>
  </si>
  <si>
    <t>RAFAEL BRAGA SILVA</t>
  </si>
  <si>
    <t>REGIONAL NORTE SUL</t>
  </si>
  <si>
    <t>ERLANDIA DO CARMO SILVA</t>
  </si>
  <si>
    <t>ago</t>
  </si>
  <si>
    <t>SETEMBRO</t>
  </si>
  <si>
    <t>WANDERSON</t>
  </si>
  <si>
    <t>MAIRA</t>
  </si>
  <si>
    <t>set</t>
  </si>
  <si>
    <t>SV DEC DF</t>
  </si>
  <si>
    <t>OUTUBRO</t>
  </si>
  <si>
    <t>PAINEL DE ACOMPANHAMENTO BIC - GERENTE E SUPERVISOR- OUTUBRO/2026</t>
  </si>
  <si>
    <t>PAINEL DE ACOMPANHAMENTO BIC - RCA- OUTUBRO/2026</t>
  </si>
  <si>
    <t>(Vários itens)</t>
  </si>
  <si>
    <t>EG REPRESENTACAO COMERCIAL LTDA(EDUARDO)</t>
  </si>
  <si>
    <t>NATALLI MENEGUETTI IDALGO ZAYAS</t>
  </si>
  <si>
    <t>IRANI SOARES GOMES LEITE</t>
  </si>
  <si>
    <t>LARA ARAUJO RAMOS</t>
  </si>
  <si>
    <t>ANIELY SABRINY PEREIRA RODRIGUES</t>
  </si>
  <si>
    <t>ROSANA DE SOUSA AIRES FARIAS</t>
  </si>
  <si>
    <t>CLAUDIO ELIAS ANTUNES GIMENEZ</t>
  </si>
  <si>
    <t>TALISSA DA SILVA MATOZO LTDA</t>
  </si>
  <si>
    <t>RAFAEL FERREIRA DE OLIVEIRA</t>
  </si>
  <si>
    <t>GPO REPRESENTACOES LTDA (GUILHERME)</t>
  </si>
  <si>
    <t>LUCIENE PEREIRA DOS SANTOS #</t>
  </si>
  <si>
    <t>MILAYNE PLISCILA DA SILVA MESQUITA</t>
  </si>
  <si>
    <t>25/10/2026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</si>
</sst>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R$&quot;\ * #,##0.00_-;\-&quot;R$&quot;\ * #,##0.00_-;_-&quot;R$&quot;\ * &quot;-&quot;??_-;_-@_-"/>
    <numFmt numFmtId="164" formatCode="_-&quot;R$&quot;\ * #,##0_-;\-&quot;R$&quot;\ * #,##0_-;_-&quot;R$&quot;\ * &quot;-&quot;??_-;_-@_-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E8604"/>
        <bgColor indexed="64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horizontal="center"/>
    </xf>
    <xf numFmtId="44" fontId="0" fillId="0" borderId="0" xfId="0" applyNumberFormat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44" fontId="5" fillId="0" borderId="0" xfId="7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0" xfId="0" pivotButton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44" fontId="9" fillId="4" borderId="1" xfId="7" applyFont="1" applyFill="1" applyBorder="1" applyAlignment="1">
      <alignment horizontal="center" vertical="center"/>
    </xf>
    <xf numFmtId="0" fontId="3" fillId="0" borderId="0" xfId="0" applyFont="1"/>
    <xf numFmtId="44" fontId="3" fillId="0" borderId="0" xfId="4" applyFont="1"/>
    <xf numFmtId="164" fontId="6" fillId="0" borderId="0" xfId="4" applyNumberFormat="1" applyFont="1" applyAlignment="1">
      <alignment horizontal="center" vertical="center"/>
    </xf>
    <xf numFmtId="164" fontId="3" fillId="0" borderId="0" xfId="4" applyNumberFormat="1" applyFont="1"/>
    <xf numFmtId="9" fontId="3" fillId="0" borderId="0" xfId="1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4" fontId="0" fillId="0" borderId="1" xfId="4" applyFont="1" applyBorder="1" applyAlignment="1">
      <alignment horizontal="center"/>
    </xf>
    <xf numFmtId="164" fontId="5" fillId="0" borderId="1" xfId="4" applyNumberFormat="1" applyFont="1" applyBorder="1" applyAlignment="1">
      <alignment horizontal="center" vertical="center"/>
    </xf>
    <xf numFmtId="164" fontId="0" fillId="0" borderId="1" xfId="0" applyNumberFormat="1" applyBorder="1"/>
    <xf numFmtId="164" fontId="0" fillId="0" borderId="1" xfId="4" applyNumberFormat="1" applyFont="1" applyBorder="1"/>
    <xf numFmtId="44" fontId="0" fillId="0" borderId="1" xfId="0" applyNumberFormat="1" applyBorder="1"/>
    <xf numFmtId="9" fontId="0" fillId="0" borderId="1" xfId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/>
    <xf numFmtId="0" fontId="3" fillId="4" borderId="1" xfId="0" applyFont="1" applyFill="1" applyBorder="1" applyAlignment="1">
      <alignment horizontal="center" vertical="center"/>
    </xf>
    <xf numFmtId="0" fontId="4" fillId="0" borderId="0" xfId="0" applyFont="1"/>
    <xf numFmtId="1" fontId="3" fillId="0" borderId="0" xfId="3" applyNumberFormat="1" applyFont="1" applyAlignment="1">
      <alignment horizontal="center"/>
    </xf>
    <xf numFmtId="164" fontId="3" fillId="0" borderId="0" xfId="4" applyNumberFormat="1" applyFont="1" applyAlignment="1">
      <alignment horizontal="center"/>
    </xf>
    <xf numFmtId="9" fontId="3" fillId="0" borderId="0" xfId="1" applyFont="1" applyBorder="1" applyAlignment="1">
      <alignment horizontal="center"/>
    </xf>
    <xf numFmtId="164" fontId="3" fillId="0" borderId="0" xfId="3" applyNumberFormat="1" applyFont="1"/>
    <xf numFmtId="164" fontId="3" fillId="0" borderId="0" xfId="4" applyNumberFormat="1" applyFont="1" applyBorder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" fontId="0" fillId="0" borderId="1" xfId="2" applyNumberFormat="1" applyFont="1" applyBorder="1" applyAlignment="1">
      <alignment horizontal="center"/>
    </xf>
    <xf numFmtId="164" fontId="0" fillId="0" borderId="1" xfId="2" applyNumberFormat="1" applyFont="1" applyBorder="1" applyAlignment="1">
      <alignment horizontal="center"/>
    </xf>
    <xf numFmtId="164" fontId="0" fillId="0" borderId="1" xfId="3" applyNumberFormat="1" applyFont="1" applyBorder="1"/>
    <xf numFmtId="164" fontId="5" fillId="0" borderId="1" xfId="2" applyNumberFormat="1" applyFont="1" applyBorder="1" applyAlignment="1">
      <alignment horizontal="center" vertical="center"/>
    </xf>
    <xf numFmtId="9" fontId="0" fillId="0" borderId="3" xfId="1" applyFont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8" xfId="2" applyNumberFormat="1" applyFont="1" applyBorder="1" applyAlignment="1">
      <alignment horizontal="center"/>
    </xf>
    <xf numFmtId="164" fontId="0" fillId="0" borderId="8" xfId="3" applyNumberFormat="1" applyFont="1" applyBorder="1"/>
    <xf numFmtId="164" fontId="5" fillId="0" borderId="8" xfId="2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44" fontId="0" fillId="0" borderId="0" xfId="3" applyFont="1" applyBorder="1"/>
    <xf numFmtId="1" fontId="0" fillId="0" borderId="1" xfId="3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9" fontId="5" fillId="2" borderId="1" xfId="1" applyFont="1" applyFill="1" applyBorder="1" applyAlignment="1">
      <alignment horizontal="center" vertical="center"/>
    </xf>
    <xf numFmtId="9" fontId="6" fillId="2" borderId="0" xfId="1" applyFont="1" applyFill="1" applyBorder="1" applyAlignment="1">
      <alignment horizontal="center" vertical="center"/>
    </xf>
    <xf numFmtId="0" fontId="11" fillId="0" borderId="0" xfId="0" applyFont="1"/>
    <xf numFmtId="0" fontId="3" fillId="0" borderId="0" xfId="0" applyFont="1" applyAlignment="1">
      <alignment horizontal="center"/>
    </xf>
    <xf numFmtId="164" fontId="3" fillId="5" borderId="0" xfId="4" applyNumberFormat="1" applyFont="1" applyFill="1" applyAlignment="1">
      <alignment horizontal="center"/>
    </xf>
    <xf numFmtId="164" fontId="3" fillId="3" borderId="0" xfId="4" applyNumberFormat="1" applyFont="1" applyFill="1" applyAlignment="1">
      <alignment horizontal="center"/>
    </xf>
    <xf numFmtId="164" fontId="0" fillId="3" borderId="1" xfId="4" applyNumberFormat="1" applyFont="1" applyFill="1" applyBorder="1"/>
    <xf numFmtId="164" fontId="0" fillId="3" borderId="1" xfId="4" applyNumberFormat="1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0" borderId="8" xfId="0" applyBorder="1"/>
    <xf numFmtId="164" fontId="0" fillId="0" borderId="3" xfId="4" applyNumberFormat="1" applyFont="1" applyBorder="1" applyAlignment="1">
      <alignment horizontal="center"/>
    </xf>
    <xf numFmtId="164" fontId="0" fillId="0" borderId="9" xfId="4" applyNumberFormat="1" applyFont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  <xf numFmtId="44" fontId="3" fillId="0" borderId="0" xfId="4" applyFont="1" applyAlignment="1">
      <alignment horizontal="center"/>
    </xf>
    <xf numFmtId="164" fontId="0" fillId="0" borderId="1" xfId="4" applyNumberFormat="1" applyFont="1" applyBorder="1" applyAlignment="1">
      <alignment horizontal="center"/>
    </xf>
    <xf numFmtId="1" fontId="0" fillId="0" borderId="8" xfId="2" applyNumberFormat="1" applyFont="1" applyBorder="1" applyAlignment="1">
      <alignment horizontal="center"/>
    </xf>
    <xf numFmtId="165" fontId="3" fillId="0" borderId="1" xfId="1" applyNumberFormat="1" applyFont="1" applyBorder="1" applyAlignment="1">
      <alignment horizontal="center"/>
    </xf>
    <xf numFmtId="164" fontId="0" fillId="5" borderId="1" xfId="4" applyNumberFormat="1" applyFont="1" applyFill="1" applyBorder="1" applyAlignment="1">
      <alignment horizontal="center"/>
    </xf>
    <xf numFmtId="164" fontId="0" fillId="0" borderId="0" xfId="0" applyNumberFormat="1"/>
    <xf numFmtId="164" fontId="0" fillId="0" borderId="0" xfId="4" applyNumberFormat="1" applyFont="1" applyBorder="1"/>
    <xf numFmtId="44" fontId="0" fillId="0" borderId="0" xfId="0" applyNumberFormat="1"/>
    <xf numFmtId="9" fontId="0" fillId="0" borderId="0" xfId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164" fontId="0" fillId="0" borderId="0" xfId="0" applyNumberFormat="1" applyBorder="1"/>
    <xf numFmtId="44" fontId="0" fillId="0" borderId="0" xfId="0" applyNumberFormat="1" applyBorder="1"/>
  </cellXfs>
  <cellStyles count="8">
    <cellStyle name="Moeda" xfId="4" builtinId="4"/>
    <cellStyle name="Moeda 2" xfId="3" xr:uid="{CE660345-7B88-41BD-9454-D4212F5B8580}"/>
    <cellStyle name="Moeda 2 2" xfId="7" xr:uid="{F536AA8E-939B-4931-8D34-06766437BB25}"/>
    <cellStyle name="Moeda 3" xfId="2" xr:uid="{FB33F0C9-2B9B-49CF-907D-64D09A31D470}"/>
    <cellStyle name="Moeda 3 2" xfId="6" xr:uid="{8759DD5D-EDD6-42F7-B786-8C5875CE63B6}"/>
    <cellStyle name="Moeda 4" xfId="5" xr:uid="{01EE316F-6237-4115-A39D-7799421E7C2D}"/>
    <cellStyle name="Normal" xfId="0" builtinId="0"/>
    <cellStyle name="Porcentagem" xfId="1" builtinId="5"/>
  </cellStyles>
  <dxfs count="225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34" formatCode="_-&quot;R$&quot;\ * #,##0.00_-;\-&quot;R$&quot;\ * #,##0.00_-;_-&quot;R$&quot;\ * &quot;-&quot;??_-;_-@_-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b/>
        <i val="0"/>
        <color rgb="FF9C0006"/>
      </font>
      <numFmt numFmtId="13" formatCode="0%"/>
    </dxf>
    <dxf>
      <font>
        <b/>
        <i val="0"/>
        <color rgb="FF00B050"/>
      </font>
      <numFmt numFmtId="13" formatCode="0%"/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C00000"/>
      </font>
      <numFmt numFmtId="13" formatCode="0%"/>
    </dxf>
    <dxf>
      <font>
        <b/>
        <i val="0"/>
        <color rgb="FF00B050"/>
      </font>
      <numFmt numFmtId="13" formatCode="0%"/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&quot;R$&quot;\ * #,##0_-;\-&quot;R$&quot;\ * #,##0_-;_-&quot;R$&quot;\ * &quot;-&quot;??_-;_-@_-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&quot;R$&quot;\ * #,##0_-;\-&quot;R$&quot;\ * #,##0_-;_-&quot;R$&quot;\ * &quot;-&quot;??_-;_-@_-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DE8604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&quot;R$&quot;\ * #,##0_-;\-&quot;R$&quot;\ * #,##0_-;_-&quot;R$&quot;\ * &quot;-&quot;??_-;_-@_-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&quot;R$&quot;\ * #,##0_-;\-&quot;R$&quot;\ * #,##0_-;_-&quot;R$&quot;\ * &quot;-&quot;??_-;_-@_-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DE8604"/>
        </patternFill>
      </fill>
      <alignment horizontal="center" vertical="center" textRotation="0" wrapText="0" indent="0" justifyLastLine="0" shrinkToFit="0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34" formatCode="_-&quot;R$&quot;\ * #,##0.00_-;\-&quot;R$&quot;\ * #,##0.00_-;_-&quot;R$&quot;\ * &quot;-&quot;??_-;_-@_-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_-&quot;R$&quot;\ * #,##0_-;\-&quot;R$&quot;\ * #,##0_-;_-&quot;R$&quot;\ * &quot;-&quot;??_-;_-@_-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&quot;R$&quot;\ * #,##0_-;\-&quot;R$&quot;\ * #,##0_-;_-&quot;R$&quot;\ * &quot;-&quot;??_-;_-@_-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&quot;R$&quot;\ * #,##0_-;\-&quot;R$&quot;\ * #,##0_-;_-&quot;R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&quot;R$&quot;\ * #,##0_-;\-&quot;R$&quot;\ * #,##0_-;_-&quot;R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&quot;R$&quot;\ * #,##0_-;\-&quot;R$&quot;\ * #,##0_-;_-&quot;R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&quot;R$&quot;\ * #,##0_-;\-&quot;R$&quot;\ * #,##0_-;_-&quot;R$&quot;\ * &quot;-&quot;??_-;_-@_-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DE8604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_-&quot;R$&quot;\ * #,##0_-;\-&quot;R$&quot;\ * #,##0_-;_-&quot;R$&quot;\ * &quot;-&quot;??_-;_-@_-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&quot;R$&quot;\ * #,##0_-;\-&quot;R$&quot;\ * #,##0_-;_-&quot;R$&quot;\ * &quot;-&quot;??_-;_-@_-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&quot;R$&quot;\ * #,##0_-;\-&quot;R$&quot;\ * #,##0_-;_-&quot;R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&quot;R$&quot;\ * #,##0_-;\-&quot;R$&quot;\ * #,##0_-;_-&quot;R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&quot;R$&quot;\ * #,##0_-;\-&quot;R$&quot;\ * #,##0_-;_-&quot;R$&quot;\ * &quot;-&quot;??_-;_-@_-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&quot;R$&quot;\ * #,##0_-;\-&quot;R$&quot;\ * #,##0_-;_-&quot;R$&quot;\ * &quot;-&quot;??_-;_-@_-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DE8604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_-&quot;R$&quot;\ * #,##0_-;\-&quot;R$&quot;\ * #,##0_-;_-&quot;R$&quot;\ * &quot;-&quot;??_-;_-@_-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&quot;R$&quot;\ * #,##0_-;\-&quot;R$&quot;\ * #,##0_-;_-&quot;R$&quot;\ * &quot;-&quot;??_-;_-@_-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&quot;R$&quot;\ * #,##0_-;\-&quot;R$&quot;\ * #,##0_-;_-&quot;R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&quot;R$&quot;\ * #,##0_-;\-&quot;R$&quot;\ * #,##0_-;_-&quot;R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&quot;R$&quot;\ * #,##0_-;\-&quot;R$&quot;\ * #,##0_-;_-&quot;R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&quot;R$&quot;\ * #,##0_-;\-&quot;R$&quot;\ * #,##0_-;_-&quot;R$&quot;\ * &quot;-&quot;??_-;_-@_-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DE8604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Estilo de Tabela 1" pivot="0" count="0" xr9:uid="{A6E927AC-B415-43A1-9B55-137A771EBC20}"/>
  </tableStyles>
  <colors>
    <mruColors>
      <color rgb="FFDE86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pivotCacheDefinition" Target="pivotCache/pivotCacheDefinition4.xml"/><Relationship Id="rId18" Type="http://schemas.openxmlformats.org/officeDocument/2006/relationships/pivotCacheDefinition" Target="pivotCache/pivotCacheDefinition9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12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3.xml"/><Relationship Id="rId17" Type="http://schemas.openxmlformats.org/officeDocument/2006/relationships/pivotCacheDefinition" Target="pivotCache/pivotCacheDefinition8.xml"/><Relationship Id="rId25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7.xml"/><Relationship Id="rId20" Type="http://schemas.openxmlformats.org/officeDocument/2006/relationships/pivotCacheDefinition" Target="pivotCache/pivotCacheDefinition11.xml"/><Relationship Id="rId29" Type="http://schemas.openxmlformats.org/officeDocument/2006/relationships/powerPivotData" Target="model/item.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2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6.xml"/><Relationship Id="rId23" Type="http://schemas.microsoft.com/office/2007/relationships/slicerCache" Target="slicerCaches/slicerCache1.xml"/><Relationship Id="rId28" Type="http://schemas.openxmlformats.org/officeDocument/2006/relationships/sheetMetadata" Target="metadata.xml"/><Relationship Id="rId10" Type="http://schemas.openxmlformats.org/officeDocument/2006/relationships/pivotCacheDefinition" Target="pivotCache/pivotCacheDefinition1.xml"/><Relationship Id="rId19" Type="http://schemas.openxmlformats.org/officeDocument/2006/relationships/pivotCacheDefinition" Target="pivotCache/pivotCacheDefinition10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pivotCacheDefinition" Target="pivotCache/pivotCacheDefinition5.xml"/><Relationship Id="rId22" Type="http://schemas.openxmlformats.org/officeDocument/2006/relationships/pivotCacheDefinition" Target="pivotCache/pivotCacheDefinition13.xml"/><Relationship Id="rId27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6</xdr:row>
      <xdr:rowOff>133350</xdr:rowOff>
    </xdr:from>
    <xdr:to>
      <xdr:col>3</xdr:col>
      <xdr:colOff>619125</xdr:colOff>
      <xdr:row>56</xdr:row>
      <xdr:rowOff>114300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DATA">
              <a:extLst>
                <a:ext uri="{FF2B5EF4-FFF2-40B4-BE49-F238E27FC236}">
                  <a16:creationId xmlns:a16="http://schemas.microsoft.com/office/drawing/2014/main" id="{17DB3975-C390-3020-4868-8C0A8F96C1A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AT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66900" y="1276350"/>
              <a:ext cx="1304925" cy="9505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4</xdr:row>
      <xdr:rowOff>66676</xdr:rowOff>
    </xdr:from>
    <xdr:to>
      <xdr:col>2</xdr:col>
      <xdr:colOff>733425</xdr:colOff>
      <xdr:row>7</xdr:row>
      <xdr:rowOff>62936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F404224-CCB3-0E53-6792-357B6B489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904876"/>
          <a:ext cx="1571625" cy="5677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2</xdr:col>
      <xdr:colOff>876554</xdr:colOff>
      <xdr:row>3</xdr:row>
      <xdr:rowOff>9617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DD4CDB2-6795-4CBF-8D81-CAD1A933E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0"/>
          <a:ext cx="1819529" cy="6573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95250</xdr:rowOff>
    </xdr:from>
    <xdr:to>
      <xdr:col>2</xdr:col>
      <xdr:colOff>581279</xdr:colOff>
      <xdr:row>3</xdr:row>
      <xdr:rowOff>133442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21F1B5A-E053-4195-B1A4-3AAA29763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95250"/>
          <a:ext cx="1819529" cy="65731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</xdr:row>
      <xdr:rowOff>0</xdr:rowOff>
    </xdr:from>
    <xdr:to>
      <xdr:col>2</xdr:col>
      <xdr:colOff>752729</xdr:colOff>
      <xdr:row>4</xdr:row>
      <xdr:rowOff>181067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F677A90-B72F-4B86-897B-F7EEA6244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381000"/>
          <a:ext cx="1819529" cy="65731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SUGEST&#213;ES%20DE%20META/RCAs/2026/SUGEST&#195;O%20DE%20METAS%20RCAs%20-%20OUTUBRO.xlsb" TargetMode="External"/><Relationship Id="rId2" Type="http://schemas.openxmlformats.org/officeDocument/2006/relationships/externalLinkPath" Target="file:///Z:\SUGEST&#213;ES%20DE%20META\RCAs\2026\SUGEST&#195;O%20DE%20METAS%20RCAs%20-%20OUTUBRO.xlsb" TargetMode="External"/><Relationship Id="rId1" Type="http://schemas.openxmlformats.org/officeDocument/2006/relationships/externalLinkPath" Target="/SUGEST&#213;ES%20DE%20META/RCAs/2026/SUGEST&#195;O%20DE%20METAS%20RCAs%20-%20OUTUBRO.xlsb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286%20bic.xlsx" TargetMode="External"/><Relationship Id="rId2" Type="http://schemas.openxmlformats.org/officeDocument/2006/relationships/externalLinkPath" Target="file:///Z:\FELIPE\286%20bic.xlsx" TargetMode="External"/><Relationship Id="rId1" Type="http://schemas.openxmlformats.org/officeDocument/2006/relationships/externalLinkPath" Target="/FELIPE/286%20b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UNILEVER"/>
      <sheetName val="COLGATE"/>
      <sheetName val="P&amp;G"/>
      <sheetName val="UL ALIMENTAR"/>
      <sheetName val="UL FARMA"/>
      <sheetName val="L'OREAL"/>
      <sheetName val="COTY"/>
      <sheetName val="COLGATE ALIMENTAR"/>
      <sheetName val="COLGATE FARMA"/>
      <sheetName val="NIVEA CAMPANHA"/>
      <sheetName val="SANTHER"/>
      <sheetName val="MEDICAMENTO SEL OUT"/>
      <sheetName val="MEDICAMENTO POSITIVAÇÃO"/>
      <sheetName val="J&amp;J"/>
      <sheetName val="UNICHARM"/>
      <sheetName val="KIMBERLY"/>
      <sheetName val="MULTI B"/>
      <sheetName val="EMBELEZE"/>
      <sheetName val="EMBELEZE POS"/>
      <sheetName val="WELLA"/>
      <sheetName val="DABELLE"/>
      <sheetName val="MURIEL"/>
      <sheetName val="SALON LINE"/>
      <sheetName val="FARMAX"/>
      <sheetName val="HALEON"/>
      <sheetName val="BIC"/>
      <sheetName val="GIOVANNA BABY"/>
      <sheetName val="NIVEA"/>
      <sheetName val="MELHORAMENTOS"/>
      <sheetName val="FALC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K1">
            <v>2106200</v>
          </cell>
        </row>
        <row r="2">
          <cell r="B2" t="str">
            <v>COD RCA</v>
          </cell>
          <cell r="C2" t="str">
            <v>COD SV</v>
          </cell>
          <cell r="D2" t="str">
            <v>RCAs</v>
          </cell>
          <cell r="E2" t="str">
            <v>CPF</v>
          </cell>
          <cell r="F2" t="str">
            <v>ACUMULADO 3 MESES</v>
          </cell>
          <cell r="G2" t="str">
            <v>MÉDIA</v>
          </cell>
          <cell r="H2" t="str">
            <v>MÉDIA ACUMULADA</v>
          </cell>
          <cell r="I2" t="str">
            <v>META SUPERVISOR</v>
          </cell>
          <cell r="J2" t="str">
            <v>PESO</v>
          </cell>
          <cell r="K2" t="str">
            <v>SUGESTÃO DE META</v>
          </cell>
        </row>
        <row r="3">
          <cell r="B3">
            <v>3126</v>
          </cell>
          <cell r="C3">
            <v>104</v>
          </cell>
          <cell r="D3" t="str">
            <v>E DOS SANTOS GARCIA LTDA(EDERSON)</v>
          </cell>
          <cell r="E3" t="str">
            <v>907.364.431-34</v>
          </cell>
          <cell r="F3">
            <v>12037.8</v>
          </cell>
          <cell r="G3">
            <v>4012.6</v>
          </cell>
          <cell r="H3">
            <v>161971.98666666666</v>
          </cell>
          <cell r="I3">
            <v>180000</v>
          </cell>
          <cell r="J3">
            <v>2.4773419667055183E-2</v>
          </cell>
          <cell r="K3">
            <v>4500</v>
          </cell>
        </row>
        <row r="4">
          <cell r="B4">
            <v>4113</v>
          </cell>
          <cell r="C4">
            <v>104</v>
          </cell>
          <cell r="D4" t="str">
            <v>GABRIEL DA CUNHA REPRESENTACO(EURIPEDES)</v>
          </cell>
          <cell r="E4" t="str">
            <v>534.064.431-68</v>
          </cell>
          <cell r="F4">
            <v>13513.3</v>
          </cell>
          <cell r="G4">
            <v>4504.4333333333334</v>
          </cell>
          <cell r="H4">
            <v>161971.98666666666</v>
          </cell>
          <cell r="I4">
            <v>180000</v>
          </cell>
          <cell r="J4">
            <v>2.7809952980346643E-2</v>
          </cell>
          <cell r="K4">
            <v>5100</v>
          </cell>
        </row>
        <row r="5">
          <cell r="B5">
            <v>4127</v>
          </cell>
          <cell r="C5">
            <v>104</v>
          </cell>
          <cell r="D5" t="str">
            <v>ANA ZELIA REPRESENTACOES LTDA ME</v>
          </cell>
          <cell r="E5" t="str">
            <v>897.159.771-20</v>
          </cell>
          <cell r="F5">
            <v>6895.47</v>
          </cell>
          <cell r="G5">
            <v>2298.4900000000002</v>
          </cell>
          <cell r="H5">
            <v>161971.98666666666</v>
          </cell>
          <cell r="I5">
            <v>180000</v>
          </cell>
          <cell r="J5">
            <v>1.4190663751814204E-2</v>
          </cell>
          <cell r="K5">
            <v>2600</v>
          </cell>
        </row>
        <row r="6">
          <cell r="B6">
            <v>4137</v>
          </cell>
          <cell r="C6">
            <v>104</v>
          </cell>
          <cell r="D6" t="str">
            <v>SS REPRES. COMERC (ELMA)</v>
          </cell>
          <cell r="E6" t="str">
            <v>355.784.161-87</v>
          </cell>
          <cell r="F6">
            <v>6722.7999999999993</v>
          </cell>
          <cell r="G6">
            <v>2240.9333333333329</v>
          </cell>
          <cell r="H6">
            <v>161971.98666666666</v>
          </cell>
          <cell r="I6">
            <v>180000</v>
          </cell>
          <cell r="J6">
            <v>1.383531423828927E-2</v>
          </cell>
          <cell r="K6">
            <v>2500</v>
          </cell>
        </row>
        <row r="7">
          <cell r="B7">
            <v>4141</v>
          </cell>
          <cell r="C7">
            <v>104</v>
          </cell>
          <cell r="D7" t="str">
            <v>PIRES REPRESENTACAO COMERCIAL (ANDERSON)</v>
          </cell>
          <cell r="E7" t="str">
            <v>921.903.751-34</v>
          </cell>
          <cell r="F7">
            <v>4846.96</v>
          </cell>
          <cell r="G7">
            <v>1615.6533333333334</v>
          </cell>
          <cell r="H7">
            <v>161971.98666666666</v>
          </cell>
          <cell r="I7">
            <v>180000</v>
          </cell>
          <cell r="J7">
            <v>9.9748936009428461E-3</v>
          </cell>
          <cell r="K7">
            <v>1800</v>
          </cell>
        </row>
        <row r="8">
          <cell r="B8">
            <v>4145</v>
          </cell>
          <cell r="C8">
            <v>104</v>
          </cell>
          <cell r="D8" t="str">
            <v>REAL REPRESENTACAO(LUCIANA)#</v>
          </cell>
          <cell r="E8" t="str">
            <v>009.291.501-98</v>
          </cell>
          <cell r="F8">
            <v>47912.509999999995</v>
          </cell>
          <cell r="G8">
            <v>15970.836666666664</v>
          </cell>
          <cell r="H8">
            <v>161971.98666666666</v>
          </cell>
          <cell r="I8">
            <v>180000</v>
          </cell>
          <cell r="J8">
            <v>9.8602462038908933E-2</v>
          </cell>
          <cell r="K8">
            <v>17800</v>
          </cell>
        </row>
        <row r="9">
          <cell r="B9">
            <v>4146</v>
          </cell>
          <cell r="C9">
            <v>104</v>
          </cell>
          <cell r="D9" t="str">
            <v>VM LOPES REPRESENTACAO(VALERIA)</v>
          </cell>
          <cell r="E9" t="str">
            <v>006.598.721-70</v>
          </cell>
          <cell r="F9">
            <v>4677.55</v>
          </cell>
          <cell r="G9">
            <v>1559.1833333333334</v>
          </cell>
          <cell r="H9">
            <v>161971.98666666666</v>
          </cell>
          <cell r="I9">
            <v>180000</v>
          </cell>
          <cell r="J9">
            <v>9.6262530664767629E-3</v>
          </cell>
          <cell r="K9">
            <v>1800</v>
          </cell>
        </row>
        <row r="10">
          <cell r="B10">
            <v>4148</v>
          </cell>
          <cell r="C10">
            <v>104</v>
          </cell>
          <cell r="D10" t="str">
            <v>ELIAS DIAS REP COMERCIAL LTDA (LEANDRO)</v>
          </cell>
          <cell r="E10" t="str">
            <v>890.366.971-15</v>
          </cell>
          <cell r="F10">
            <v>2613.17</v>
          </cell>
          <cell r="G10">
            <v>871.05666666666673</v>
          </cell>
          <cell r="H10">
            <v>161971.98666666666</v>
          </cell>
          <cell r="I10">
            <v>180000</v>
          </cell>
          <cell r="J10">
            <v>5.3778229469968429E-3</v>
          </cell>
          <cell r="K10">
            <v>1000</v>
          </cell>
        </row>
        <row r="11">
          <cell r="B11">
            <v>4174</v>
          </cell>
          <cell r="C11">
            <v>104</v>
          </cell>
          <cell r="D11" t="str">
            <v>GOMES &amp; SILVA REPRESEN LTDA (JOBERT)</v>
          </cell>
          <cell r="E11" t="str">
            <v>905.847.751-72</v>
          </cell>
          <cell r="F11">
            <v>800.22</v>
          </cell>
          <cell r="G11">
            <v>266.74</v>
          </cell>
          <cell r="H11">
            <v>161971.98666666666</v>
          </cell>
          <cell r="I11">
            <v>180000</v>
          </cell>
          <cell r="J11">
            <v>1.6468279823531626E-3</v>
          </cell>
          <cell r="K11">
            <v>1000</v>
          </cell>
        </row>
        <row r="12">
          <cell r="B12">
            <v>4175</v>
          </cell>
          <cell r="C12">
            <v>104</v>
          </cell>
          <cell r="D12" t="str">
            <v>KJ REPRESENTACOES LTDA (KENNIO)</v>
          </cell>
          <cell r="E12" t="str">
            <v>821.287.821-04</v>
          </cell>
          <cell r="F12">
            <v>4020.0099999999998</v>
          </cell>
          <cell r="G12">
            <v>1340.0033333333333</v>
          </cell>
          <cell r="H12">
            <v>161971.98666666666</v>
          </cell>
          <cell r="I12">
            <v>180000</v>
          </cell>
          <cell r="J12">
            <v>8.2730561062452027E-3</v>
          </cell>
          <cell r="K12">
            <v>1500</v>
          </cell>
        </row>
        <row r="13">
          <cell r="B13">
            <v>4176</v>
          </cell>
          <cell r="C13">
            <v>104</v>
          </cell>
          <cell r="D13" t="str">
            <v>DF REPRESENT COME E SERVIC LTDA(DAYANE)</v>
          </cell>
          <cell r="E13" t="str">
            <v>019.735.481-51</v>
          </cell>
          <cell r="F13">
            <v>3580.9199999999996</v>
          </cell>
          <cell r="G13">
            <v>1193.6399999999999</v>
          </cell>
          <cell r="H13">
            <v>161971.98666666666</v>
          </cell>
          <cell r="I13">
            <v>180000</v>
          </cell>
          <cell r="J13">
            <v>7.3694224820275503E-3</v>
          </cell>
          <cell r="K13">
            <v>1400</v>
          </cell>
        </row>
        <row r="14">
          <cell r="B14">
            <v>4177</v>
          </cell>
          <cell r="C14">
            <v>104</v>
          </cell>
          <cell r="D14" t="str">
            <v>ALINE F DE OLIVEIRA LTDA#</v>
          </cell>
          <cell r="E14" t="str">
            <v>028.018.081-05</v>
          </cell>
          <cell r="F14">
            <v>3203.93</v>
          </cell>
          <cell r="G14">
            <v>1067.9766666666667</v>
          </cell>
          <cell r="H14">
            <v>161971.98666666666</v>
          </cell>
          <cell r="I14">
            <v>180000</v>
          </cell>
          <cell r="J14">
            <v>6.5935887349738423E-3</v>
          </cell>
          <cell r="K14">
            <v>1200</v>
          </cell>
        </row>
        <row r="15">
          <cell r="B15">
            <v>4178</v>
          </cell>
          <cell r="C15">
            <v>104</v>
          </cell>
          <cell r="D15" t="str">
            <v>GABRIELA BOTELHO DUARTE</v>
          </cell>
          <cell r="E15" t="str">
            <v>704.386.341-44</v>
          </cell>
          <cell r="F15">
            <v>8898.48</v>
          </cell>
          <cell r="G15">
            <v>2966.16</v>
          </cell>
          <cell r="H15">
            <v>161971.98666666666</v>
          </cell>
          <cell r="I15">
            <v>180000</v>
          </cell>
          <cell r="J15">
            <v>1.831279631152679E-2</v>
          </cell>
          <cell r="K15">
            <v>3300</v>
          </cell>
        </row>
        <row r="16">
          <cell r="B16">
            <v>4179</v>
          </cell>
          <cell r="C16">
            <v>104</v>
          </cell>
          <cell r="D16" t="str">
            <v>EG REPRESENTACAO COMERCIAL LTDA(EDUARDO)</v>
          </cell>
          <cell r="E16" t="str">
            <v>836.264.251-34</v>
          </cell>
          <cell r="F16">
            <v>0</v>
          </cell>
          <cell r="G16">
            <v>0</v>
          </cell>
          <cell r="H16">
            <v>161971.98666666666</v>
          </cell>
          <cell r="I16">
            <v>180000</v>
          </cell>
          <cell r="J16">
            <v>0</v>
          </cell>
          <cell r="K16">
            <v>1000</v>
          </cell>
        </row>
        <row r="17">
          <cell r="B17">
            <v>4314</v>
          </cell>
          <cell r="C17">
            <v>104</v>
          </cell>
          <cell r="D17" t="str">
            <v>CLAUDIO CASTILHO NUNES DA SILVA LTDA</v>
          </cell>
          <cell r="E17" t="str">
            <v>051.966.026-90</v>
          </cell>
          <cell r="F17">
            <v>71637.679999999993</v>
          </cell>
          <cell r="G17">
            <v>23879.226666666666</v>
          </cell>
          <cell r="H17">
            <v>161971.98666666666</v>
          </cell>
          <cell r="I17">
            <v>180000</v>
          </cell>
          <cell r="J17">
            <v>0.14742812728357388</v>
          </cell>
          <cell r="K17">
            <v>26600</v>
          </cell>
        </row>
        <row r="18">
          <cell r="B18">
            <v>4316</v>
          </cell>
          <cell r="C18">
            <v>104</v>
          </cell>
          <cell r="D18" t="str">
            <v>AP SATURNINO REP. LTDA(ANA PAULA)</v>
          </cell>
          <cell r="E18" t="str">
            <v>006.824.661-74</v>
          </cell>
          <cell r="F18">
            <v>11781.88</v>
          </cell>
          <cell r="G18">
            <v>3927.2933333333331</v>
          </cell>
          <cell r="H18">
            <v>161971.98666666666</v>
          </cell>
          <cell r="I18">
            <v>180000</v>
          </cell>
          <cell r="J18">
            <v>2.4246744231245253E-2</v>
          </cell>
          <cell r="K18">
            <v>4400</v>
          </cell>
        </row>
        <row r="19">
          <cell r="B19">
            <v>4318</v>
          </cell>
          <cell r="C19">
            <v>104</v>
          </cell>
          <cell r="D19" t="str">
            <v>ANA C SILVA ARAUJO REPRESENTACOES</v>
          </cell>
          <cell r="E19" t="str">
            <v>700.058.911-67</v>
          </cell>
          <cell r="F19">
            <v>3761.4800000000005</v>
          </cell>
          <cell r="G19">
            <v>1253.8266666666668</v>
          </cell>
          <cell r="H19">
            <v>161971.98666666666</v>
          </cell>
          <cell r="I19">
            <v>180000</v>
          </cell>
          <cell r="J19">
            <v>7.7410093712501245E-3</v>
          </cell>
          <cell r="K19">
            <v>1400</v>
          </cell>
        </row>
        <row r="20">
          <cell r="B20">
            <v>4333</v>
          </cell>
          <cell r="C20">
            <v>104</v>
          </cell>
          <cell r="D20" t="str">
            <v>JVSC REPRESENTACOES LTDA(JOAO VICTOR)</v>
          </cell>
          <cell r="E20" t="str">
            <v>074.754.491-30</v>
          </cell>
          <cell r="F20">
            <v>4684.5</v>
          </cell>
          <cell r="G20">
            <v>1561.5</v>
          </cell>
          <cell r="H20">
            <v>161971.98666666666</v>
          </cell>
          <cell r="I20">
            <v>180000</v>
          </cell>
          <cell r="J20">
            <v>9.6405559512801348E-3</v>
          </cell>
          <cell r="K20">
            <v>1800</v>
          </cell>
        </row>
        <row r="21">
          <cell r="B21">
            <v>4334</v>
          </cell>
          <cell r="C21">
            <v>104</v>
          </cell>
          <cell r="D21" t="str">
            <v>LMMM REPRESENTACOES LTDA (LINDAMARCIA)</v>
          </cell>
          <cell r="E21" t="str">
            <v>425.558.841-49</v>
          </cell>
          <cell r="F21">
            <v>260.17</v>
          </cell>
          <cell r="G21">
            <v>86.723333333333343</v>
          </cell>
          <cell r="H21">
            <v>161971.98666666666</v>
          </cell>
          <cell r="I21">
            <v>180000</v>
          </cell>
          <cell r="J21">
            <v>5.3542180421486886E-4</v>
          </cell>
          <cell r="K21">
            <v>1000</v>
          </cell>
        </row>
        <row r="22">
          <cell r="B22">
            <v>4339</v>
          </cell>
          <cell r="C22">
            <v>104</v>
          </cell>
          <cell r="D22" t="str">
            <v>C.L. REPRESENT COMERCIAIS LTDA(ORMINDA)</v>
          </cell>
          <cell r="E22" t="str">
            <v>024.670.981-25</v>
          </cell>
          <cell r="F22">
            <v>13581.66</v>
          </cell>
          <cell r="G22">
            <v>4527.22</v>
          </cell>
          <cell r="H22">
            <v>161971.98666666666</v>
          </cell>
          <cell r="I22">
            <v>180000</v>
          </cell>
          <cell r="J22">
            <v>2.7950635743678807E-2</v>
          </cell>
          <cell r="K22">
            <v>5100</v>
          </cell>
        </row>
        <row r="23">
          <cell r="B23">
            <v>4340</v>
          </cell>
          <cell r="C23">
            <v>104</v>
          </cell>
          <cell r="D23" t="str">
            <v>GABRIEL DE LIMA SIMAO LTDA</v>
          </cell>
          <cell r="E23" t="str">
            <v>709.612.331-84</v>
          </cell>
          <cell r="F23">
            <v>454.98</v>
          </cell>
          <cell r="G23">
            <v>151.66</v>
          </cell>
          <cell r="H23">
            <v>161971.98666666666</v>
          </cell>
          <cell r="I23">
            <v>180000</v>
          </cell>
          <cell r="J23">
            <v>9.3633475220694542E-4</v>
          </cell>
          <cell r="K23">
            <v>1000</v>
          </cell>
        </row>
        <row r="24">
          <cell r="B24">
            <v>4341</v>
          </cell>
          <cell r="C24">
            <v>104</v>
          </cell>
          <cell r="D24" t="str">
            <v>WESLEY FREITAS SILVA LTDA</v>
          </cell>
          <cell r="E24" t="str">
            <v>032.480.991-35</v>
          </cell>
          <cell r="F24">
            <v>2583.65</v>
          </cell>
          <cell r="G24">
            <v>861.2166666666667</v>
          </cell>
          <cell r="H24">
            <v>161971.98666666666</v>
          </cell>
          <cell r="I24">
            <v>180000</v>
          </cell>
          <cell r="J24">
            <v>5.3170717010406496E-3</v>
          </cell>
          <cell r="K24">
            <v>1000</v>
          </cell>
        </row>
        <row r="25">
          <cell r="B25">
            <v>4343</v>
          </cell>
          <cell r="C25">
            <v>104</v>
          </cell>
          <cell r="D25" t="str">
            <v>LUBIA DE SANTANA SILVA LTDA</v>
          </cell>
          <cell r="E25" t="str">
            <v>027.234.711-60</v>
          </cell>
          <cell r="F25">
            <v>204178.86</v>
          </cell>
          <cell r="G25">
            <v>68059.62</v>
          </cell>
          <cell r="H25">
            <v>161971.98666666666</v>
          </cell>
          <cell r="I25">
            <v>180000</v>
          </cell>
          <cell r="J25">
            <v>0.42019377177897183</v>
          </cell>
          <cell r="K25">
            <v>75700</v>
          </cell>
        </row>
        <row r="26">
          <cell r="B26">
            <v>4348</v>
          </cell>
          <cell r="C26">
            <v>104</v>
          </cell>
          <cell r="D26" t="str">
            <v>I.M. REPRESEN COMERCIAIS LTDA(ITALLO)</v>
          </cell>
          <cell r="E26" t="str">
            <v>042.413.061-01</v>
          </cell>
          <cell r="F26">
            <v>7766.29</v>
          </cell>
          <cell r="G26">
            <v>2588.7633333333333</v>
          </cell>
          <cell r="H26">
            <v>161971.98666666666</v>
          </cell>
          <cell r="I26">
            <v>180000</v>
          </cell>
          <cell r="J26">
            <v>1.5982784348141189E-2</v>
          </cell>
          <cell r="K26">
            <v>2900</v>
          </cell>
        </row>
        <row r="27">
          <cell r="B27">
            <v>4349</v>
          </cell>
          <cell r="C27">
            <v>104</v>
          </cell>
          <cell r="D27" t="str">
            <v>DVS REPRESET COMERCIAIS LTDA (DIULENE)</v>
          </cell>
          <cell r="E27" t="str">
            <v>022.018.831-90</v>
          </cell>
          <cell r="F27">
            <v>10390.4</v>
          </cell>
          <cell r="G27">
            <v>3463.4666666666667</v>
          </cell>
          <cell r="H27">
            <v>161971.98666666666</v>
          </cell>
          <cell r="I27">
            <v>180000</v>
          </cell>
          <cell r="J27">
            <v>2.1383121476396864E-2</v>
          </cell>
          <cell r="K27">
            <v>3900</v>
          </cell>
        </row>
        <row r="28">
          <cell r="B28">
            <v>4350</v>
          </cell>
          <cell r="C28">
            <v>104</v>
          </cell>
          <cell r="D28" t="str">
            <v>AFSS REPRESENTACOES LTDA (ADELSON)</v>
          </cell>
          <cell r="E28" t="str">
            <v>065.135.551-67</v>
          </cell>
          <cell r="F28">
            <v>4714.6000000000004</v>
          </cell>
          <cell r="G28">
            <v>1571.5333333333335</v>
          </cell>
          <cell r="H28">
            <v>161971.98666666666</v>
          </cell>
          <cell r="I28">
            <v>180000</v>
          </cell>
          <cell r="J28">
            <v>9.702500819277475E-3</v>
          </cell>
          <cell r="K28">
            <v>1800</v>
          </cell>
        </row>
        <row r="29">
          <cell r="B29">
            <v>4351</v>
          </cell>
          <cell r="C29">
            <v>104</v>
          </cell>
          <cell r="D29" t="str">
            <v>ILM REPRESENT COMERCIAIS LTDA (INGREDI)</v>
          </cell>
          <cell r="E29" t="str">
            <v>022.726.211-55</v>
          </cell>
          <cell r="F29">
            <v>2085.44</v>
          </cell>
          <cell r="G29">
            <v>695.14666666666665</v>
          </cell>
          <cell r="H29">
            <v>161971.98666666666</v>
          </cell>
          <cell r="I29">
            <v>180000</v>
          </cell>
          <cell r="J29">
            <v>4.291770947387692E-3</v>
          </cell>
          <cell r="K29">
            <v>1000</v>
          </cell>
        </row>
        <row r="30">
          <cell r="B30">
            <v>4352</v>
          </cell>
          <cell r="C30">
            <v>104</v>
          </cell>
          <cell r="D30" t="str">
            <v>NGS REPRESENTA COMERIAIS LTDA (NATAN)</v>
          </cell>
          <cell r="E30" t="str">
            <v>069.336.231-65</v>
          </cell>
          <cell r="F30">
            <v>12650.08</v>
          </cell>
          <cell r="G30">
            <v>4216.6933333333336</v>
          </cell>
          <cell r="H30">
            <v>161971.98666666666</v>
          </cell>
          <cell r="I30">
            <v>180000</v>
          </cell>
          <cell r="J30">
            <v>2.6033472948696727E-2</v>
          </cell>
          <cell r="K30">
            <v>4700</v>
          </cell>
        </row>
        <row r="31">
          <cell r="B31">
            <v>4353</v>
          </cell>
          <cell r="C31">
            <v>104</v>
          </cell>
          <cell r="D31" t="str">
            <v>PS REPRESE COMERCIAIS LTDA(PAULIANA)</v>
          </cell>
          <cell r="E31" t="str">
            <v>702.089.761-40</v>
          </cell>
          <cell r="F31">
            <v>15661.17</v>
          </cell>
          <cell r="G31">
            <v>5220.3900000000003</v>
          </cell>
          <cell r="H31">
            <v>161971.98666666666</v>
          </cell>
          <cell r="I31">
            <v>180000</v>
          </cell>
          <cell r="J31">
            <v>3.2230202934680312E-2</v>
          </cell>
          <cell r="K31">
            <v>5900</v>
          </cell>
        </row>
        <row r="32">
          <cell r="B32">
            <v>1528</v>
          </cell>
          <cell r="C32">
            <v>150</v>
          </cell>
          <cell r="D32" t="str">
            <v>PABLO SOUZA REPRESENTACOES EIRELI(PABLO</v>
          </cell>
          <cell r="E32" t="str">
            <v>922.461.171-00</v>
          </cell>
          <cell r="F32">
            <v>10569.81</v>
          </cell>
          <cell r="G32">
            <v>3523.27</v>
          </cell>
          <cell r="H32">
            <v>102263.54999999999</v>
          </cell>
          <cell r="I32">
            <v>115000</v>
          </cell>
          <cell r="J32">
            <v>3.4452842679527557E-2</v>
          </cell>
          <cell r="K32">
            <v>4000</v>
          </cell>
        </row>
        <row r="33">
          <cell r="B33">
            <v>1563</v>
          </cell>
          <cell r="C33">
            <v>150</v>
          </cell>
          <cell r="D33" t="str">
            <v>WAGNER AQUINO REPRESENTACOES (WAGNER)</v>
          </cell>
          <cell r="E33" t="str">
            <v>940.132.331-34</v>
          </cell>
          <cell r="F33">
            <v>10142.130000000001</v>
          </cell>
          <cell r="G33">
            <v>3380.7100000000005</v>
          </cell>
          <cell r="H33">
            <v>102263.54999999999</v>
          </cell>
          <cell r="I33">
            <v>115000</v>
          </cell>
          <cell r="J33">
            <v>3.3058797587214611E-2</v>
          </cell>
          <cell r="K33">
            <v>3900</v>
          </cell>
        </row>
        <row r="34">
          <cell r="B34">
            <v>1565</v>
          </cell>
          <cell r="C34">
            <v>150</v>
          </cell>
          <cell r="D34" t="str">
            <v>EDER ALVES REPRESENTACOES(EDER)</v>
          </cell>
          <cell r="E34" t="str">
            <v>003.749.291-81</v>
          </cell>
          <cell r="F34">
            <v>14421.08</v>
          </cell>
          <cell r="G34">
            <v>4807.0266666666666</v>
          </cell>
          <cell r="H34">
            <v>102263.54999999999</v>
          </cell>
          <cell r="I34">
            <v>115000</v>
          </cell>
          <cell r="J34">
            <v>4.7006256546605972E-2</v>
          </cell>
          <cell r="K34">
            <v>5500</v>
          </cell>
        </row>
        <row r="35">
          <cell r="B35">
            <v>1576</v>
          </cell>
          <cell r="C35">
            <v>150</v>
          </cell>
          <cell r="D35" t="str">
            <v>LUIZ REPRESENTACAO LTDA</v>
          </cell>
          <cell r="E35" t="str">
            <v>047.754.001-50</v>
          </cell>
          <cell r="F35">
            <v>19245.46</v>
          </cell>
          <cell r="G35">
            <v>6415.1533333333327</v>
          </cell>
          <cell r="H35">
            <v>102263.54999999999</v>
          </cell>
          <cell r="I35">
            <v>115000</v>
          </cell>
          <cell r="J35">
            <v>6.2731572816837805E-2</v>
          </cell>
          <cell r="K35">
            <v>7300</v>
          </cell>
        </row>
        <row r="36">
          <cell r="B36">
            <v>1586</v>
          </cell>
          <cell r="C36">
            <v>150</v>
          </cell>
          <cell r="D36" t="str">
            <v>JANAINA GOMES REPRESENTACAO LTDA</v>
          </cell>
          <cell r="E36" t="str">
            <v>962.587.801-72</v>
          </cell>
          <cell r="F36">
            <v>31314.85</v>
          </cell>
          <cell r="G36">
            <v>10438.283333333333</v>
          </cell>
          <cell r="H36">
            <v>102263.54999999999</v>
          </cell>
          <cell r="I36">
            <v>115000</v>
          </cell>
          <cell r="J36">
            <v>0.10207237410918489</v>
          </cell>
          <cell r="K36">
            <v>11800</v>
          </cell>
        </row>
        <row r="37">
          <cell r="B37">
            <v>1597</v>
          </cell>
          <cell r="C37">
            <v>150</v>
          </cell>
          <cell r="D37" t="str">
            <v>THALLES EDUARDO REPRESENTACOES EIRELI</v>
          </cell>
          <cell r="E37" t="str">
            <v>053.207.031-39</v>
          </cell>
          <cell r="F37">
            <v>14309.02</v>
          </cell>
          <cell r="G37">
            <v>4769.6733333333332</v>
          </cell>
          <cell r="H37">
            <v>102263.54999999999</v>
          </cell>
          <cell r="I37">
            <v>115000</v>
          </cell>
          <cell r="J37">
            <v>4.6640991177534258E-2</v>
          </cell>
          <cell r="K37">
            <v>5400</v>
          </cell>
        </row>
        <row r="38">
          <cell r="B38">
            <v>1598</v>
          </cell>
          <cell r="C38">
            <v>150</v>
          </cell>
          <cell r="D38" t="str">
            <v>KARL MAX REPRESENTACAO</v>
          </cell>
          <cell r="E38" t="str">
            <v>001.019.481-90</v>
          </cell>
          <cell r="F38">
            <v>7177.4</v>
          </cell>
          <cell r="G38">
            <v>2392.4666666666667</v>
          </cell>
          <cell r="H38">
            <v>102263.54999999999</v>
          </cell>
          <cell r="I38">
            <v>115000</v>
          </cell>
          <cell r="J38">
            <v>2.3395106728317832E-2</v>
          </cell>
          <cell r="K38">
            <v>2700</v>
          </cell>
        </row>
        <row r="39">
          <cell r="B39">
            <v>1645</v>
          </cell>
          <cell r="C39">
            <v>150</v>
          </cell>
          <cell r="D39" t="str">
            <v>LIMA REPRESENTACAO LTDA(REGES)</v>
          </cell>
          <cell r="E39" t="str">
            <v>041.746.701-02</v>
          </cell>
          <cell r="F39">
            <v>13849.98</v>
          </cell>
          <cell r="G39">
            <v>4616.66</v>
          </cell>
          <cell r="H39">
            <v>102263.54999999999</v>
          </cell>
          <cell r="I39">
            <v>115000</v>
          </cell>
          <cell r="J39">
            <v>4.5144726542350626E-2</v>
          </cell>
          <cell r="K39">
            <v>5200</v>
          </cell>
        </row>
        <row r="40">
          <cell r="B40">
            <v>1648</v>
          </cell>
          <cell r="C40">
            <v>150</v>
          </cell>
          <cell r="D40" t="str">
            <v>C. V. BRANQUINHO EIRELI (CAMILLA)</v>
          </cell>
          <cell r="E40" t="str">
            <v>704.673.061-09</v>
          </cell>
          <cell r="F40">
            <v>12369.869999999999</v>
          </cell>
          <cell r="G40">
            <v>4123.29</v>
          </cell>
          <cell r="H40">
            <v>102263.54999999999</v>
          </cell>
          <cell r="I40">
            <v>115000</v>
          </cell>
          <cell r="J40">
            <v>4.0320231402097818E-2</v>
          </cell>
          <cell r="K40">
            <v>4700</v>
          </cell>
        </row>
        <row r="41">
          <cell r="B41">
            <v>1651</v>
          </cell>
          <cell r="C41">
            <v>150</v>
          </cell>
          <cell r="D41" t="str">
            <v>W L REPRESENTACOES (LAURIANY PIRES)</v>
          </cell>
          <cell r="E41" t="str">
            <v>006.472.431-05</v>
          </cell>
          <cell r="F41">
            <v>5066.05</v>
          </cell>
          <cell r="G41">
            <v>1688.6833333333334</v>
          </cell>
          <cell r="H41">
            <v>102263.54999999999</v>
          </cell>
          <cell r="I41">
            <v>115000</v>
          </cell>
          <cell r="J41">
            <v>1.6513052141582545E-2</v>
          </cell>
          <cell r="K41">
            <v>1900</v>
          </cell>
        </row>
        <row r="42">
          <cell r="B42">
            <v>1654</v>
          </cell>
          <cell r="C42">
            <v>150</v>
          </cell>
          <cell r="D42" t="str">
            <v>LM MENDES REPRESENTA LTDA (LISLORRAINE)</v>
          </cell>
          <cell r="E42" t="str">
            <v>043.591.681-52</v>
          </cell>
          <cell r="F42">
            <v>3028.79</v>
          </cell>
          <cell r="G42">
            <v>1009.5966666666667</v>
          </cell>
          <cell r="H42">
            <v>102263.54999999999</v>
          </cell>
          <cell r="I42">
            <v>115000</v>
          </cell>
          <cell r="J42">
            <v>9.8724977439827461E-3</v>
          </cell>
          <cell r="K42">
            <v>1200</v>
          </cell>
        </row>
        <row r="43">
          <cell r="B43">
            <v>1655</v>
          </cell>
          <cell r="C43">
            <v>150</v>
          </cell>
          <cell r="D43" t="str">
            <v>REPRESENTACOES J P LTDA(JOAO PAULO)</v>
          </cell>
          <cell r="E43" t="str">
            <v>040.454.011-21</v>
          </cell>
          <cell r="F43">
            <v>21750.85</v>
          </cell>
          <cell r="G43">
            <v>7250.2833333333328</v>
          </cell>
          <cell r="H43">
            <v>102263.54999999999</v>
          </cell>
          <cell r="I43">
            <v>115000</v>
          </cell>
          <cell r="J43">
            <v>7.0898021175026041E-2</v>
          </cell>
          <cell r="K43">
            <v>8200</v>
          </cell>
        </row>
        <row r="44">
          <cell r="B44">
            <v>1662</v>
          </cell>
          <cell r="C44">
            <v>150</v>
          </cell>
          <cell r="D44" t="str">
            <v>I B FERREIRA LTDA (IVAN)</v>
          </cell>
          <cell r="E44" t="str">
            <v>737.809.441-20</v>
          </cell>
          <cell r="F44">
            <v>5581.96</v>
          </cell>
          <cell r="G44">
            <v>1860.6533333333334</v>
          </cell>
          <cell r="H44">
            <v>102263.54999999999</v>
          </cell>
          <cell r="I44">
            <v>115000</v>
          </cell>
          <cell r="J44">
            <v>1.8194687484771786E-2</v>
          </cell>
          <cell r="K44">
            <v>2100</v>
          </cell>
        </row>
        <row r="45">
          <cell r="B45">
            <v>1663</v>
          </cell>
          <cell r="C45">
            <v>150</v>
          </cell>
          <cell r="D45" t="str">
            <v>LUANA ASSESSORIA EMPRESARIAL LTDA</v>
          </cell>
          <cell r="E45" t="str">
            <v>004.583.881-06</v>
          </cell>
          <cell r="F45">
            <v>5288.11</v>
          </cell>
          <cell r="G45">
            <v>1762.7033333333331</v>
          </cell>
          <cell r="H45">
            <v>102263.54999999999</v>
          </cell>
          <cell r="I45">
            <v>115000</v>
          </cell>
          <cell r="J45">
            <v>1.7236868203121574E-2</v>
          </cell>
          <cell r="K45">
            <v>2000</v>
          </cell>
        </row>
        <row r="46">
          <cell r="B46">
            <v>1667</v>
          </cell>
          <cell r="C46">
            <v>150</v>
          </cell>
          <cell r="D46" t="str">
            <v>E M GOMES REPRESENTACOES LTDA (EDERSON)</v>
          </cell>
          <cell r="E46" t="str">
            <v>025.961.941-80</v>
          </cell>
          <cell r="F46">
            <v>20528.71</v>
          </cell>
          <cell r="G46">
            <v>6842.9033333333327</v>
          </cell>
          <cell r="H46">
            <v>102263.54999999999</v>
          </cell>
          <cell r="I46">
            <v>115000</v>
          </cell>
          <cell r="J46">
            <v>6.6914392599644087E-2</v>
          </cell>
          <cell r="K46">
            <v>7700</v>
          </cell>
        </row>
        <row r="47">
          <cell r="B47">
            <v>1669</v>
          </cell>
          <cell r="C47">
            <v>150</v>
          </cell>
          <cell r="D47" t="str">
            <v>B M GONCALVES REPRESENT LTDA (BRENDA)</v>
          </cell>
          <cell r="E47" t="str">
            <v>071.463.481-64</v>
          </cell>
          <cell r="F47">
            <v>2262.0100000000002</v>
          </cell>
          <cell r="G47">
            <v>754.00333333333344</v>
          </cell>
          <cell r="H47">
            <v>102263.54999999999</v>
          </cell>
          <cell r="I47">
            <v>115000</v>
          </cell>
          <cell r="J47">
            <v>7.3731386533455326E-3</v>
          </cell>
          <cell r="K47">
            <v>1000</v>
          </cell>
        </row>
        <row r="48">
          <cell r="B48">
            <v>1670</v>
          </cell>
          <cell r="C48">
            <v>150</v>
          </cell>
          <cell r="D48" t="str">
            <v>DL REPRESENTACOES LTDA (DEBORAH)</v>
          </cell>
          <cell r="E48" t="str">
            <v>701.607.771-35</v>
          </cell>
          <cell r="F48">
            <v>11567.67</v>
          </cell>
          <cell r="G48">
            <v>3855.89</v>
          </cell>
          <cell r="H48">
            <v>102263.54999999999</v>
          </cell>
          <cell r="I48">
            <v>115000</v>
          </cell>
          <cell r="J48">
            <v>3.7705418988486124E-2</v>
          </cell>
          <cell r="K48">
            <v>4400</v>
          </cell>
        </row>
        <row r="49">
          <cell r="B49">
            <v>1675</v>
          </cell>
          <cell r="C49">
            <v>150</v>
          </cell>
          <cell r="D49" t="str">
            <v>LUZINEIDE DOS SANTOS DE SOUSA</v>
          </cell>
          <cell r="E49" t="str">
            <v>057.248.903-05</v>
          </cell>
          <cell r="F49">
            <v>11331</v>
          </cell>
          <cell r="G49">
            <v>3777</v>
          </cell>
          <cell r="H49">
            <v>102263.54999999999</v>
          </cell>
          <cell r="I49">
            <v>115000</v>
          </cell>
          <cell r="J49">
            <v>3.6933980875883933E-2</v>
          </cell>
          <cell r="K49">
            <v>4300</v>
          </cell>
        </row>
        <row r="50">
          <cell r="B50">
            <v>1676</v>
          </cell>
          <cell r="C50">
            <v>150</v>
          </cell>
          <cell r="D50" t="str">
            <v>MONICA GUIOMAR MARTINS DOS SANTOS</v>
          </cell>
          <cell r="E50" t="str">
            <v>707.819.481-00</v>
          </cell>
          <cell r="F50">
            <v>5797.28</v>
          </cell>
          <cell r="G50">
            <v>1932.4266666666665</v>
          </cell>
          <cell r="H50">
            <v>102263.54999999999</v>
          </cell>
          <cell r="I50">
            <v>115000</v>
          </cell>
          <cell r="J50">
            <v>1.8896534167517819E-2</v>
          </cell>
          <cell r="K50">
            <v>2200</v>
          </cell>
        </row>
        <row r="51">
          <cell r="B51">
            <v>1677</v>
          </cell>
          <cell r="C51">
            <v>150</v>
          </cell>
          <cell r="D51" t="str">
            <v>ELIANE DE SOUZA BARBOSA</v>
          </cell>
          <cell r="E51" t="str">
            <v>029.486.161-07</v>
          </cell>
          <cell r="F51">
            <v>3006.92</v>
          </cell>
          <cell r="G51">
            <v>1002.3066666666667</v>
          </cell>
          <cell r="H51">
            <v>102263.54999999999</v>
          </cell>
          <cell r="I51">
            <v>115000</v>
          </cell>
          <cell r="J51">
            <v>9.8012113472167438E-3</v>
          </cell>
          <cell r="K51">
            <v>1200</v>
          </cell>
        </row>
        <row r="52">
          <cell r="B52">
            <v>1678</v>
          </cell>
          <cell r="C52">
            <v>150</v>
          </cell>
          <cell r="D52" t="str">
            <v>BHAUER HENRIQUE DE ABREU</v>
          </cell>
          <cell r="E52" t="str">
            <v>032.435.371-50</v>
          </cell>
          <cell r="F52">
            <v>5144.7900000000009</v>
          </cell>
          <cell r="G52">
            <v>1714.9300000000003</v>
          </cell>
          <cell r="H52">
            <v>102263.54999999999</v>
          </cell>
          <cell r="I52">
            <v>115000</v>
          </cell>
          <cell r="J52">
            <v>1.6769709246354157E-2</v>
          </cell>
          <cell r="K52">
            <v>2000</v>
          </cell>
        </row>
        <row r="53">
          <cell r="B53">
            <v>1679</v>
          </cell>
          <cell r="C53">
            <v>150</v>
          </cell>
          <cell r="D53" t="str">
            <v>ANDREZA HEVELIN REPRESENTACOES LTDA</v>
          </cell>
          <cell r="E53" t="str">
            <v>029.981.001-12</v>
          </cell>
          <cell r="F53">
            <v>7510.1</v>
          </cell>
          <cell r="G53">
            <v>2503.3666666666668</v>
          </cell>
          <cell r="H53">
            <v>102263.54999999999</v>
          </cell>
          <cell r="I53">
            <v>115000</v>
          </cell>
          <cell r="J53">
            <v>2.4479559595443998E-2</v>
          </cell>
          <cell r="K53">
            <v>2900</v>
          </cell>
        </row>
        <row r="54">
          <cell r="B54">
            <v>1680</v>
          </cell>
          <cell r="C54">
            <v>150</v>
          </cell>
          <cell r="D54" t="str">
            <v>RS STATUS REPRESENTACOES LTDA (RAMON)</v>
          </cell>
          <cell r="E54" t="str">
            <v>086.299.315-66</v>
          </cell>
          <cell r="F54">
            <v>12230.72</v>
          </cell>
          <cell r="G54">
            <v>4076.9066666666663</v>
          </cell>
          <cell r="H54">
            <v>102263.54999999999</v>
          </cell>
          <cell r="I54">
            <v>115000</v>
          </cell>
          <cell r="J54">
            <v>3.9866664776126652E-2</v>
          </cell>
          <cell r="K54">
            <v>4600</v>
          </cell>
        </row>
        <row r="55">
          <cell r="B55">
            <v>2762</v>
          </cell>
          <cell r="C55">
            <v>150</v>
          </cell>
          <cell r="D55" t="str">
            <v>JHONATAN MORAIS REPRESENTACOES</v>
          </cell>
          <cell r="E55" t="str">
            <v>007.882.931-33</v>
          </cell>
          <cell r="F55">
            <v>33913.129999999997</v>
          </cell>
          <cell r="G55">
            <v>11304.376666666665</v>
          </cell>
          <cell r="H55">
            <v>102263.54999999999</v>
          </cell>
          <cell r="I55">
            <v>115000</v>
          </cell>
          <cell r="J55">
            <v>0.11054160222940301</v>
          </cell>
          <cell r="K55">
            <v>12800</v>
          </cell>
        </row>
        <row r="56">
          <cell r="B56">
            <v>2763</v>
          </cell>
          <cell r="C56">
            <v>150</v>
          </cell>
          <cell r="D56" t="str">
            <v>ANDRE REPRESENTACOES LTDA</v>
          </cell>
          <cell r="E56" t="str">
            <v>025.779.101-93</v>
          </cell>
          <cell r="F56">
            <v>7233.54</v>
          </cell>
          <cell r="G56">
            <v>2411.1799999999998</v>
          </cell>
          <cell r="H56">
            <v>102263.54999999999</v>
          </cell>
          <cell r="I56">
            <v>115000</v>
          </cell>
          <cell r="J56">
            <v>2.3578097963546152E-2</v>
          </cell>
          <cell r="K56">
            <v>2800</v>
          </cell>
        </row>
        <row r="57">
          <cell r="B57">
            <v>2767</v>
          </cell>
          <cell r="C57">
            <v>150</v>
          </cell>
          <cell r="D57" t="str">
            <v>EDILSON ALVES REPRESENTACOES</v>
          </cell>
          <cell r="E57" t="str">
            <v>565.269.971-04</v>
          </cell>
          <cell r="F57">
            <v>2589.1999999999998</v>
          </cell>
          <cell r="G57">
            <v>863.06666666666661</v>
          </cell>
          <cell r="H57">
            <v>102263.54999999999</v>
          </cell>
          <cell r="I57">
            <v>115000</v>
          </cell>
          <cell r="J57">
            <v>8.4396313903308331E-3</v>
          </cell>
          <cell r="K57">
            <v>1000</v>
          </cell>
        </row>
        <row r="58">
          <cell r="B58">
            <v>2783</v>
          </cell>
          <cell r="C58">
            <v>150</v>
          </cell>
          <cell r="D58" t="str">
            <v>F.B LIMA EIRELI (FLAVIA BARBOSA)</v>
          </cell>
          <cell r="E58" t="str">
            <v>732.259.401-00</v>
          </cell>
          <cell r="F58">
            <v>9560.2199999999993</v>
          </cell>
          <cell r="G58">
            <v>3186.74</v>
          </cell>
          <cell r="H58">
            <v>102263.54999999999</v>
          </cell>
          <cell r="I58">
            <v>115000</v>
          </cell>
          <cell r="J58">
            <v>3.1162031828544972E-2</v>
          </cell>
          <cell r="K58">
            <v>3600</v>
          </cell>
        </row>
        <row r="59">
          <cell r="B59">
            <v>1840</v>
          </cell>
          <cell r="C59">
            <v>180</v>
          </cell>
          <cell r="D59" t="str">
            <v>JACQUELINE DE CASTRO ZAFALON (JUR)#</v>
          </cell>
          <cell r="E59" t="str">
            <v>349.598.738-09</v>
          </cell>
          <cell r="F59">
            <v>10090.94</v>
          </cell>
          <cell r="G59">
            <v>3363.646666666667</v>
          </cell>
          <cell r="H59">
            <v>114253.68666666665</v>
          </cell>
          <cell r="I59">
            <v>129000</v>
          </cell>
          <cell r="J59">
            <v>2.9440158692472251E-2</v>
          </cell>
          <cell r="K59">
            <v>3800</v>
          </cell>
        </row>
        <row r="60">
          <cell r="B60">
            <v>1877</v>
          </cell>
          <cell r="C60">
            <v>180</v>
          </cell>
          <cell r="D60" t="str">
            <v>A &amp; A REPRES COMERCIAIS(ALISSON)</v>
          </cell>
          <cell r="E60" t="str">
            <v>018.769.001-48</v>
          </cell>
          <cell r="F60">
            <v>3574.74</v>
          </cell>
          <cell r="G60">
            <v>1191.58</v>
          </cell>
          <cell r="H60">
            <v>114253.68666666665</v>
          </cell>
          <cell r="I60">
            <v>129000</v>
          </cell>
          <cell r="J60">
            <v>1.0429247709760264E-2</v>
          </cell>
          <cell r="K60">
            <v>1400</v>
          </cell>
        </row>
        <row r="61">
          <cell r="B61">
            <v>1881</v>
          </cell>
          <cell r="C61">
            <v>180</v>
          </cell>
          <cell r="D61" t="str">
            <v>JACQUES TRANSPORTES EIRELI</v>
          </cell>
          <cell r="E61" t="str">
            <v>012.089.161-14</v>
          </cell>
          <cell r="F61">
            <v>17848.030000000002</v>
          </cell>
          <cell r="G61">
            <v>5949.3433333333342</v>
          </cell>
          <cell r="H61">
            <v>114253.68666666665</v>
          </cell>
          <cell r="I61">
            <v>129000</v>
          </cell>
          <cell r="J61">
            <v>5.2071346727659222E-2</v>
          </cell>
          <cell r="K61">
            <v>6800</v>
          </cell>
        </row>
        <row r="62">
          <cell r="B62">
            <v>1890</v>
          </cell>
          <cell r="C62">
            <v>180</v>
          </cell>
          <cell r="D62" t="str">
            <v>J L SOBRINHO REPRESENTACAO(JOSE LEITE)#</v>
          </cell>
          <cell r="E62" t="str">
            <v>781.679.731-15</v>
          </cell>
          <cell r="F62">
            <v>175616.7</v>
          </cell>
          <cell r="G62">
            <v>58538.9</v>
          </cell>
          <cell r="H62">
            <v>114253.68666666665</v>
          </cell>
          <cell r="I62">
            <v>129000</v>
          </cell>
          <cell r="J62">
            <v>0.51235895932869402</v>
          </cell>
          <cell r="K62">
            <v>66100</v>
          </cell>
        </row>
        <row r="63">
          <cell r="B63">
            <v>1891</v>
          </cell>
          <cell r="C63">
            <v>180</v>
          </cell>
          <cell r="D63" t="str">
            <v>LUISVER PEREIRA EIRELI#</v>
          </cell>
          <cell r="E63" t="str">
            <v>017.834.101-08</v>
          </cell>
          <cell r="F63">
            <v>1063</v>
          </cell>
          <cell r="G63">
            <v>354.33333333333331</v>
          </cell>
          <cell r="H63">
            <v>114253.68666666665</v>
          </cell>
          <cell r="I63">
            <v>129000</v>
          </cell>
          <cell r="J63">
            <v>3.1012857761613883E-3</v>
          </cell>
          <cell r="K63">
            <v>1000</v>
          </cell>
        </row>
        <row r="64">
          <cell r="B64">
            <v>1894</v>
          </cell>
          <cell r="C64">
            <v>180</v>
          </cell>
          <cell r="D64" t="str">
            <v>NX REPRESENTACOES(NILTON FRANCISCO)</v>
          </cell>
          <cell r="E64" t="str">
            <v>949.991.711-04</v>
          </cell>
          <cell r="F64">
            <v>17929.14</v>
          </cell>
          <cell r="G64">
            <v>5976.38</v>
          </cell>
          <cell r="H64">
            <v>114253.68666666665</v>
          </cell>
          <cell r="I64">
            <v>129000</v>
          </cell>
          <cell r="J64">
            <v>5.230798387658156E-2</v>
          </cell>
          <cell r="K64">
            <v>6800</v>
          </cell>
        </row>
        <row r="65">
          <cell r="B65">
            <v>1967</v>
          </cell>
          <cell r="C65">
            <v>180</v>
          </cell>
          <cell r="D65" t="str">
            <v>FERNANDA SILVA PRATES EIRELI</v>
          </cell>
          <cell r="E65" t="str">
            <v>374.031.528-83</v>
          </cell>
          <cell r="F65">
            <v>17520.849999999999</v>
          </cell>
          <cell r="G65">
            <v>5840.2833333333328</v>
          </cell>
          <cell r="H65">
            <v>114253.68666666665</v>
          </cell>
          <cell r="I65">
            <v>129000</v>
          </cell>
          <cell r="J65">
            <v>5.1116804225077382E-2</v>
          </cell>
          <cell r="K65">
            <v>6600</v>
          </cell>
        </row>
        <row r="66">
          <cell r="B66">
            <v>1970</v>
          </cell>
          <cell r="C66">
            <v>180</v>
          </cell>
          <cell r="D66" t="str">
            <v>JU REPRESENTACOES COMERCIAIS (JULIANA)</v>
          </cell>
          <cell r="E66" t="str">
            <v>004.788.781-84</v>
          </cell>
          <cell r="F66">
            <v>925.10000000000014</v>
          </cell>
          <cell r="G66">
            <v>308.36666666666673</v>
          </cell>
          <cell r="H66">
            <v>114253.68666666665</v>
          </cell>
          <cell r="I66">
            <v>129000</v>
          </cell>
          <cell r="J66">
            <v>2.6989646956979314E-3</v>
          </cell>
          <cell r="K66">
            <v>1000</v>
          </cell>
        </row>
        <row r="67">
          <cell r="B67">
            <v>1971</v>
          </cell>
          <cell r="C67">
            <v>180</v>
          </cell>
          <cell r="D67" t="str">
            <v>JEANE REPRESENTACOES COMERCIAIS EIRELI</v>
          </cell>
          <cell r="E67" t="str">
            <v>528.171.561-53</v>
          </cell>
          <cell r="F67">
            <v>18785.429999999997</v>
          </cell>
          <cell r="G67">
            <v>6261.8099999999986</v>
          </cell>
          <cell r="H67">
            <v>114253.68666666665</v>
          </cell>
          <cell r="I67">
            <v>129000</v>
          </cell>
          <cell r="J67">
            <v>5.4806196479845172E-2</v>
          </cell>
          <cell r="K67">
            <v>7100</v>
          </cell>
        </row>
        <row r="68">
          <cell r="B68">
            <v>1975</v>
          </cell>
          <cell r="C68">
            <v>180</v>
          </cell>
          <cell r="D68" t="str">
            <v>REGGIORI REPRESENTACOES LTDA(ALINE)</v>
          </cell>
          <cell r="E68" t="str">
            <v>936.019.561-87</v>
          </cell>
          <cell r="F68">
            <v>5130.84</v>
          </cell>
          <cell r="G68">
            <v>1710.28</v>
          </cell>
          <cell r="H68">
            <v>114253.68666666665</v>
          </cell>
          <cell r="I68">
            <v>129000</v>
          </cell>
          <cell r="J68">
            <v>1.496914497813725E-2</v>
          </cell>
          <cell r="K68">
            <v>2000</v>
          </cell>
        </row>
        <row r="69">
          <cell r="B69">
            <v>1984</v>
          </cell>
          <cell r="C69">
            <v>180</v>
          </cell>
          <cell r="D69" t="str">
            <v>FRANCA REPRESENTACAO COM. LTDA (VANESSA)</v>
          </cell>
          <cell r="E69" t="str">
            <v>053.427.351-30</v>
          </cell>
          <cell r="F69">
            <v>6692.19</v>
          </cell>
          <cell r="G69">
            <v>2230.73</v>
          </cell>
          <cell r="H69">
            <v>114253.68666666665</v>
          </cell>
          <cell r="I69">
            <v>129000</v>
          </cell>
          <cell r="J69">
            <v>1.9524359038917669E-2</v>
          </cell>
          <cell r="K69">
            <v>2600</v>
          </cell>
        </row>
        <row r="70">
          <cell r="B70">
            <v>3047</v>
          </cell>
          <cell r="C70">
            <v>180</v>
          </cell>
          <cell r="D70" t="str">
            <v>TSG REPRESENTACOES LTDA (THALITA)#</v>
          </cell>
          <cell r="E70" t="str">
            <v>026.688.651-58</v>
          </cell>
          <cell r="F70">
            <v>2731.75</v>
          </cell>
          <cell r="G70">
            <v>910.58333333333337</v>
          </cell>
          <cell r="H70">
            <v>114253.68666666665</v>
          </cell>
          <cell r="I70">
            <v>129000</v>
          </cell>
          <cell r="J70">
            <v>7.9698376472519972E-3</v>
          </cell>
          <cell r="K70">
            <v>1100</v>
          </cell>
        </row>
        <row r="71">
          <cell r="B71">
            <v>3048</v>
          </cell>
          <cell r="C71">
            <v>180</v>
          </cell>
          <cell r="D71" t="str">
            <v>DIEGO DUARTE FELICIANO LTDA</v>
          </cell>
          <cell r="E71" t="str">
            <v>017.693.131-76</v>
          </cell>
          <cell r="F71">
            <v>6271.61</v>
          </cell>
          <cell r="G71">
            <v>2090.5366666666664</v>
          </cell>
          <cell r="H71">
            <v>114253.68666666665</v>
          </cell>
          <cell r="I71">
            <v>129000</v>
          </cell>
          <cell r="J71">
            <v>1.829732350576813E-2</v>
          </cell>
          <cell r="K71">
            <v>2400</v>
          </cell>
        </row>
        <row r="72">
          <cell r="B72">
            <v>3065</v>
          </cell>
          <cell r="C72">
            <v>180</v>
          </cell>
          <cell r="D72" t="str">
            <v>JESSICA NAYARA DE FREITAS LUCIANO</v>
          </cell>
          <cell r="E72" t="str">
            <v>040.986.211-85</v>
          </cell>
          <cell r="F72">
            <v>11531.61</v>
          </cell>
          <cell r="G72">
            <v>3843.8700000000003</v>
          </cell>
          <cell r="H72">
            <v>114253.68666666665</v>
          </cell>
          <cell r="I72">
            <v>129000</v>
          </cell>
          <cell r="J72">
            <v>3.3643290751872466E-2</v>
          </cell>
          <cell r="K72">
            <v>4400</v>
          </cell>
        </row>
        <row r="73">
          <cell r="B73">
            <v>3066</v>
          </cell>
          <cell r="C73">
            <v>180</v>
          </cell>
          <cell r="D73" t="str">
            <v>JAQUELINE P. DA SILVA REPRESENTACOES COM</v>
          </cell>
          <cell r="E73" t="str">
            <v>027.176.021-43</v>
          </cell>
          <cell r="F73">
            <v>9993.34</v>
          </cell>
          <cell r="G73">
            <v>3331.1133333333332</v>
          </cell>
          <cell r="H73">
            <v>114253.68666666665</v>
          </cell>
          <cell r="I73">
            <v>129000</v>
          </cell>
          <cell r="J73">
            <v>2.9155412227981795E-2</v>
          </cell>
          <cell r="K73">
            <v>3800</v>
          </cell>
        </row>
        <row r="74">
          <cell r="B74">
            <v>3067</v>
          </cell>
          <cell r="C74">
            <v>180</v>
          </cell>
          <cell r="D74" t="str">
            <v>L. H. RIBEIRO LTDA (LUIZ HENRIQUE)</v>
          </cell>
          <cell r="E74" t="str">
            <v>044.598.611-51</v>
          </cell>
          <cell r="F74">
            <v>14058.750000000002</v>
          </cell>
          <cell r="G74">
            <v>4686.2500000000009</v>
          </cell>
          <cell r="H74">
            <v>114253.68666666665</v>
          </cell>
          <cell r="I74">
            <v>129000</v>
          </cell>
          <cell r="J74">
            <v>4.1016181943188075E-2</v>
          </cell>
          <cell r="K74">
            <v>5300</v>
          </cell>
        </row>
        <row r="75">
          <cell r="B75">
            <v>3068</v>
          </cell>
          <cell r="C75">
            <v>180</v>
          </cell>
          <cell r="D75" t="str">
            <v>BRUNA TAINA DA SILVA NASCIMENTO</v>
          </cell>
          <cell r="E75" t="str">
            <v>056.408.001-27</v>
          </cell>
          <cell r="F75">
            <v>6707.4800000000005</v>
          </cell>
          <cell r="G75">
            <v>2235.8266666666668</v>
          </cell>
          <cell r="H75">
            <v>114253.68666666665</v>
          </cell>
          <cell r="I75">
            <v>129000</v>
          </cell>
          <cell r="J75">
            <v>1.9568967373364995E-2</v>
          </cell>
          <cell r="K75">
            <v>2600</v>
          </cell>
        </row>
        <row r="76">
          <cell r="B76">
            <v>3077</v>
          </cell>
          <cell r="C76">
            <v>180</v>
          </cell>
          <cell r="D76" t="str">
            <v>BRENER CHAVES DE ASSIS</v>
          </cell>
          <cell r="E76" t="str">
            <v>088.937.281-09</v>
          </cell>
          <cell r="F76">
            <v>1227.8699999999999</v>
          </cell>
          <cell r="G76">
            <v>409.28999999999996</v>
          </cell>
          <cell r="H76">
            <v>114253.68666666665</v>
          </cell>
          <cell r="I76">
            <v>129000</v>
          </cell>
          <cell r="J76">
            <v>3.5822914073144717E-3</v>
          </cell>
          <cell r="K76">
            <v>1000</v>
          </cell>
        </row>
        <row r="77">
          <cell r="B77">
            <v>3078</v>
          </cell>
          <cell r="C77">
            <v>180</v>
          </cell>
          <cell r="D77" t="str">
            <v>ETIELE ANTONIO DE ALMEIDA</v>
          </cell>
          <cell r="E77" t="str">
            <v>085.768.991-67</v>
          </cell>
          <cell r="F77">
            <v>651.82999999999993</v>
          </cell>
          <cell r="G77">
            <v>217.27666666666664</v>
          </cell>
          <cell r="H77">
            <v>114253.68666666665</v>
          </cell>
          <cell r="I77">
            <v>129000</v>
          </cell>
          <cell r="J77">
            <v>1.9017037699673354E-3</v>
          </cell>
          <cell r="K77">
            <v>1000</v>
          </cell>
        </row>
        <row r="78">
          <cell r="B78">
            <v>3079</v>
          </cell>
          <cell r="C78">
            <v>180</v>
          </cell>
          <cell r="D78" t="str">
            <v>ANA MARIA CONCEICAO DE DEUS</v>
          </cell>
          <cell r="E78" t="str">
            <v>897.155.511-49</v>
          </cell>
          <cell r="F78">
            <v>6494.61</v>
          </cell>
          <cell r="G78">
            <v>2164.87</v>
          </cell>
          <cell r="H78">
            <v>114253.68666666665</v>
          </cell>
          <cell r="I78">
            <v>129000</v>
          </cell>
          <cell r="J78">
            <v>1.8947922497380539E-2</v>
          </cell>
          <cell r="K78">
            <v>2500</v>
          </cell>
        </row>
        <row r="79">
          <cell r="B79">
            <v>3081</v>
          </cell>
          <cell r="C79">
            <v>180</v>
          </cell>
          <cell r="D79" t="str">
            <v>RODOLFO PEREIRA GUIMARAES</v>
          </cell>
          <cell r="E79" t="str">
            <v>060.424.271-99</v>
          </cell>
          <cell r="F79">
            <v>4609.6099999999997</v>
          </cell>
          <cell r="G79">
            <v>1536.5366666666666</v>
          </cell>
          <cell r="H79">
            <v>114253.68666666665</v>
          </cell>
          <cell r="I79">
            <v>129000</v>
          </cell>
          <cell r="J79">
            <v>1.3448464653481935E-2</v>
          </cell>
          <cell r="K79">
            <v>1800</v>
          </cell>
        </row>
        <row r="80">
          <cell r="B80">
            <v>3082</v>
          </cell>
          <cell r="C80">
            <v>180</v>
          </cell>
          <cell r="D80" t="str">
            <v>MATHEUS RENE BREY D AURA</v>
          </cell>
          <cell r="E80" t="str">
            <v>031.174.691-84</v>
          </cell>
          <cell r="F80">
            <v>1997.36</v>
          </cell>
          <cell r="G80">
            <v>665.78666666666663</v>
          </cell>
          <cell r="H80">
            <v>114253.68666666665</v>
          </cell>
          <cell r="I80">
            <v>129000</v>
          </cell>
          <cell r="J80">
            <v>5.8272663761747036E-3</v>
          </cell>
          <cell r="K80">
            <v>1000</v>
          </cell>
        </row>
        <row r="81">
          <cell r="B81">
            <v>3084</v>
          </cell>
          <cell r="C81">
            <v>180</v>
          </cell>
          <cell r="D81" t="str">
            <v>NATALLI MENEGUETTI IDALGO ZAYAS</v>
          </cell>
          <cell r="E81" t="str">
            <v>000.964.251-05</v>
          </cell>
          <cell r="F81">
            <v>1308.28</v>
          </cell>
          <cell r="G81">
            <v>436.09333333333331</v>
          </cell>
          <cell r="H81">
            <v>114253.68666666665</v>
          </cell>
          <cell r="I81">
            <v>129000</v>
          </cell>
          <cell r="J81">
            <v>3.8168863172496903E-3</v>
          </cell>
          <cell r="K81">
            <v>1000</v>
          </cell>
        </row>
        <row r="82">
          <cell r="B82">
            <v>2310</v>
          </cell>
          <cell r="C82">
            <v>220</v>
          </cell>
          <cell r="D82" t="str">
            <v>DUANE REPRESENTACOES LTDA (DUANE)#</v>
          </cell>
          <cell r="E82" t="str">
            <v>009.014.381-70</v>
          </cell>
          <cell r="F82">
            <v>12132.85</v>
          </cell>
          <cell r="G82">
            <v>4044.2833333333333</v>
          </cell>
          <cell r="H82">
            <v>63580.323333333334</v>
          </cell>
          <cell r="I82">
            <v>72000</v>
          </cell>
          <cell r="J82">
            <v>6.3609040050493615E-2</v>
          </cell>
          <cell r="K82">
            <v>4600</v>
          </cell>
        </row>
        <row r="83">
          <cell r="B83">
            <v>2314</v>
          </cell>
          <cell r="C83">
            <v>220</v>
          </cell>
          <cell r="D83" t="str">
            <v>F C DE OLIVEIRA REP LTDA (FABRICIO)</v>
          </cell>
          <cell r="E83" t="str">
            <v>011.845.271-13</v>
          </cell>
          <cell r="F83">
            <v>2807.3500000000004</v>
          </cell>
          <cell r="G83">
            <v>935.78333333333342</v>
          </cell>
          <cell r="H83">
            <v>63580.323333333334</v>
          </cell>
          <cell r="I83">
            <v>72000</v>
          </cell>
          <cell r="J83">
            <v>1.4718127940735544E-2</v>
          </cell>
          <cell r="K83">
            <v>1100</v>
          </cell>
        </row>
        <row r="84">
          <cell r="B84">
            <v>2320</v>
          </cell>
          <cell r="C84">
            <v>220</v>
          </cell>
          <cell r="D84" t="str">
            <v>GLEIBSON FERREIRA COUTINHO LTDA</v>
          </cell>
          <cell r="E84" t="str">
            <v>866.562.011-72</v>
          </cell>
          <cell r="F84">
            <v>13460.05</v>
          </cell>
          <cell r="G84">
            <v>4486.6833333333334</v>
          </cell>
          <cell r="H84">
            <v>63580.323333333334</v>
          </cell>
          <cell r="I84">
            <v>72000</v>
          </cell>
          <cell r="J84">
            <v>7.0567167609559708E-2</v>
          </cell>
          <cell r="K84">
            <v>5100</v>
          </cell>
        </row>
        <row r="85">
          <cell r="B85">
            <v>2321</v>
          </cell>
          <cell r="C85">
            <v>220</v>
          </cell>
          <cell r="D85" t="str">
            <v>VALDINEI DE FREITAS RODRIGUES E CIA LTDA</v>
          </cell>
          <cell r="E85" t="str">
            <v>701.811.341-52</v>
          </cell>
          <cell r="F85">
            <v>1100.01</v>
          </cell>
          <cell r="G85">
            <v>366.67</v>
          </cell>
          <cell r="H85">
            <v>63580.323333333334</v>
          </cell>
          <cell r="I85">
            <v>72000</v>
          </cell>
          <cell r="J85">
            <v>5.7670357868055307E-3</v>
          </cell>
          <cell r="K85">
            <v>1000</v>
          </cell>
        </row>
        <row r="86">
          <cell r="B86">
            <v>2324</v>
          </cell>
          <cell r="C86">
            <v>220</v>
          </cell>
          <cell r="D86" t="str">
            <v>M M SANTANA REPRESENTACOES LTDA (MAIK)</v>
          </cell>
          <cell r="E86" t="str">
            <v>046.271.121-81</v>
          </cell>
          <cell r="F86">
            <v>6115.9400000000005</v>
          </cell>
          <cell r="G86">
            <v>2038.6466666666668</v>
          </cell>
          <cell r="H86">
            <v>63580.323333333334</v>
          </cell>
          <cell r="I86">
            <v>72000</v>
          </cell>
          <cell r="J86">
            <v>3.2064112917114765E-2</v>
          </cell>
          <cell r="K86">
            <v>2400</v>
          </cell>
        </row>
        <row r="87">
          <cell r="B87">
            <v>2325</v>
          </cell>
          <cell r="C87">
            <v>220</v>
          </cell>
          <cell r="D87" t="str">
            <v>SANDRA ALUDIMILA POLICARPO FERREIRA LTDA</v>
          </cell>
          <cell r="E87" t="str">
            <v>021.185.971-00</v>
          </cell>
          <cell r="F87">
            <v>33043.56</v>
          </cell>
          <cell r="G87">
            <v>11014.519999999999</v>
          </cell>
          <cell r="H87">
            <v>63580.323333333334</v>
          </cell>
          <cell r="I87">
            <v>72000</v>
          </cell>
          <cell r="J87">
            <v>0.17323787333156582</v>
          </cell>
          <cell r="K87">
            <v>12500</v>
          </cell>
        </row>
        <row r="88">
          <cell r="B88">
            <v>2335</v>
          </cell>
          <cell r="C88">
            <v>220</v>
          </cell>
          <cell r="D88" t="str">
            <v>D. E M. ASSESS E REPRESE LTDA (DAIANY)</v>
          </cell>
          <cell r="E88" t="str">
            <v>044.017.341-81</v>
          </cell>
          <cell r="F88">
            <v>4462.6899999999996</v>
          </cell>
          <cell r="G88">
            <v>1487.5633333333333</v>
          </cell>
          <cell r="H88">
            <v>63580.323333333334</v>
          </cell>
          <cell r="I88">
            <v>72000</v>
          </cell>
          <cell r="J88">
            <v>2.3396599063116853E-2</v>
          </cell>
          <cell r="K88">
            <v>1700</v>
          </cell>
        </row>
        <row r="89">
          <cell r="B89">
            <v>2336</v>
          </cell>
          <cell r="C89">
            <v>220</v>
          </cell>
          <cell r="D89" t="str">
            <v>S.F. REPRESE COMERC LTDA (SAMARA)</v>
          </cell>
          <cell r="E89" t="str">
            <v>027.615.681-17</v>
          </cell>
          <cell r="F89">
            <v>1569.11</v>
          </cell>
          <cell r="G89">
            <v>523.03666666666663</v>
          </cell>
          <cell r="H89">
            <v>63580.323333333334</v>
          </cell>
          <cell r="I89">
            <v>72000</v>
          </cell>
          <cell r="J89">
            <v>8.2263920541035297E-3</v>
          </cell>
          <cell r="K89">
            <v>1000</v>
          </cell>
        </row>
        <row r="90">
          <cell r="B90">
            <v>2338</v>
          </cell>
          <cell r="C90">
            <v>220</v>
          </cell>
          <cell r="D90" t="str">
            <v>OP REPRESENTACOES LTDA (OSEAS)#</v>
          </cell>
          <cell r="E90" t="str">
            <v>012.779.421-29</v>
          </cell>
          <cell r="F90">
            <v>25746.09</v>
          </cell>
          <cell r="G90">
            <v>8582.0300000000007</v>
          </cell>
          <cell r="H90">
            <v>63580.323333333334</v>
          </cell>
          <cell r="I90">
            <v>72000</v>
          </cell>
          <cell r="J90">
            <v>0.13497933873357151</v>
          </cell>
          <cell r="K90">
            <v>9800</v>
          </cell>
        </row>
        <row r="91">
          <cell r="B91">
            <v>2339</v>
          </cell>
          <cell r="C91">
            <v>220</v>
          </cell>
          <cell r="D91" t="str">
            <v>M A SANTANA REPRESENTAC LTDA (MILLENE)</v>
          </cell>
          <cell r="E91" t="str">
            <v>050.876.911-61</v>
          </cell>
          <cell r="F91">
            <v>3345.98</v>
          </cell>
          <cell r="G91">
            <v>1115.3266666666666</v>
          </cell>
          <cell r="H91">
            <v>63580.323333333334</v>
          </cell>
          <cell r="I91">
            <v>72000</v>
          </cell>
          <cell r="J91">
            <v>1.7542009983487029E-2</v>
          </cell>
          <cell r="K91">
            <v>1300</v>
          </cell>
        </row>
        <row r="92">
          <cell r="B92">
            <v>2340</v>
          </cell>
          <cell r="C92">
            <v>220</v>
          </cell>
          <cell r="D92" t="str">
            <v>KASSIO HENRIQUE DOS SANTOS SILVA LTDA</v>
          </cell>
          <cell r="E92" t="str">
            <v>703.139.351-57</v>
          </cell>
          <cell r="F92">
            <v>3977.77</v>
          </cell>
          <cell r="G92">
            <v>1325.9233333333334</v>
          </cell>
          <cell r="H92">
            <v>63580.323333333334</v>
          </cell>
          <cell r="I92">
            <v>72000</v>
          </cell>
          <cell r="J92">
            <v>2.0854303089682308E-2</v>
          </cell>
          <cell r="K92">
            <v>1600</v>
          </cell>
        </row>
        <row r="93">
          <cell r="B93">
            <v>2343</v>
          </cell>
          <cell r="C93">
            <v>220</v>
          </cell>
          <cell r="D93" t="str">
            <v>GS LOPES REPRESENTACOES LTDA(GEOVANE)</v>
          </cell>
          <cell r="E93" t="str">
            <v>017.805.131-43</v>
          </cell>
          <cell r="F93">
            <v>9596.4599999999991</v>
          </cell>
          <cell r="G93">
            <v>3198.8199999999997</v>
          </cell>
          <cell r="H93">
            <v>63580.323333333334</v>
          </cell>
          <cell r="I93">
            <v>72000</v>
          </cell>
          <cell r="J93">
            <v>5.0311477392612602E-2</v>
          </cell>
          <cell r="K93">
            <v>3700</v>
          </cell>
        </row>
        <row r="94">
          <cell r="B94">
            <v>2352</v>
          </cell>
          <cell r="C94">
            <v>220</v>
          </cell>
          <cell r="D94" t="str">
            <v>P&amp;R REPRESENTACOES LTDA (PAULO)</v>
          </cell>
          <cell r="E94" t="str">
            <v>026.359.151-48</v>
          </cell>
          <cell r="F94">
            <v>4366.84</v>
          </cell>
          <cell r="G94">
            <v>1455.6133333333335</v>
          </cell>
          <cell r="H94">
            <v>63580.323333333334</v>
          </cell>
          <cell r="I94">
            <v>72000</v>
          </cell>
          <cell r="J94">
            <v>2.2894085104002565E-2</v>
          </cell>
          <cell r="K94">
            <v>1700</v>
          </cell>
        </row>
        <row r="95">
          <cell r="B95">
            <v>2353</v>
          </cell>
          <cell r="C95">
            <v>220</v>
          </cell>
          <cell r="D95" t="str">
            <v>PAULO HENRIQUE DA SILVA REIS LTDA</v>
          </cell>
          <cell r="E95" t="str">
            <v>090.080.481-59</v>
          </cell>
          <cell r="F95">
            <v>1746.92</v>
          </cell>
          <cell r="G95">
            <v>582.30666666666673</v>
          </cell>
          <cell r="H95">
            <v>63580.323333333334</v>
          </cell>
          <cell r="I95">
            <v>72000</v>
          </cell>
          <cell r="J95">
            <v>9.1585987006357374E-3</v>
          </cell>
          <cell r="K95">
            <v>1000</v>
          </cell>
        </row>
        <row r="96">
          <cell r="B96">
            <v>2354</v>
          </cell>
          <cell r="C96">
            <v>220</v>
          </cell>
          <cell r="D96" t="str">
            <v>AMABILLY KATIUCI RODR RIBE ARAUJO LTDA</v>
          </cell>
          <cell r="E96" t="str">
            <v>040.701.871-97</v>
          </cell>
          <cell r="F96">
            <v>2084.0099999999998</v>
          </cell>
          <cell r="G96">
            <v>694.67</v>
          </cell>
          <cell r="H96">
            <v>63580.323333333334</v>
          </cell>
          <cell r="I96">
            <v>72000</v>
          </cell>
          <cell r="J96">
            <v>1.0925864537650196E-2</v>
          </cell>
          <cell r="K96">
            <v>1000</v>
          </cell>
        </row>
        <row r="97">
          <cell r="B97">
            <v>2635</v>
          </cell>
          <cell r="C97">
            <v>220</v>
          </cell>
          <cell r="D97" t="str">
            <v>MATHEUS SILVA SANTOS EIRELI#</v>
          </cell>
          <cell r="E97" t="str">
            <v>752.973.101-72</v>
          </cell>
          <cell r="F97">
            <v>19107.399999999998</v>
          </cell>
          <cell r="G97">
            <v>6369.1333333333323</v>
          </cell>
          <cell r="H97">
            <v>63580.323333333334</v>
          </cell>
          <cell r="I97">
            <v>72000</v>
          </cell>
          <cell r="J97">
            <v>0.10017459804257049</v>
          </cell>
          <cell r="K97">
            <v>7300</v>
          </cell>
        </row>
        <row r="98">
          <cell r="B98">
            <v>3116</v>
          </cell>
          <cell r="C98">
            <v>220</v>
          </cell>
          <cell r="D98" t="str">
            <v>SILVA E FONSECA LTDA ME(MARCOS)</v>
          </cell>
          <cell r="E98" t="str">
            <v>852.868.181-53</v>
          </cell>
          <cell r="F98">
            <v>8283.86</v>
          </cell>
          <cell r="G98">
            <v>2761.2866666666669</v>
          </cell>
          <cell r="H98">
            <v>63580.323333333334</v>
          </cell>
          <cell r="I98">
            <v>72000</v>
          </cell>
          <cell r="J98">
            <v>4.3429893430865958E-2</v>
          </cell>
          <cell r="K98">
            <v>3200</v>
          </cell>
        </row>
        <row r="99">
          <cell r="B99">
            <v>3175</v>
          </cell>
          <cell r="C99">
            <v>220</v>
          </cell>
          <cell r="D99" t="str">
            <v>EDINAEL PEREIRA PERES - EIRELI</v>
          </cell>
          <cell r="E99" t="str">
            <v>053.220.471-90</v>
          </cell>
          <cell r="F99">
            <v>14412.669999999998</v>
          </cell>
          <cell r="G99">
            <v>4804.2233333333324</v>
          </cell>
          <cell r="H99">
            <v>63580.323333333334</v>
          </cell>
          <cell r="I99">
            <v>72000</v>
          </cell>
          <cell r="J99">
            <v>7.5561480053289012E-2</v>
          </cell>
          <cell r="K99">
            <v>5500</v>
          </cell>
        </row>
        <row r="100">
          <cell r="B100">
            <v>3185</v>
          </cell>
          <cell r="C100">
            <v>220</v>
          </cell>
          <cell r="D100" t="str">
            <v>HESROM CESAR DE OLIVEIRA EIRELI</v>
          </cell>
          <cell r="E100" t="str">
            <v>041.532.761-03</v>
          </cell>
          <cell r="F100">
            <v>6382.43</v>
          </cell>
          <cell r="G100">
            <v>2127.4766666666669</v>
          </cell>
          <cell r="H100">
            <v>63580.323333333334</v>
          </cell>
          <cell r="I100">
            <v>72000</v>
          </cell>
          <cell r="J100">
            <v>3.3461243276680416E-2</v>
          </cell>
          <cell r="K100">
            <v>2500</v>
          </cell>
        </row>
        <row r="101">
          <cell r="B101">
            <v>9237</v>
          </cell>
          <cell r="C101">
            <v>220</v>
          </cell>
          <cell r="D101" t="str">
            <v>IDELMAR JOSE DE LIMA EIRELI</v>
          </cell>
          <cell r="E101" t="str">
            <v>017.018.291-69</v>
          </cell>
          <cell r="F101">
            <v>11090.55</v>
          </cell>
          <cell r="G101">
            <v>3696.85</v>
          </cell>
          <cell r="H101">
            <v>63580.323333333334</v>
          </cell>
          <cell r="I101">
            <v>72000</v>
          </cell>
          <cell r="J101">
            <v>5.8144561181585681E-2</v>
          </cell>
          <cell r="K101">
            <v>4200</v>
          </cell>
        </row>
        <row r="102">
          <cell r="B102">
            <v>9300</v>
          </cell>
          <cell r="C102">
            <v>220</v>
          </cell>
          <cell r="D102" t="str">
            <v>LEILIANE DA SILVA RAMOS EIRELI</v>
          </cell>
          <cell r="E102" t="str">
            <v>005.732.351-80</v>
          </cell>
          <cell r="F102">
            <v>5908.43</v>
          </cell>
          <cell r="G102">
            <v>1969.4766666666667</v>
          </cell>
          <cell r="H102">
            <v>63580.323333333334</v>
          </cell>
          <cell r="I102">
            <v>72000</v>
          </cell>
          <cell r="J102">
            <v>3.097619771987109E-2</v>
          </cell>
          <cell r="K102">
            <v>2300</v>
          </cell>
        </row>
        <row r="103">
          <cell r="B103">
            <v>5103</v>
          </cell>
          <cell r="C103">
            <v>250</v>
          </cell>
          <cell r="D103" t="str">
            <v>RC REPRESENTACOES LTDA (REISZILENO DA C)</v>
          </cell>
          <cell r="E103" t="str">
            <v>008.000.101-75</v>
          </cell>
          <cell r="F103">
            <v>44768.03</v>
          </cell>
          <cell r="G103">
            <v>14922.676666666666</v>
          </cell>
          <cell r="H103">
            <v>110060.19666666667</v>
          </cell>
          <cell r="I103">
            <v>122000</v>
          </cell>
          <cell r="J103">
            <v>0.13558649828568056</v>
          </cell>
          <cell r="K103">
            <v>16600</v>
          </cell>
        </row>
        <row r="104">
          <cell r="B104">
            <v>5112</v>
          </cell>
          <cell r="C104">
            <v>250</v>
          </cell>
          <cell r="D104" t="str">
            <v>WH REPRESENTACOES LTDA ME(WANDERSON)</v>
          </cell>
          <cell r="E104" t="str">
            <v>005.642.341-17</v>
          </cell>
          <cell r="F104">
            <v>9330.0600000000013</v>
          </cell>
          <cell r="G104">
            <v>3110.0200000000004</v>
          </cell>
          <cell r="H104">
            <v>110060.19666666667</v>
          </cell>
          <cell r="I104">
            <v>122000</v>
          </cell>
          <cell r="J104">
            <v>2.8257445417975664E-2</v>
          </cell>
          <cell r="K104">
            <v>3500</v>
          </cell>
        </row>
        <row r="105">
          <cell r="B105">
            <v>5124</v>
          </cell>
          <cell r="C105">
            <v>250</v>
          </cell>
          <cell r="D105" t="str">
            <v>EV DA SILVA - EIRELI (ELIAMAR)</v>
          </cell>
          <cell r="E105" t="str">
            <v>890.575.381-72</v>
          </cell>
          <cell r="F105">
            <v>8773.7100000000009</v>
          </cell>
          <cell r="G105">
            <v>2924.57</v>
          </cell>
          <cell r="H105">
            <v>110060.19666666667</v>
          </cell>
          <cell r="I105">
            <v>122000</v>
          </cell>
          <cell r="J105">
            <v>2.6572458423434281E-2</v>
          </cell>
          <cell r="K105">
            <v>3300</v>
          </cell>
        </row>
        <row r="106">
          <cell r="B106">
            <v>5125</v>
          </cell>
          <cell r="C106">
            <v>250</v>
          </cell>
          <cell r="D106" t="str">
            <v>M MARINS REPRES(NILDA)</v>
          </cell>
          <cell r="E106" t="str">
            <v>547.289.321-68</v>
          </cell>
          <cell r="F106">
            <v>6822.37</v>
          </cell>
          <cell r="G106">
            <v>2274.1233333333334</v>
          </cell>
          <cell r="H106">
            <v>110060.19666666667</v>
          </cell>
          <cell r="I106">
            <v>122000</v>
          </cell>
          <cell r="J106">
            <v>2.0662541065784638E-2</v>
          </cell>
          <cell r="K106">
            <v>2600</v>
          </cell>
        </row>
        <row r="107">
          <cell r="B107">
            <v>5127</v>
          </cell>
          <cell r="C107">
            <v>250</v>
          </cell>
          <cell r="D107" t="str">
            <v>KATIANE APARECIDA DOS SANTOS EIRELI</v>
          </cell>
          <cell r="E107" t="str">
            <v>930.918.931-20</v>
          </cell>
          <cell r="F107">
            <v>13788.25</v>
          </cell>
          <cell r="G107">
            <v>4596.083333333333</v>
          </cell>
          <cell r="H107">
            <v>110060.19666666667</v>
          </cell>
          <cell r="I107">
            <v>122000</v>
          </cell>
          <cell r="J107">
            <v>4.1759723065489703E-2</v>
          </cell>
          <cell r="K107">
            <v>5100</v>
          </cell>
        </row>
        <row r="108">
          <cell r="B108">
            <v>5133</v>
          </cell>
          <cell r="C108">
            <v>250</v>
          </cell>
          <cell r="D108" t="str">
            <v>PAULA E SILVA REPRESENTACOES(WALDIRENE)#</v>
          </cell>
          <cell r="E108" t="str">
            <v>760.782.991-15</v>
          </cell>
          <cell r="F108">
            <v>22101.95</v>
          </cell>
          <cell r="G108">
            <v>7367.3166666666666</v>
          </cell>
          <cell r="H108">
            <v>110060.19666666667</v>
          </cell>
          <cell r="I108">
            <v>122000</v>
          </cell>
          <cell r="J108">
            <v>6.6938974214080849E-2</v>
          </cell>
          <cell r="K108">
            <v>8200</v>
          </cell>
        </row>
        <row r="109">
          <cell r="B109">
            <v>5134</v>
          </cell>
          <cell r="C109">
            <v>250</v>
          </cell>
          <cell r="D109" t="str">
            <v>S LEAO REP.  (SIMONE)</v>
          </cell>
          <cell r="E109" t="str">
            <v>547.183.921-87</v>
          </cell>
          <cell r="F109">
            <v>3314.33</v>
          </cell>
          <cell r="G109">
            <v>1104.7766666666666</v>
          </cell>
          <cell r="H109">
            <v>110060.19666666667</v>
          </cell>
          <cell r="I109">
            <v>122000</v>
          </cell>
          <cell r="J109">
            <v>1.0037931060696208E-2</v>
          </cell>
          <cell r="K109">
            <v>1300</v>
          </cell>
        </row>
        <row r="110">
          <cell r="B110">
            <v>5174</v>
          </cell>
          <cell r="C110">
            <v>250</v>
          </cell>
          <cell r="D110" t="str">
            <v>J A REPRESENTACOES EIRELLI (JOILDO)</v>
          </cell>
          <cell r="E110" t="str">
            <v>826.424.001-15</v>
          </cell>
          <cell r="F110">
            <v>16013.04</v>
          </cell>
          <cell r="G110">
            <v>5337.68</v>
          </cell>
          <cell r="H110">
            <v>110060.19666666667</v>
          </cell>
          <cell r="I110">
            <v>122000</v>
          </cell>
          <cell r="J110">
            <v>4.8497823569822809E-2</v>
          </cell>
          <cell r="K110">
            <v>6000</v>
          </cell>
        </row>
        <row r="111">
          <cell r="B111">
            <v>5176</v>
          </cell>
          <cell r="C111">
            <v>250</v>
          </cell>
          <cell r="D111" t="str">
            <v>CARMO DA SILVA REPRESENT LTDA (ADRIANA)</v>
          </cell>
          <cell r="E111" t="str">
            <v>574.006.521-68</v>
          </cell>
          <cell r="F111">
            <v>172.99</v>
          </cell>
          <cell r="G111">
            <v>57.663333333333334</v>
          </cell>
          <cell r="H111">
            <v>110060.19666666667</v>
          </cell>
          <cell r="I111">
            <v>122000</v>
          </cell>
          <cell r="J111">
            <v>5.2392540700227103E-4</v>
          </cell>
          <cell r="K111">
            <v>1000</v>
          </cell>
        </row>
        <row r="112">
          <cell r="B112">
            <v>5177</v>
          </cell>
          <cell r="C112">
            <v>250</v>
          </cell>
          <cell r="D112" t="str">
            <v>EDSON JUNIOR REPRESENTACOES</v>
          </cell>
          <cell r="E112" t="str">
            <v>029.866.221-35</v>
          </cell>
          <cell r="F112">
            <v>12082.670000000002</v>
          </cell>
          <cell r="G112">
            <v>4027.5566666666673</v>
          </cell>
          <cell r="H112">
            <v>110060.19666666667</v>
          </cell>
          <cell r="I112">
            <v>122000</v>
          </cell>
          <cell r="J112">
            <v>3.6594125657113889E-2</v>
          </cell>
          <cell r="K112">
            <v>4500</v>
          </cell>
        </row>
        <row r="113">
          <cell r="B113">
            <v>5187</v>
          </cell>
          <cell r="C113">
            <v>250</v>
          </cell>
          <cell r="D113" t="str">
            <v>TAYSA SANTOS FERREIRA REPRESENTAÇOES LTD</v>
          </cell>
          <cell r="E113" t="str">
            <v>014.530.371-36</v>
          </cell>
          <cell r="F113">
            <v>2075.0700000000002</v>
          </cell>
          <cell r="G113">
            <v>691.69</v>
          </cell>
          <cell r="H113">
            <v>110060.19666666667</v>
          </cell>
          <cell r="I113">
            <v>122000</v>
          </cell>
          <cell r="J113">
            <v>6.2846516810694418E-3</v>
          </cell>
          <cell r="K113">
            <v>1000</v>
          </cell>
        </row>
        <row r="114">
          <cell r="B114">
            <v>5201</v>
          </cell>
          <cell r="C114">
            <v>250</v>
          </cell>
          <cell r="D114" t="str">
            <v>SAMARA DAIANE TEIXEIRA EIRELLI</v>
          </cell>
          <cell r="E114" t="str">
            <v>020.770.321-38</v>
          </cell>
          <cell r="F114">
            <v>16452.900000000001</v>
          </cell>
          <cell r="G114">
            <v>5484.3</v>
          </cell>
          <cell r="H114">
            <v>110060.19666666667</v>
          </cell>
          <cell r="I114">
            <v>122000</v>
          </cell>
          <cell r="J114">
            <v>4.9830003635283344E-2</v>
          </cell>
          <cell r="K114">
            <v>6100</v>
          </cell>
        </row>
        <row r="115">
          <cell r="B115">
            <v>5204</v>
          </cell>
          <cell r="C115">
            <v>250</v>
          </cell>
          <cell r="D115" t="str">
            <v>HEB VAN BATISTA FREITAS EIRELI</v>
          </cell>
          <cell r="E115" t="str">
            <v>024.524.061-63</v>
          </cell>
          <cell r="F115">
            <v>7103.77</v>
          </cell>
          <cell r="G115">
            <v>2367.9233333333336</v>
          </cell>
          <cell r="H115">
            <v>110060.19666666667</v>
          </cell>
          <cell r="I115">
            <v>122000</v>
          </cell>
          <cell r="J115">
            <v>2.151480194520217E-2</v>
          </cell>
          <cell r="K115">
            <v>2700</v>
          </cell>
        </row>
        <row r="116">
          <cell r="B116">
            <v>5211</v>
          </cell>
          <cell r="C116">
            <v>250</v>
          </cell>
          <cell r="D116" t="str">
            <v>JOSE CARLOS CECCON &amp; CIA LTDA#</v>
          </cell>
          <cell r="E116" t="str">
            <v>964.672.741-72</v>
          </cell>
          <cell r="F116">
            <v>37667.270000000004</v>
          </cell>
          <cell r="G116">
            <v>12555.756666666668</v>
          </cell>
          <cell r="H116">
            <v>110060.19666666667</v>
          </cell>
          <cell r="I116">
            <v>122000</v>
          </cell>
          <cell r="J116">
            <v>0.11408081256381547</v>
          </cell>
          <cell r="K116">
            <v>14000</v>
          </cell>
        </row>
        <row r="117">
          <cell r="B117">
            <v>5216</v>
          </cell>
          <cell r="C117">
            <v>250</v>
          </cell>
          <cell r="D117" t="str">
            <v>JUNIOR KENEDY OLIVEIRA VIEIRA &amp; CIA LTD#</v>
          </cell>
          <cell r="E117" t="str">
            <v>131.244.156-98</v>
          </cell>
          <cell r="F117">
            <v>43595.14</v>
          </cell>
          <cell r="G117">
            <v>14531.713333333333</v>
          </cell>
          <cell r="H117">
            <v>110060.19666666667</v>
          </cell>
          <cell r="I117">
            <v>122000</v>
          </cell>
          <cell r="J117">
            <v>0.13203423011631302</v>
          </cell>
          <cell r="K117">
            <v>16200</v>
          </cell>
        </row>
        <row r="118">
          <cell r="B118">
            <v>5219</v>
          </cell>
          <cell r="C118">
            <v>250</v>
          </cell>
          <cell r="D118" t="str">
            <v>ROGER FERREIRA ROCHA LTDA</v>
          </cell>
          <cell r="E118" t="str">
            <v>701.090.721-89</v>
          </cell>
          <cell r="F118">
            <v>15112.55</v>
          </cell>
          <cell r="G118">
            <v>5037.5166666666664</v>
          </cell>
          <cell r="H118">
            <v>110060.19666666667</v>
          </cell>
          <cell r="I118">
            <v>122000</v>
          </cell>
          <cell r="J118">
            <v>4.5770558469230428E-2</v>
          </cell>
          <cell r="K118">
            <v>5600</v>
          </cell>
        </row>
        <row r="119">
          <cell r="B119">
            <v>5220</v>
          </cell>
          <cell r="C119">
            <v>250</v>
          </cell>
          <cell r="D119" t="str">
            <v>KATIELE FERREIRA DE SOUZA LTDA</v>
          </cell>
          <cell r="E119" t="str">
            <v>705.325.101-27</v>
          </cell>
          <cell r="F119">
            <v>4869.0899999999992</v>
          </cell>
          <cell r="G119">
            <v>1623.0299999999997</v>
          </cell>
          <cell r="H119">
            <v>110060.19666666667</v>
          </cell>
          <cell r="I119">
            <v>122000</v>
          </cell>
          <cell r="J119">
            <v>1.4746748135618751E-2</v>
          </cell>
          <cell r="K119">
            <v>1800</v>
          </cell>
        </row>
        <row r="120">
          <cell r="B120">
            <v>5222</v>
          </cell>
          <cell r="C120">
            <v>250</v>
          </cell>
          <cell r="D120" t="str">
            <v>KELLER REPRESENTACOES LTDA</v>
          </cell>
          <cell r="E120" t="str">
            <v>022.552.081-80</v>
          </cell>
          <cell r="F120">
            <v>5337.22</v>
          </cell>
          <cell r="G120">
            <v>1779.0733333333335</v>
          </cell>
          <cell r="H120">
            <v>110060.19666666667</v>
          </cell>
          <cell r="I120">
            <v>122000</v>
          </cell>
          <cell r="J120">
            <v>1.616454801295255E-2</v>
          </cell>
          <cell r="K120">
            <v>2000</v>
          </cell>
        </row>
        <row r="121">
          <cell r="B121">
            <v>5224</v>
          </cell>
          <cell r="C121">
            <v>250</v>
          </cell>
          <cell r="D121" t="str">
            <v>REJANE DA SILVA LUCIO LTDA</v>
          </cell>
          <cell r="E121" t="str">
            <v>036.531.241-07</v>
          </cell>
          <cell r="F121">
            <v>12176.05</v>
          </cell>
          <cell r="G121">
            <v>4058.6833333333329</v>
          </cell>
          <cell r="H121">
            <v>110060.19666666667</v>
          </cell>
          <cell r="I121">
            <v>122000</v>
          </cell>
          <cell r="J121">
            <v>3.6876940585756413E-2</v>
          </cell>
          <cell r="K121">
            <v>4500</v>
          </cell>
        </row>
        <row r="122">
          <cell r="B122">
            <v>5231</v>
          </cell>
          <cell r="C122">
            <v>250</v>
          </cell>
          <cell r="D122" t="str">
            <v>JUHLLYA PFEIFFER SILVA LTDA</v>
          </cell>
          <cell r="E122" t="str">
            <v>712.269.501-83</v>
          </cell>
          <cell r="F122">
            <v>1090.7800000000002</v>
          </cell>
          <cell r="G122">
            <v>363.59333333333342</v>
          </cell>
          <cell r="H122">
            <v>110060.19666666667</v>
          </cell>
          <cell r="I122">
            <v>122000</v>
          </cell>
          <cell r="J122">
            <v>3.3035860769405016E-3</v>
          </cell>
          <cell r="K122">
            <v>1000</v>
          </cell>
        </row>
        <row r="123">
          <cell r="B123">
            <v>5232</v>
          </cell>
          <cell r="C123">
            <v>250</v>
          </cell>
          <cell r="D123" t="str">
            <v>OLIVEIRA DAORA REPRESENT LTDA(WILLIA)</v>
          </cell>
          <cell r="E123" t="str">
            <v>080.980.455-79</v>
          </cell>
          <cell r="F123">
            <v>25777.47</v>
          </cell>
          <cell r="G123">
            <v>8592.49</v>
          </cell>
          <cell r="H123">
            <v>110060.19666666667</v>
          </cell>
          <cell r="I123">
            <v>122000</v>
          </cell>
          <cell r="J123">
            <v>7.8070821788767161E-2</v>
          </cell>
          <cell r="K123">
            <v>9600</v>
          </cell>
        </row>
        <row r="124">
          <cell r="B124">
            <v>5233</v>
          </cell>
          <cell r="C124">
            <v>250</v>
          </cell>
          <cell r="D124" t="str">
            <v>CATIA VIEIRA DOS SANTOS REPRESENT #</v>
          </cell>
          <cell r="E124" t="str">
            <v>664.515.311-20</v>
          </cell>
          <cell r="F124">
            <v>1328.74</v>
          </cell>
          <cell r="G124">
            <v>442.91333333333336</v>
          </cell>
          <cell r="H124">
            <v>110060.19666666667</v>
          </cell>
          <cell r="I124">
            <v>122000</v>
          </cell>
          <cell r="J124">
            <v>4.0242825903242831E-3</v>
          </cell>
          <cell r="K124">
            <v>1000</v>
          </cell>
        </row>
        <row r="125">
          <cell r="B125">
            <v>5234</v>
          </cell>
          <cell r="C125">
            <v>250</v>
          </cell>
          <cell r="D125" t="str">
            <v>GABRIELA CAETANO DE OLIVEIRA LTDA</v>
          </cell>
          <cell r="E125" t="str">
            <v>706.317.791-59</v>
          </cell>
          <cell r="F125">
            <v>100.6</v>
          </cell>
          <cell r="G125">
            <v>33.533333333333331</v>
          </cell>
          <cell r="H125">
            <v>110060.19666666667</v>
          </cell>
          <cell r="I125">
            <v>122000</v>
          </cell>
          <cell r="J125">
            <v>3.0468175006895465E-4</v>
          </cell>
          <cell r="K125">
            <v>1000</v>
          </cell>
        </row>
        <row r="126">
          <cell r="B126">
            <v>5236</v>
          </cell>
          <cell r="C126">
            <v>250</v>
          </cell>
          <cell r="D126" t="str">
            <v>THATYANNE ALEXANDRA BORGES ALVES</v>
          </cell>
          <cell r="E126" t="str">
            <v>703.465.171-09</v>
          </cell>
          <cell r="F126">
            <v>7121.0199999999995</v>
          </cell>
          <cell r="G126">
            <v>2373.6733333333332</v>
          </cell>
          <cell r="H126">
            <v>110060.19666666667</v>
          </cell>
          <cell r="I126">
            <v>122000</v>
          </cell>
          <cell r="J126">
            <v>2.1567046082266676E-2</v>
          </cell>
          <cell r="K126">
            <v>2700</v>
          </cell>
        </row>
        <row r="127">
          <cell r="B127">
            <v>5237</v>
          </cell>
          <cell r="C127">
            <v>250</v>
          </cell>
          <cell r="D127" t="str">
            <v>AROMA PRIME NEG E CONSU LTDA(NATASHA)</v>
          </cell>
          <cell r="E127" t="str">
            <v>015.368.331-77</v>
          </cell>
          <cell r="F127">
            <v>13168</v>
          </cell>
          <cell r="G127">
            <v>4389.333333333333</v>
          </cell>
          <cell r="H127">
            <v>110060.19666666667</v>
          </cell>
          <cell r="I127">
            <v>122000</v>
          </cell>
          <cell r="J127">
            <v>3.9881205615387626E-2</v>
          </cell>
          <cell r="K127">
            <v>4900</v>
          </cell>
        </row>
        <row r="128">
          <cell r="B128">
            <v>5239</v>
          </cell>
          <cell r="C128">
            <v>250</v>
          </cell>
          <cell r="D128" t="str">
            <v>RAFAEL BRAGA SILVA</v>
          </cell>
          <cell r="E128" t="str">
            <v>849.179.971-00</v>
          </cell>
          <cell r="F128">
            <v>37.520000000000003</v>
          </cell>
          <cell r="G128">
            <v>12.506666666666668</v>
          </cell>
          <cell r="H128">
            <v>110060.19666666667</v>
          </cell>
          <cell r="I128">
            <v>122000</v>
          </cell>
          <cell r="J128">
            <v>1.1363478392233777E-4</v>
          </cell>
          <cell r="K128">
            <v>1000</v>
          </cell>
        </row>
        <row r="129">
          <cell r="B129">
            <v>2611</v>
          </cell>
          <cell r="C129">
            <v>260</v>
          </cell>
          <cell r="D129" t="str">
            <v>REP COM MARTINS(CARLOS ALBERTO)</v>
          </cell>
          <cell r="E129" t="str">
            <v>401.591.081-87</v>
          </cell>
          <cell r="F129">
            <v>3539.5199999999995</v>
          </cell>
          <cell r="G129">
            <v>1179.8399999999999</v>
          </cell>
          <cell r="H129">
            <v>55247.796666666683</v>
          </cell>
          <cell r="I129">
            <v>61000</v>
          </cell>
          <cell r="J129">
            <v>2.1355421775794491E-2</v>
          </cell>
          <cell r="K129">
            <v>1400</v>
          </cell>
        </row>
        <row r="130">
          <cell r="B130">
            <v>2615</v>
          </cell>
          <cell r="C130">
            <v>260</v>
          </cell>
          <cell r="D130" t="str">
            <v>SAULO DAVID RODRIGUES EIRELLI</v>
          </cell>
          <cell r="E130" t="str">
            <v>055.469.921-40</v>
          </cell>
          <cell r="F130">
            <v>9204.2999999999993</v>
          </cell>
          <cell r="G130">
            <v>3068.1</v>
          </cell>
          <cell r="H130">
            <v>55247.796666666683</v>
          </cell>
          <cell r="I130">
            <v>61000</v>
          </cell>
          <cell r="J130">
            <v>5.5533436356044102E-2</v>
          </cell>
          <cell r="K130">
            <v>3400</v>
          </cell>
        </row>
        <row r="131">
          <cell r="B131">
            <v>2619</v>
          </cell>
          <cell r="C131">
            <v>260</v>
          </cell>
          <cell r="D131" t="str">
            <v>JB COM DE MED &amp; REP(JOAO BATISTA)</v>
          </cell>
          <cell r="E131" t="str">
            <v>556.428.451-87</v>
          </cell>
          <cell r="F131">
            <v>4201.25</v>
          </cell>
          <cell r="G131">
            <v>1400.4166666666667</v>
          </cell>
          <cell r="H131">
            <v>55247.796666666683</v>
          </cell>
          <cell r="I131">
            <v>61000</v>
          </cell>
          <cell r="J131">
            <v>2.5347918852148488E-2</v>
          </cell>
          <cell r="K131">
            <v>1600</v>
          </cell>
        </row>
        <row r="132">
          <cell r="B132">
            <v>2621</v>
          </cell>
          <cell r="C132">
            <v>260</v>
          </cell>
          <cell r="D132" t="str">
            <v>CAETANO MOTTA AMADIO NETO - ME</v>
          </cell>
          <cell r="E132" t="str">
            <v>017.172.031-83</v>
          </cell>
          <cell r="F132">
            <v>22533.72</v>
          </cell>
          <cell r="G132">
            <v>7511.2400000000007</v>
          </cell>
          <cell r="H132">
            <v>55247.796666666683</v>
          </cell>
          <cell r="I132">
            <v>61000</v>
          </cell>
          <cell r="J132">
            <v>0.13595546706266834</v>
          </cell>
          <cell r="K132">
            <v>8300</v>
          </cell>
        </row>
        <row r="133">
          <cell r="B133">
            <v>2628</v>
          </cell>
          <cell r="C133">
            <v>260</v>
          </cell>
          <cell r="D133" t="str">
            <v>GUILHERME DOS S NASCIMENTO EIRELI</v>
          </cell>
          <cell r="E133" t="str">
            <v>028.735.861-50</v>
          </cell>
          <cell r="F133">
            <v>5112.3899999999994</v>
          </cell>
          <cell r="G133">
            <v>1704.1299999999999</v>
          </cell>
          <cell r="H133">
            <v>55247.796666666683</v>
          </cell>
          <cell r="I133">
            <v>61000</v>
          </cell>
          <cell r="J133">
            <v>3.0845211987036093E-2</v>
          </cell>
          <cell r="K133">
            <v>1900</v>
          </cell>
        </row>
        <row r="134">
          <cell r="B134">
            <v>2629</v>
          </cell>
          <cell r="C134">
            <v>260</v>
          </cell>
          <cell r="D134" t="str">
            <v>MARIA REGINA RAMOS DA SILVA EIRELI</v>
          </cell>
          <cell r="E134" t="str">
            <v>732.916.761-49</v>
          </cell>
          <cell r="F134">
            <v>10117.91</v>
          </cell>
          <cell r="G134">
            <v>3372.6366666666668</v>
          </cell>
          <cell r="H134">
            <v>55247.796666666683</v>
          </cell>
          <cell r="I134">
            <v>61000</v>
          </cell>
          <cell r="J134">
            <v>6.1045632046020037E-2</v>
          </cell>
          <cell r="K134">
            <v>3800</v>
          </cell>
        </row>
        <row r="135">
          <cell r="B135">
            <v>2636</v>
          </cell>
          <cell r="C135">
            <v>260</v>
          </cell>
          <cell r="D135" t="str">
            <v>B.C REPRESENTACAO COM(BIL CLINTON)</v>
          </cell>
          <cell r="E135" t="str">
            <v>024.627.221-06</v>
          </cell>
          <cell r="F135">
            <v>14801.82</v>
          </cell>
          <cell r="G135">
            <v>4933.9399999999996</v>
          </cell>
          <cell r="H135">
            <v>55247.796666666683</v>
          </cell>
          <cell r="I135">
            <v>61000</v>
          </cell>
          <cell r="J135">
            <v>8.9305642897734835E-2</v>
          </cell>
          <cell r="K135">
            <v>5500</v>
          </cell>
        </row>
        <row r="136">
          <cell r="B136">
            <v>2637</v>
          </cell>
          <cell r="C136">
            <v>260</v>
          </cell>
          <cell r="D136" t="str">
            <v>GABRIEL TAVARES DE CASTRO EIRELI</v>
          </cell>
          <cell r="E136" t="str">
            <v>060.464.511-24</v>
          </cell>
          <cell r="F136">
            <v>9953.84</v>
          </cell>
          <cell r="G136">
            <v>3317.9466666666667</v>
          </cell>
          <cell r="H136">
            <v>55247.796666666683</v>
          </cell>
          <cell r="I136">
            <v>61000</v>
          </cell>
          <cell r="J136">
            <v>6.0055728315922569E-2</v>
          </cell>
          <cell r="K136">
            <v>3700</v>
          </cell>
        </row>
        <row r="137">
          <cell r="B137">
            <v>2642</v>
          </cell>
          <cell r="C137">
            <v>260</v>
          </cell>
          <cell r="D137" t="str">
            <v>C GOMES DA NEIVA EIRELI(CLEITON)</v>
          </cell>
          <cell r="E137" t="str">
            <v>982.413.461-15</v>
          </cell>
          <cell r="F137">
            <v>12309.74</v>
          </cell>
          <cell r="G137">
            <v>4103.2466666666669</v>
          </cell>
          <cell r="H137">
            <v>55247.796666666683</v>
          </cell>
          <cell r="I137">
            <v>61000</v>
          </cell>
          <cell r="J137">
            <v>7.4269869827086304E-2</v>
          </cell>
          <cell r="K137">
            <v>4600</v>
          </cell>
        </row>
        <row r="138">
          <cell r="B138">
            <v>2651</v>
          </cell>
          <cell r="C138">
            <v>260</v>
          </cell>
          <cell r="D138" t="str">
            <v>FERNANDA COSTA CORREIA EIRELI</v>
          </cell>
          <cell r="E138" t="str">
            <v>987.216.741-91</v>
          </cell>
          <cell r="F138">
            <v>1357.8999999999999</v>
          </cell>
          <cell r="G138">
            <v>452.63333333333327</v>
          </cell>
          <cell r="H138">
            <v>55247.796666666683</v>
          </cell>
          <cell r="I138">
            <v>61000</v>
          </cell>
          <cell r="J138">
            <v>8.1927852447086988E-3</v>
          </cell>
          <cell r="K138">
            <v>1000</v>
          </cell>
        </row>
        <row r="139">
          <cell r="B139">
            <v>2658</v>
          </cell>
          <cell r="C139">
            <v>260</v>
          </cell>
          <cell r="D139" t="str">
            <v>ERIK MOREIRA GONCALVES EIRELLI</v>
          </cell>
          <cell r="E139" t="str">
            <v>049.060.081-60</v>
          </cell>
          <cell r="F139">
            <v>18041.939999999999</v>
          </cell>
          <cell r="G139">
            <v>6013.98</v>
          </cell>
          <cell r="H139">
            <v>55247.796666666683</v>
          </cell>
          <cell r="I139">
            <v>61000</v>
          </cell>
          <cell r="J139">
            <v>0.10885465779359281</v>
          </cell>
          <cell r="K139">
            <v>6700</v>
          </cell>
        </row>
        <row r="140">
          <cell r="B140">
            <v>2663</v>
          </cell>
          <cell r="C140">
            <v>260</v>
          </cell>
          <cell r="D140" t="str">
            <v>FERNANDO REPRESENTACOES LTDA</v>
          </cell>
          <cell r="E140" t="str">
            <v>884.269.041-49</v>
          </cell>
          <cell r="F140">
            <v>2208.56</v>
          </cell>
          <cell r="G140">
            <v>736.18666666666661</v>
          </cell>
          <cell r="H140">
            <v>55247.796666666683</v>
          </cell>
          <cell r="I140">
            <v>61000</v>
          </cell>
          <cell r="J140">
            <v>1.3325176949741399E-2</v>
          </cell>
          <cell r="K140">
            <v>1000</v>
          </cell>
        </row>
        <row r="141">
          <cell r="B141">
            <v>2667</v>
          </cell>
          <cell r="C141">
            <v>260</v>
          </cell>
          <cell r="D141" t="str">
            <v>REPRESENTACOES SANTOS SILVA LTDA(IARLEY)</v>
          </cell>
          <cell r="E141" t="str">
            <v>021.053.701-95</v>
          </cell>
          <cell r="F141">
            <v>2127.61</v>
          </cell>
          <cell r="G141">
            <v>709.20333333333338</v>
          </cell>
          <cell r="H141">
            <v>55247.796666666683</v>
          </cell>
          <cell r="I141">
            <v>61000</v>
          </cell>
          <cell r="J141">
            <v>1.2836771348769923E-2</v>
          </cell>
          <cell r="K141">
            <v>1000</v>
          </cell>
        </row>
        <row r="142">
          <cell r="B142">
            <v>2673</v>
          </cell>
          <cell r="C142">
            <v>260</v>
          </cell>
          <cell r="D142" t="str">
            <v>W &amp; A REPRESENTACOES LTDA(WELITON)</v>
          </cell>
          <cell r="E142" t="str">
            <v>049.810.401-05</v>
          </cell>
          <cell r="F142">
            <v>10213.619999999999</v>
          </cell>
          <cell r="G142">
            <v>3404.5399999999995</v>
          </cell>
          <cell r="H142">
            <v>55247.796666666683</v>
          </cell>
          <cell r="I142">
            <v>61000</v>
          </cell>
          <cell r="J142">
            <v>6.162309097213467E-2</v>
          </cell>
          <cell r="K142">
            <v>3800</v>
          </cell>
        </row>
        <row r="143">
          <cell r="B143">
            <v>2674</v>
          </cell>
          <cell r="C143">
            <v>260</v>
          </cell>
          <cell r="D143" t="str">
            <v>H P DE L FREITAS REPRESENT LTDA(HILLA)</v>
          </cell>
          <cell r="E143" t="str">
            <v>008.963.161-73</v>
          </cell>
          <cell r="F143">
            <v>4471.4800000000005</v>
          </cell>
          <cell r="G143">
            <v>1490.4933333333336</v>
          </cell>
          <cell r="H143">
            <v>55247.796666666683</v>
          </cell>
          <cell r="I143">
            <v>61000</v>
          </cell>
          <cell r="J143">
            <v>2.6978330779888111E-2</v>
          </cell>
          <cell r="K143">
            <v>1700</v>
          </cell>
        </row>
        <row r="144">
          <cell r="B144">
            <v>2680</v>
          </cell>
          <cell r="C144">
            <v>260</v>
          </cell>
          <cell r="D144" t="str">
            <v>GLEICIENE COELHO DA TRINDADE LTDA</v>
          </cell>
          <cell r="E144" t="str">
            <v>708.291.281-15</v>
          </cell>
          <cell r="F144">
            <v>5133.1399999999994</v>
          </cell>
          <cell r="G144">
            <v>1711.0466666666664</v>
          </cell>
          <cell r="H144">
            <v>55247.796666666683</v>
          </cell>
          <cell r="I144">
            <v>61000</v>
          </cell>
          <cell r="J144">
            <v>3.0970405516624208E-2</v>
          </cell>
          <cell r="K144">
            <v>1900</v>
          </cell>
        </row>
        <row r="145">
          <cell r="B145">
            <v>2683</v>
          </cell>
          <cell r="C145">
            <v>260</v>
          </cell>
          <cell r="D145" t="str">
            <v>GLEICIANE REPRESENTACOES LTDA</v>
          </cell>
          <cell r="E145" t="str">
            <v>025.809.712-46</v>
          </cell>
          <cell r="F145">
            <v>2859.76</v>
          </cell>
          <cell r="G145">
            <v>953.25333333333344</v>
          </cell>
          <cell r="H145">
            <v>55247.796666666683</v>
          </cell>
          <cell r="I145">
            <v>61000</v>
          </cell>
          <cell r="J145">
            <v>1.7254142080718873E-2</v>
          </cell>
          <cell r="K145">
            <v>1100</v>
          </cell>
        </row>
        <row r="146">
          <cell r="B146">
            <v>2684</v>
          </cell>
          <cell r="C146">
            <v>260</v>
          </cell>
          <cell r="D146" t="str">
            <v>YURI REPRESENTACOES LTDA</v>
          </cell>
          <cell r="E146" t="str">
            <v>043.526.081-22</v>
          </cell>
          <cell r="F146">
            <v>1450.12</v>
          </cell>
          <cell r="G146">
            <v>483.37333333333328</v>
          </cell>
          <cell r="H146">
            <v>55247.796666666683</v>
          </cell>
          <cell r="I146">
            <v>61000</v>
          </cell>
          <cell r="J146">
            <v>8.7491875241600854E-3</v>
          </cell>
          <cell r="K146">
            <v>1000</v>
          </cell>
        </row>
        <row r="147">
          <cell r="B147">
            <v>2685</v>
          </cell>
          <cell r="C147">
            <v>260</v>
          </cell>
          <cell r="D147" t="str">
            <v>EDINEI CARMO BISPO DOS SANTOS</v>
          </cell>
          <cell r="E147" t="str">
            <v>004.904.001-40</v>
          </cell>
          <cell r="F147">
            <v>2750.4700000000003</v>
          </cell>
          <cell r="G147">
            <v>916.82333333333338</v>
          </cell>
          <cell r="H147">
            <v>55247.796666666683</v>
          </cell>
          <cell r="I147">
            <v>61000</v>
          </cell>
          <cell r="J147">
            <v>1.659474926873403E-2</v>
          </cell>
          <cell r="K147">
            <v>1100</v>
          </cell>
        </row>
        <row r="148">
          <cell r="B148">
            <v>2686</v>
          </cell>
          <cell r="C148">
            <v>260</v>
          </cell>
          <cell r="D148" t="str">
            <v>L F FERREIRA DA SILVA LTDA(LUIZ FERNADO)</v>
          </cell>
          <cell r="E148" t="str">
            <v>054.361.561-85</v>
          </cell>
          <cell r="F148">
            <v>2449</v>
          </cell>
          <cell r="G148">
            <v>816.33333333333337</v>
          </cell>
          <cell r="H148">
            <v>55247.796666666683</v>
          </cell>
          <cell r="I148">
            <v>61000</v>
          </cell>
          <cell r="J148">
            <v>1.4775853202954273E-2</v>
          </cell>
          <cell r="K148">
            <v>1000</v>
          </cell>
        </row>
        <row r="149">
          <cell r="B149">
            <v>2687</v>
          </cell>
          <cell r="C149">
            <v>260</v>
          </cell>
          <cell r="D149" t="str">
            <v>BRUNO BATISTA TORRES</v>
          </cell>
          <cell r="E149" t="str">
            <v>038.965.291-10</v>
          </cell>
          <cell r="F149">
            <v>5975.5</v>
          </cell>
          <cell r="G149">
            <v>1991.8333333333333</v>
          </cell>
          <cell r="H149">
            <v>55247.796666666683</v>
          </cell>
          <cell r="I149">
            <v>61000</v>
          </cell>
          <cell r="J149">
            <v>3.6052719809821665E-2</v>
          </cell>
          <cell r="K149">
            <v>2200</v>
          </cell>
        </row>
        <row r="150">
          <cell r="B150">
            <v>2688</v>
          </cell>
          <cell r="C150">
            <v>260</v>
          </cell>
          <cell r="D150" t="str">
            <v>GGR REPRES COMERCIAL LTDA(GUILHERME)</v>
          </cell>
          <cell r="E150" t="str">
            <v>053.162.791-82</v>
          </cell>
          <cell r="F150">
            <v>3937.8</v>
          </cell>
          <cell r="G150">
            <v>1312.6000000000001</v>
          </cell>
          <cell r="H150">
            <v>55247.796666666683</v>
          </cell>
          <cell r="I150">
            <v>61000</v>
          </cell>
          <cell r="J150">
            <v>2.3758413533112838E-2</v>
          </cell>
          <cell r="K150">
            <v>1500</v>
          </cell>
        </row>
        <row r="151">
          <cell r="B151">
            <v>2689</v>
          </cell>
          <cell r="C151">
            <v>260</v>
          </cell>
          <cell r="D151" t="str">
            <v>YASMIN EFIGENIA FERREIRA</v>
          </cell>
          <cell r="E151" t="str">
            <v>084.106.291-94</v>
          </cell>
          <cell r="F151">
            <v>1945.0099999999998</v>
          </cell>
          <cell r="G151">
            <v>648.33666666666659</v>
          </cell>
          <cell r="H151">
            <v>55247.796666666683</v>
          </cell>
          <cell r="I151">
            <v>61000</v>
          </cell>
          <cell r="J151">
            <v>1.1735068288394483E-2</v>
          </cell>
          <cell r="K151">
            <v>1000</v>
          </cell>
        </row>
        <row r="152">
          <cell r="B152">
            <v>5119</v>
          </cell>
          <cell r="C152">
            <v>260</v>
          </cell>
          <cell r="D152" t="str">
            <v>MORAES OLIVEIRA LTDA ( ROSANGELA )#</v>
          </cell>
          <cell r="E152" t="str">
            <v>992.971.321-20</v>
          </cell>
          <cell r="F152">
            <v>4649.18</v>
          </cell>
          <cell r="G152">
            <v>1549.7266666666667</v>
          </cell>
          <cell r="H152">
            <v>55247.796666666683</v>
          </cell>
          <cell r="I152">
            <v>61000</v>
          </cell>
          <cell r="J152">
            <v>2.8050470067011411E-2</v>
          </cell>
          <cell r="K152">
            <v>1800</v>
          </cell>
        </row>
        <row r="153">
          <cell r="B153">
            <v>5135</v>
          </cell>
          <cell r="C153">
            <v>260</v>
          </cell>
          <cell r="D153" t="str">
            <v>WK REP. ( WAITON JOSE)</v>
          </cell>
          <cell r="E153" t="str">
            <v>507.457.271-15</v>
          </cell>
          <cell r="F153">
            <v>4397.8100000000004</v>
          </cell>
          <cell r="G153">
            <v>1465.9366666666667</v>
          </cell>
          <cell r="H153">
            <v>55247.796666666683</v>
          </cell>
          <cell r="I153">
            <v>61000</v>
          </cell>
          <cell r="J153">
            <v>2.6533848499176945E-2</v>
          </cell>
          <cell r="K153">
            <v>1700</v>
          </cell>
        </row>
        <row r="154">
          <cell r="B154">
            <v>1532</v>
          </cell>
          <cell r="C154">
            <v>270</v>
          </cell>
          <cell r="D154" t="str">
            <v>DIRAN INACIO REPRESENTACAO LTDA#</v>
          </cell>
          <cell r="E154" t="str">
            <v>979.721.771-04</v>
          </cell>
          <cell r="F154">
            <v>617895.30000000005</v>
          </cell>
          <cell r="G154">
            <v>205965.1</v>
          </cell>
          <cell r="H154">
            <v>283423.40333333332</v>
          </cell>
          <cell r="I154">
            <v>315000</v>
          </cell>
          <cell r="J154">
            <v>0.72670463193106583</v>
          </cell>
          <cell r="K154">
            <v>229000</v>
          </cell>
        </row>
        <row r="155">
          <cell r="B155">
            <v>1566</v>
          </cell>
          <cell r="C155">
            <v>270</v>
          </cell>
          <cell r="D155" t="str">
            <v>GS NETO REPRESENTACOES LTDA#</v>
          </cell>
          <cell r="E155" t="str">
            <v>590.189.501-06</v>
          </cell>
          <cell r="F155">
            <v>16155.05</v>
          </cell>
          <cell r="G155">
            <v>5385.0166666666664</v>
          </cell>
          <cell r="H155">
            <v>283423.40333333332</v>
          </cell>
          <cell r="I155">
            <v>315000</v>
          </cell>
          <cell r="J155">
            <v>1.8999901219636989E-2</v>
          </cell>
          <cell r="K155">
            <v>6000</v>
          </cell>
        </row>
        <row r="156">
          <cell r="B156">
            <v>2721</v>
          </cell>
          <cell r="C156">
            <v>270</v>
          </cell>
          <cell r="D156" t="str">
            <v>SILVA LTDA (SANDRA)#</v>
          </cell>
          <cell r="E156" t="str">
            <v>009.031.691-69</v>
          </cell>
          <cell r="F156">
            <v>9907.51</v>
          </cell>
          <cell r="G156">
            <v>3302.5033333333336</v>
          </cell>
          <cell r="H156">
            <v>283423.40333333332</v>
          </cell>
          <cell r="I156">
            <v>315000</v>
          </cell>
          <cell r="J156">
            <v>1.1652189955002659E-2</v>
          </cell>
          <cell r="K156">
            <v>3700</v>
          </cell>
        </row>
        <row r="157">
          <cell r="B157">
            <v>2782</v>
          </cell>
          <cell r="C157">
            <v>270</v>
          </cell>
          <cell r="D157" t="str">
            <v>E H GOMES EIRELI (ELIZABETH)#</v>
          </cell>
          <cell r="E157" t="str">
            <v>387.436.041-53</v>
          </cell>
          <cell r="F157">
            <v>30828.000000000004</v>
          </cell>
          <cell r="G157">
            <v>10276.000000000002</v>
          </cell>
          <cell r="H157">
            <v>283423.40333333332</v>
          </cell>
          <cell r="I157">
            <v>315000</v>
          </cell>
          <cell r="J157">
            <v>3.6256709499442541E-2</v>
          </cell>
          <cell r="K157">
            <v>11500</v>
          </cell>
        </row>
        <row r="158">
          <cell r="B158">
            <v>2794</v>
          </cell>
          <cell r="C158">
            <v>270</v>
          </cell>
          <cell r="D158" t="str">
            <v>D G DOS SANTOS REPRESENT LTDA (DENISE)#</v>
          </cell>
          <cell r="E158" t="str">
            <v>026.989.311-32</v>
          </cell>
          <cell r="F158">
            <v>7963.61</v>
          </cell>
          <cell r="G158">
            <v>2654.5366666666664</v>
          </cell>
          <cell r="H158">
            <v>283423.40333333332</v>
          </cell>
          <cell r="I158">
            <v>315000</v>
          </cell>
          <cell r="J158">
            <v>9.3659755526422587E-3</v>
          </cell>
          <cell r="K158">
            <v>3000</v>
          </cell>
        </row>
        <row r="159">
          <cell r="B159">
            <v>2799</v>
          </cell>
          <cell r="C159">
            <v>270</v>
          </cell>
          <cell r="D159" t="str">
            <v>WILLIAN CARLOS MENDES BRITO-CLT</v>
          </cell>
          <cell r="E159" t="str">
            <v>017.100.731-01</v>
          </cell>
          <cell r="F159">
            <v>0</v>
          </cell>
          <cell r="G159">
            <v>0</v>
          </cell>
          <cell r="H159">
            <v>283423.40333333332</v>
          </cell>
          <cell r="I159">
            <v>315000</v>
          </cell>
          <cell r="J159">
            <v>0</v>
          </cell>
          <cell r="K159">
            <v>1000</v>
          </cell>
        </row>
        <row r="160">
          <cell r="B160">
            <v>2894</v>
          </cell>
          <cell r="C160">
            <v>270</v>
          </cell>
          <cell r="D160" t="str">
            <v>HUGGO SOUZA DE PAIVA (J&amp;J)CLT</v>
          </cell>
          <cell r="E160" t="str">
            <v>749.507.891-04</v>
          </cell>
          <cell r="F160">
            <v>0</v>
          </cell>
          <cell r="G160">
            <v>0</v>
          </cell>
          <cell r="H160">
            <v>283423.40333333332</v>
          </cell>
          <cell r="I160">
            <v>315000</v>
          </cell>
          <cell r="J160">
            <v>0</v>
          </cell>
          <cell r="K160">
            <v>1000</v>
          </cell>
        </row>
        <row r="161">
          <cell r="B161">
            <v>2899</v>
          </cell>
          <cell r="C161">
            <v>270</v>
          </cell>
          <cell r="D161" t="str">
            <v>SIMONE DA SILVA SANTOS (CLT REDE STORE)#</v>
          </cell>
          <cell r="E161" t="str">
            <v>066.295.385-10</v>
          </cell>
          <cell r="F161">
            <v>19216.02</v>
          </cell>
          <cell r="G161">
            <v>6405.34</v>
          </cell>
          <cell r="H161">
            <v>283423.40333333332</v>
          </cell>
          <cell r="I161">
            <v>315000</v>
          </cell>
          <cell r="J161">
            <v>2.2599897978314448E-2</v>
          </cell>
          <cell r="K161">
            <v>7200</v>
          </cell>
        </row>
        <row r="162">
          <cell r="B162">
            <v>3042</v>
          </cell>
          <cell r="C162">
            <v>270</v>
          </cell>
          <cell r="D162" t="str">
            <v>JUNIO CANUTO REPRESENTACOES LTDA#</v>
          </cell>
          <cell r="E162" t="str">
            <v>007.653.601-79</v>
          </cell>
          <cell r="F162">
            <v>9942.43</v>
          </cell>
          <cell r="G162">
            <v>3314.1433333333334</v>
          </cell>
          <cell r="H162">
            <v>283423.40333333332</v>
          </cell>
          <cell r="I162">
            <v>315000</v>
          </cell>
          <cell r="J162">
            <v>1.1693259252255821E-2</v>
          </cell>
          <cell r="K162">
            <v>3700</v>
          </cell>
        </row>
        <row r="163">
          <cell r="B163">
            <v>3043</v>
          </cell>
          <cell r="C163">
            <v>270</v>
          </cell>
          <cell r="D163" t="str">
            <v>JOAO PEDRO ARAUJO GUEIROS (CLT UNL)</v>
          </cell>
          <cell r="E163" t="str">
            <v>700.825.971-97</v>
          </cell>
          <cell r="F163">
            <v>12631.849999999999</v>
          </cell>
          <cell r="G163">
            <v>4210.6166666666659</v>
          </cell>
          <cell r="H163">
            <v>283423.40333333332</v>
          </cell>
          <cell r="I163">
            <v>315000</v>
          </cell>
          <cell r="J163">
            <v>1.4856277276843556E-2</v>
          </cell>
          <cell r="K163">
            <v>4700</v>
          </cell>
        </row>
        <row r="164">
          <cell r="B164">
            <v>3070</v>
          </cell>
          <cell r="C164">
            <v>270</v>
          </cell>
          <cell r="D164" t="str">
            <v>E M DE OLIVEIRA E CIA LTDA(MURYELL)</v>
          </cell>
          <cell r="E164" t="str">
            <v>019.534.671-80</v>
          </cell>
          <cell r="F164">
            <v>56215.24</v>
          </cell>
          <cell r="G164">
            <v>18738.413333333334</v>
          </cell>
          <cell r="H164">
            <v>283423.40333333332</v>
          </cell>
          <cell r="I164">
            <v>315000</v>
          </cell>
          <cell r="J164">
            <v>6.6114559041178217E-2</v>
          </cell>
          <cell r="K164">
            <v>20900</v>
          </cell>
        </row>
        <row r="165">
          <cell r="B165">
            <v>3073</v>
          </cell>
          <cell r="C165">
            <v>270</v>
          </cell>
          <cell r="D165" t="str">
            <v>WENDERSON FERREIRA DA SILVA (CLT NIVEA)</v>
          </cell>
          <cell r="E165" t="str">
            <v>006.635.671-73</v>
          </cell>
          <cell r="F165">
            <v>0</v>
          </cell>
          <cell r="G165">
            <v>0</v>
          </cell>
          <cell r="H165">
            <v>283423.40333333332</v>
          </cell>
          <cell r="I165">
            <v>315000</v>
          </cell>
          <cell r="J165">
            <v>0</v>
          </cell>
          <cell r="K165">
            <v>1000</v>
          </cell>
        </row>
        <row r="166">
          <cell r="B166">
            <v>3499</v>
          </cell>
          <cell r="C166">
            <v>270</v>
          </cell>
          <cell r="D166" t="str">
            <v>CLAUDIO EDUARDO REPRESENTACOES EIRELI</v>
          </cell>
          <cell r="E166" t="str">
            <v>828.622.571-68</v>
          </cell>
          <cell r="F166">
            <v>62680.2</v>
          </cell>
          <cell r="G166">
            <v>20893.399999999998</v>
          </cell>
          <cell r="H166">
            <v>283423.40333333332</v>
          </cell>
          <cell r="I166">
            <v>315000</v>
          </cell>
          <cell r="J166">
            <v>7.3717977253372188E-2</v>
          </cell>
          <cell r="K166">
            <v>23300</v>
          </cell>
        </row>
        <row r="167">
          <cell r="B167">
            <v>4024</v>
          </cell>
          <cell r="C167">
            <v>270</v>
          </cell>
          <cell r="D167" t="str">
            <v>G MARTINS BUSINESS REPRES(GILSON)#</v>
          </cell>
          <cell r="E167" t="str">
            <v>865.199.801-53</v>
          </cell>
          <cell r="F167">
            <v>6835</v>
          </cell>
          <cell r="G167">
            <v>2278.3333333333335</v>
          </cell>
          <cell r="H167">
            <v>283423.40333333332</v>
          </cell>
          <cell r="I167">
            <v>315000</v>
          </cell>
          <cell r="J167">
            <v>8.0386210402455475E-3</v>
          </cell>
          <cell r="K167">
            <v>2600</v>
          </cell>
        </row>
        <row r="168">
          <cell r="B168">
            <v>375</v>
          </cell>
          <cell r="C168">
            <v>280</v>
          </cell>
          <cell r="D168" t="str">
            <v>CLODOALDO ANTUNES LOPES REP. EIRELI#</v>
          </cell>
          <cell r="E168" t="str">
            <v>555.597.435-34</v>
          </cell>
          <cell r="F168">
            <v>3440.6100000000006</v>
          </cell>
          <cell r="G168">
            <v>1146.8700000000001</v>
          </cell>
          <cell r="H168">
            <v>30470.153333333335</v>
          </cell>
          <cell r="I168">
            <v>35000</v>
          </cell>
          <cell r="J168">
            <v>3.7639127951002542E-2</v>
          </cell>
          <cell r="K168">
            <v>1400</v>
          </cell>
        </row>
        <row r="169">
          <cell r="B169">
            <v>2856</v>
          </cell>
          <cell r="C169">
            <v>280</v>
          </cell>
          <cell r="D169" t="str">
            <v>ALEXANDRE SOUZA GOMES EIRELI</v>
          </cell>
          <cell r="E169" t="str">
            <v>010.387.951-09</v>
          </cell>
          <cell r="F169">
            <v>9303.880000000001</v>
          </cell>
          <cell r="G169">
            <v>3101.2933333333335</v>
          </cell>
          <cell r="H169">
            <v>30470.153333333335</v>
          </cell>
          <cell r="I169">
            <v>35000</v>
          </cell>
          <cell r="J169">
            <v>0.10178134974925189</v>
          </cell>
          <cell r="K169">
            <v>3600</v>
          </cell>
        </row>
        <row r="170">
          <cell r="B170">
            <v>2866</v>
          </cell>
          <cell r="C170">
            <v>280</v>
          </cell>
          <cell r="D170" t="str">
            <v>TSL REP E COM DE COSMETICOS EIRELI(TIAGO</v>
          </cell>
          <cell r="E170" t="str">
            <v>009.093.951-44</v>
          </cell>
          <cell r="F170">
            <v>2547.9700000000003</v>
          </cell>
          <cell r="G170">
            <v>849.32333333333338</v>
          </cell>
          <cell r="H170">
            <v>30470.153333333335</v>
          </cell>
          <cell r="I170">
            <v>35000</v>
          </cell>
          <cell r="J170">
            <v>2.7873943529000949E-2</v>
          </cell>
          <cell r="K170">
            <v>1000</v>
          </cell>
        </row>
        <row r="171">
          <cell r="B171">
            <v>2867</v>
          </cell>
          <cell r="C171">
            <v>280</v>
          </cell>
          <cell r="D171" t="str">
            <v>ASAPH C E R DE COSM E P EIRELI (RAPHAEL)</v>
          </cell>
          <cell r="E171" t="str">
            <v>729.815.801-59</v>
          </cell>
          <cell r="F171">
            <v>1647.73</v>
          </cell>
          <cell r="G171">
            <v>549.24333333333334</v>
          </cell>
          <cell r="H171">
            <v>30470.153333333335</v>
          </cell>
          <cell r="I171">
            <v>35000</v>
          </cell>
          <cell r="J171">
            <v>1.8025617637193816E-2</v>
          </cell>
          <cell r="K171">
            <v>1000</v>
          </cell>
        </row>
        <row r="172">
          <cell r="B172">
            <v>2868</v>
          </cell>
          <cell r="C172">
            <v>280</v>
          </cell>
          <cell r="D172" t="str">
            <v>PRADO REP E COM DE COS EIRELI (DAVI)#</v>
          </cell>
          <cell r="E172" t="str">
            <v>027.852.741-80</v>
          </cell>
          <cell r="F172">
            <v>820.37</v>
          </cell>
          <cell r="G172">
            <v>273.45666666666665</v>
          </cell>
          <cell r="H172">
            <v>30470.153333333335</v>
          </cell>
          <cell r="I172">
            <v>35000</v>
          </cell>
          <cell r="J172">
            <v>8.9745746821534422E-3</v>
          </cell>
          <cell r="K172">
            <v>1000</v>
          </cell>
        </row>
        <row r="173">
          <cell r="B173">
            <v>2869</v>
          </cell>
          <cell r="C173">
            <v>280</v>
          </cell>
          <cell r="D173" t="str">
            <v>ANDRESSA LUCIANA DE MELLO SANTOS EIRELI</v>
          </cell>
          <cell r="E173" t="str">
            <v>736.538.881-15</v>
          </cell>
          <cell r="F173">
            <v>2687.7100000000005</v>
          </cell>
          <cell r="G173">
            <v>895.90333333333353</v>
          </cell>
          <cell r="H173">
            <v>30470.153333333335</v>
          </cell>
          <cell r="I173">
            <v>35000</v>
          </cell>
          <cell r="J173">
            <v>2.9402652606714815E-2</v>
          </cell>
          <cell r="K173">
            <v>1100</v>
          </cell>
        </row>
        <row r="174">
          <cell r="B174">
            <v>2875</v>
          </cell>
          <cell r="C174">
            <v>280</v>
          </cell>
          <cell r="D174" t="str">
            <v>D.C IZAIAS MOREIRA REP.(DAIANE CAROLINE)</v>
          </cell>
          <cell r="E174" t="str">
            <v>070.234.796-51</v>
          </cell>
          <cell r="F174">
            <v>2801.86</v>
          </cell>
          <cell r="G174">
            <v>933.95333333333338</v>
          </cell>
          <cell r="H174">
            <v>30470.153333333335</v>
          </cell>
          <cell r="I174">
            <v>35000</v>
          </cell>
          <cell r="J174">
            <v>3.0651415603859776E-2</v>
          </cell>
          <cell r="K174">
            <v>1100</v>
          </cell>
        </row>
        <row r="175">
          <cell r="B175">
            <v>2889</v>
          </cell>
          <cell r="C175">
            <v>280</v>
          </cell>
          <cell r="D175" t="str">
            <v>CEFA REPRES COMERC E COSMET LTDA (JULIO)</v>
          </cell>
          <cell r="E175" t="str">
            <v>689.916.061-72</v>
          </cell>
          <cell r="F175">
            <v>1871.94</v>
          </cell>
          <cell r="G175">
            <v>623.98</v>
          </cell>
          <cell r="H175">
            <v>30470.153333333335</v>
          </cell>
          <cell r="I175">
            <v>35000</v>
          </cell>
          <cell r="J175">
            <v>2.0478400393127875E-2</v>
          </cell>
          <cell r="K175">
            <v>1000</v>
          </cell>
        </row>
        <row r="176">
          <cell r="B176">
            <v>2892</v>
          </cell>
          <cell r="C176">
            <v>280</v>
          </cell>
          <cell r="D176" t="str">
            <v>EXC PERFUMARIA LTDA (ELTON)</v>
          </cell>
          <cell r="E176" t="str">
            <v>015.852.531-03</v>
          </cell>
          <cell r="F176">
            <v>1141.1100000000001</v>
          </cell>
          <cell r="G176">
            <v>380.37000000000006</v>
          </cell>
          <cell r="H176">
            <v>30470.153333333335</v>
          </cell>
          <cell r="I176">
            <v>35000</v>
          </cell>
          <cell r="J176">
            <v>1.2483363501288584E-2</v>
          </cell>
          <cell r="K176">
            <v>1000</v>
          </cell>
        </row>
        <row r="177">
          <cell r="B177">
            <v>2895</v>
          </cell>
          <cell r="C177">
            <v>280</v>
          </cell>
          <cell r="D177" t="str">
            <v>NATHALIA K. X. DA SILVA REPRESENT LTDA</v>
          </cell>
          <cell r="E177" t="str">
            <v>065.852.451-80</v>
          </cell>
          <cell r="F177">
            <v>2387.8200000000002</v>
          </cell>
          <cell r="G177">
            <v>795.94</v>
          </cell>
          <cell r="H177">
            <v>30470.153333333335</v>
          </cell>
          <cell r="I177">
            <v>35000</v>
          </cell>
          <cell r="J177">
            <v>2.6121955846190908E-2</v>
          </cell>
          <cell r="K177">
            <v>1000</v>
          </cell>
        </row>
        <row r="178">
          <cell r="B178">
            <v>2896</v>
          </cell>
          <cell r="C178">
            <v>280</v>
          </cell>
          <cell r="D178" t="str">
            <v>CAIOSIRIANO LTDA (CAIO HENRIQUE)</v>
          </cell>
          <cell r="E178" t="str">
            <v>067.207.841-45</v>
          </cell>
          <cell r="F178">
            <v>2377.6099999999997</v>
          </cell>
          <cell r="G178">
            <v>792.53666666666652</v>
          </cell>
          <cell r="H178">
            <v>30470.153333333335</v>
          </cell>
          <cell r="I178">
            <v>35000</v>
          </cell>
          <cell r="J178">
            <v>2.6010261845307411E-2</v>
          </cell>
          <cell r="K178">
            <v>1000</v>
          </cell>
        </row>
        <row r="179">
          <cell r="B179">
            <v>2919</v>
          </cell>
          <cell r="C179">
            <v>280</v>
          </cell>
          <cell r="D179" t="str">
            <v>GUIDSON FERREIRA REPRESENTACOES LTDA</v>
          </cell>
          <cell r="E179" t="str">
            <v>774.376.671-34</v>
          </cell>
          <cell r="F179">
            <v>1968.6399999999999</v>
          </cell>
          <cell r="G179">
            <v>656.21333333333325</v>
          </cell>
          <cell r="H179">
            <v>30470.153333333335</v>
          </cell>
          <cell r="I179">
            <v>35000</v>
          </cell>
          <cell r="J179">
            <v>2.15362661997325E-2</v>
          </cell>
          <cell r="K179">
            <v>1000</v>
          </cell>
        </row>
        <row r="180">
          <cell r="B180">
            <v>2954</v>
          </cell>
          <cell r="C180">
            <v>280</v>
          </cell>
          <cell r="D180" t="str">
            <v>ALCIR SEVERINO BOTELHO EIRELI</v>
          </cell>
          <cell r="E180" t="str">
            <v>917.095.121-72</v>
          </cell>
          <cell r="F180">
            <v>3255.0699999999997</v>
          </cell>
          <cell r="G180">
            <v>1085.0233333333333</v>
          </cell>
          <cell r="H180">
            <v>30470.153333333335</v>
          </cell>
          <cell r="I180">
            <v>35000</v>
          </cell>
          <cell r="J180">
            <v>3.5609382121039534E-2</v>
          </cell>
          <cell r="K180">
            <v>1300</v>
          </cell>
        </row>
        <row r="181">
          <cell r="B181">
            <v>9306</v>
          </cell>
          <cell r="C181">
            <v>280</v>
          </cell>
          <cell r="D181" t="str">
            <v>UALACE REPR E COMERCIO DE COSMET LTDA</v>
          </cell>
          <cell r="E181" t="str">
            <v>620.230.551-72</v>
          </cell>
          <cell r="F181">
            <v>987.61</v>
          </cell>
          <cell r="G181">
            <v>329.20333333333332</v>
          </cell>
          <cell r="H181">
            <v>30470.153333333335</v>
          </cell>
          <cell r="I181">
            <v>35000</v>
          </cell>
          <cell r="J181">
            <v>1.0804124604558383E-2</v>
          </cell>
          <cell r="K181">
            <v>1000</v>
          </cell>
        </row>
        <row r="182">
          <cell r="B182">
            <v>9307</v>
          </cell>
          <cell r="C182">
            <v>280</v>
          </cell>
          <cell r="D182" t="str">
            <v>MILENA JULIA REPRESENTACOES LTDA</v>
          </cell>
          <cell r="E182" t="str">
            <v>059.422.851-44</v>
          </cell>
          <cell r="F182">
            <v>1500.14</v>
          </cell>
          <cell r="G182">
            <v>500.04666666666668</v>
          </cell>
          <cell r="H182">
            <v>30470.153333333335</v>
          </cell>
          <cell r="I182">
            <v>35000</v>
          </cell>
          <cell r="J182">
            <v>1.6411032172904502E-2</v>
          </cell>
          <cell r="K182">
            <v>1000</v>
          </cell>
        </row>
        <row r="183">
          <cell r="B183">
            <v>9310</v>
          </cell>
          <cell r="C183">
            <v>280</v>
          </cell>
          <cell r="D183" t="str">
            <v>MARCELINO REPRESENTACAO LTDA (FELIPE)</v>
          </cell>
          <cell r="E183" t="str">
            <v>045.080.671-58</v>
          </cell>
          <cell r="F183">
            <v>1481.14</v>
          </cell>
          <cell r="G183">
            <v>493.71333333333337</v>
          </cell>
          <cell r="H183">
            <v>30470.153333333335</v>
          </cell>
          <cell r="I183">
            <v>35000</v>
          </cell>
          <cell r="J183">
            <v>1.6203178498390664E-2</v>
          </cell>
          <cell r="K183">
            <v>1000</v>
          </cell>
        </row>
        <row r="184">
          <cell r="B184">
            <v>9312</v>
          </cell>
          <cell r="C184">
            <v>280</v>
          </cell>
          <cell r="D184" t="str">
            <v>ALI REPRESENTACAO COM(ANDREA)</v>
          </cell>
          <cell r="E184" t="str">
            <v>292.052.408-93</v>
          </cell>
          <cell r="F184">
            <v>976.56</v>
          </cell>
          <cell r="G184">
            <v>325.52</v>
          </cell>
          <cell r="H184">
            <v>30470.153333333335</v>
          </cell>
          <cell r="I184">
            <v>35000</v>
          </cell>
          <cell r="J184">
            <v>1.0683241283327968E-2</v>
          </cell>
          <cell r="K184">
            <v>1000</v>
          </cell>
        </row>
        <row r="185">
          <cell r="B185">
            <v>9313</v>
          </cell>
          <cell r="C185">
            <v>280</v>
          </cell>
          <cell r="D185" t="str">
            <v>AASS REPRESE E ASSESSORIA (ALESSANDRO)</v>
          </cell>
          <cell r="E185" t="str">
            <v>983.480.511-04</v>
          </cell>
          <cell r="F185">
            <v>661.75</v>
          </cell>
          <cell r="G185">
            <v>220.58333333333334</v>
          </cell>
          <cell r="H185">
            <v>30470.153333333335</v>
          </cell>
          <cell r="I185">
            <v>35000</v>
          </cell>
          <cell r="J185">
            <v>7.2393246899753044E-3</v>
          </cell>
          <cell r="K185">
            <v>1000</v>
          </cell>
        </row>
        <row r="186">
          <cell r="B186">
            <v>9314</v>
          </cell>
          <cell r="C186">
            <v>280</v>
          </cell>
          <cell r="D186" t="str">
            <v>PGM LTDA (PATRICIA)</v>
          </cell>
          <cell r="E186" t="str">
            <v>033.960.461-10</v>
          </cell>
          <cell r="F186">
            <v>2078.54</v>
          </cell>
          <cell r="G186">
            <v>692.84666666666669</v>
          </cell>
          <cell r="H186">
            <v>30470.153333333335</v>
          </cell>
          <cell r="I186">
            <v>35000</v>
          </cell>
          <cell r="J186">
            <v>2.2738535611788846E-2</v>
          </cell>
          <cell r="K186">
            <v>1000</v>
          </cell>
        </row>
        <row r="187">
          <cell r="B187">
            <v>9320</v>
          </cell>
          <cell r="C187">
            <v>280</v>
          </cell>
          <cell r="D187" t="str">
            <v>CLEIDE TEIXEIRA REPRESENTACOES LTDA</v>
          </cell>
          <cell r="E187" t="str">
            <v>596.671.761-34</v>
          </cell>
          <cell r="F187">
            <v>46667.12</v>
          </cell>
          <cell r="G187">
            <v>15555.706666666667</v>
          </cell>
          <cell r="H187">
            <v>30470.153333333335</v>
          </cell>
          <cell r="I187">
            <v>35000</v>
          </cell>
          <cell r="J187">
            <v>0.51052275636726907</v>
          </cell>
          <cell r="K187">
            <v>17900</v>
          </cell>
        </row>
        <row r="188">
          <cell r="B188">
            <v>9321</v>
          </cell>
          <cell r="C188">
            <v>280</v>
          </cell>
          <cell r="D188" t="str">
            <v>EVELYN KAREN TOSTA GARCIA</v>
          </cell>
          <cell r="E188" t="str">
            <v>020.901.971-96</v>
          </cell>
          <cell r="F188">
            <v>753.01</v>
          </cell>
          <cell r="G188">
            <v>251.00333333333333</v>
          </cell>
          <cell r="H188">
            <v>30470.153333333335</v>
          </cell>
          <cell r="I188">
            <v>35000</v>
          </cell>
          <cell r="J188">
            <v>8.2376787076664966E-3</v>
          </cell>
          <cell r="K188">
            <v>1000</v>
          </cell>
        </row>
        <row r="189">
          <cell r="B189">
            <v>9324</v>
          </cell>
          <cell r="C189">
            <v>280</v>
          </cell>
          <cell r="D189" t="str">
            <v>IRANI SOARES GOMES LEITE</v>
          </cell>
          <cell r="E189" t="str">
            <v>366.265.058-40</v>
          </cell>
          <cell r="F189">
            <v>52.27</v>
          </cell>
          <cell r="G189">
            <v>17.423333333333336</v>
          </cell>
          <cell r="H189">
            <v>30470.153333333335</v>
          </cell>
          <cell r="I189">
            <v>35000</v>
          </cell>
          <cell r="J189">
            <v>5.7181639825464178E-4</v>
          </cell>
          <cell r="K189">
            <v>1000</v>
          </cell>
        </row>
        <row r="190">
          <cell r="B190">
            <v>2951</v>
          </cell>
          <cell r="C190">
            <v>290</v>
          </cell>
          <cell r="D190" t="str">
            <v>EVANY DORNELAS ALVES LTDA</v>
          </cell>
          <cell r="E190" t="str">
            <v>067.742.116-82</v>
          </cell>
          <cell r="F190">
            <v>3105.56</v>
          </cell>
          <cell r="G190">
            <v>1035.1866666666667</v>
          </cell>
          <cell r="H190">
            <v>132192.21666666667</v>
          </cell>
          <cell r="I190">
            <v>147000</v>
          </cell>
          <cell r="J190">
            <v>7.8309199495229988E-3</v>
          </cell>
          <cell r="K190">
            <v>1200</v>
          </cell>
        </row>
        <row r="191">
          <cell r="B191">
            <v>2978</v>
          </cell>
          <cell r="C191">
            <v>290</v>
          </cell>
          <cell r="D191" t="str">
            <v>MAXYMUS REPCLEB EIRELI(JOSE CLEB)</v>
          </cell>
          <cell r="E191" t="str">
            <v>004.063.531-74</v>
          </cell>
          <cell r="F191">
            <v>28162.83</v>
          </cell>
          <cell r="G191">
            <v>9387.61</v>
          </cell>
          <cell r="H191">
            <v>132192.21666666667</v>
          </cell>
          <cell r="I191">
            <v>147000</v>
          </cell>
          <cell r="J191">
            <v>7.1014846688527936E-2</v>
          </cell>
          <cell r="K191">
            <v>10500</v>
          </cell>
        </row>
        <row r="192">
          <cell r="B192">
            <v>2994</v>
          </cell>
          <cell r="C192">
            <v>290</v>
          </cell>
          <cell r="D192" t="str">
            <v>NR SOARES REPRESENTACOES LTDA (NAYARA)</v>
          </cell>
          <cell r="E192" t="str">
            <v>036.534.921-65</v>
          </cell>
          <cell r="F192">
            <v>39466.53</v>
          </cell>
          <cell r="G192">
            <v>13155.51</v>
          </cell>
          <cell r="H192">
            <v>132192.21666666667</v>
          </cell>
          <cell r="I192">
            <v>147000</v>
          </cell>
          <cell r="J192">
            <v>9.9518037685779021E-2</v>
          </cell>
          <cell r="K192">
            <v>14700</v>
          </cell>
        </row>
        <row r="193">
          <cell r="B193">
            <v>3018</v>
          </cell>
          <cell r="C193">
            <v>290</v>
          </cell>
          <cell r="D193" t="str">
            <v>GW REPRESEN COMERCIAIS LTDA (GIZELHA)</v>
          </cell>
          <cell r="E193" t="str">
            <v>010.201.951-77</v>
          </cell>
          <cell r="F193">
            <v>3264.3199999999997</v>
          </cell>
          <cell r="G193">
            <v>1088.1066666666666</v>
          </cell>
          <cell r="H193">
            <v>132192.21666666667</v>
          </cell>
          <cell r="I193">
            <v>147000</v>
          </cell>
          <cell r="J193">
            <v>8.231246090762024E-3</v>
          </cell>
          <cell r="K193">
            <v>1300</v>
          </cell>
        </row>
        <row r="194">
          <cell r="B194">
            <v>3019</v>
          </cell>
          <cell r="C194">
            <v>290</v>
          </cell>
          <cell r="D194" t="str">
            <v>GARD VIEIRA REPRESENTACOES LTDA(GARDENE)</v>
          </cell>
          <cell r="E194" t="str">
            <v>014.604.321-93</v>
          </cell>
          <cell r="F194">
            <v>145304.47</v>
          </cell>
          <cell r="G194">
            <v>48434.823333333334</v>
          </cell>
          <cell r="H194">
            <v>132192.21666666667</v>
          </cell>
          <cell r="I194">
            <v>147000</v>
          </cell>
          <cell r="J194">
            <v>0.36639693738902679</v>
          </cell>
          <cell r="K194">
            <v>53900</v>
          </cell>
        </row>
        <row r="195">
          <cell r="B195">
            <v>3020</v>
          </cell>
          <cell r="C195">
            <v>290</v>
          </cell>
          <cell r="D195" t="str">
            <v>J.DA SILVA CRUZ LTDA (JAKELINE)</v>
          </cell>
          <cell r="E195" t="str">
            <v>010.757.401-26</v>
          </cell>
          <cell r="F195">
            <v>5577.45</v>
          </cell>
          <cell r="G195">
            <v>1859.1499999999999</v>
          </cell>
          <cell r="H195">
            <v>132192.21666666667</v>
          </cell>
          <cell r="I195">
            <v>147000</v>
          </cell>
          <cell r="J195">
            <v>1.4063989899556616E-2</v>
          </cell>
          <cell r="K195">
            <v>2100</v>
          </cell>
        </row>
        <row r="196">
          <cell r="B196">
            <v>3022</v>
          </cell>
          <cell r="C196">
            <v>290</v>
          </cell>
          <cell r="D196" t="str">
            <v>NS MARQUES REPRESENTACOES LTDA(NAIARA)</v>
          </cell>
          <cell r="E196" t="str">
            <v>020.341.271-02</v>
          </cell>
          <cell r="F196">
            <v>14687.64</v>
          </cell>
          <cell r="G196">
            <v>4895.88</v>
          </cell>
          <cell r="H196">
            <v>132192.21666666667</v>
          </cell>
          <cell r="I196">
            <v>147000</v>
          </cell>
          <cell r="J196">
            <v>3.703606856329035E-2</v>
          </cell>
          <cell r="K196">
            <v>5500</v>
          </cell>
        </row>
        <row r="197">
          <cell r="B197">
            <v>3030</v>
          </cell>
          <cell r="C197">
            <v>290</v>
          </cell>
          <cell r="D197" t="str">
            <v>G. DE S. NASCIMENTO LTDA (GABRIELA)</v>
          </cell>
          <cell r="E197" t="str">
            <v>014.508.291-12</v>
          </cell>
          <cell r="F197">
            <v>3580.7799999999997</v>
          </cell>
          <cell r="G197">
            <v>1193.5933333333332</v>
          </cell>
          <cell r="H197">
            <v>132192.21666666667</v>
          </cell>
          <cell r="I197">
            <v>147000</v>
          </cell>
          <cell r="J197">
            <v>9.0292254977694716E-3</v>
          </cell>
          <cell r="K197">
            <v>1400</v>
          </cell>
        </row>
        <row r="198">
          <cell r="B198">
            <v>3057</v>
          </cell>
          <cell r="C198">
            <v>290</v>
          </cell>
          <cell r="D198" t="str">
            <v>KHABIR REPR COM(IVONEIDE)</v>
          </cell>
          <cell r="E198" t="str">
            <v>000.076.304-76</v>
          </cell>
          <cell r="F198">
            <v>4623.8099999999995</v>
          </cell>
          <cell r="G198">
            <v>1541.2699999999998</v>
          </cell>
          <cell r="H198">
            <v>132192.21666666667</v>
          </cell>
          <cell r="I198">
            <v>147000</v>
          </cell>
          <cell r="J198">
            <v>1.1659309745039197E-2</v>
          </cell>
          <cell r="K198">
            <v>1800</v>
          </cell>
        </row>
        <row r="199">
          <cell r="B199">
            <v>3058</v>
          </cell>
          <cell r="C199">
            <v>290</v>
          </cell>
          <cell r="D199" t="str">
            <v>LUIZ HENRIQUE MACEDO SOARES</v>
          </cell>
          <cell r="E199" t="str">
            <v>023.059.951-64</v>
          </cell>
          <cell r="F199">
            <v>2743.6800000000003</v>
          </cell>
          <cell r="G199">
            <v>914.56000000000006</v>
          </cell>
          <cell r="H199">
            <v>132192.21666666667</v>
          </cell>
          <cell r="I199">
            <v>147000</v>
          </cell>
          <cell r="J199">
            <v>6.918410350180728E-3</v>
          </cell>
          <cell r="K199">
            <v>1100</v>
          </cell>
        </row>
        <row r="200">
          <cell r="B200">
            <v>3061</v>
          </cell>
          <cell r="C200">
            <v>290</v>
          </cell>
          <cell r="D200" t="str">
            <v>PATRICIA HELENA MENDES BARBOSA LTDA</v>
          </cell>
          <cell r="E200" t="str">
            <v>006.685.211-04</v>
          </cell>
          <cell r="F200">
            <v>11430.95</v>
          </cell>
          <cell r="G200">
            <v>3810.3166666666671</v>
          </cell>
          <cell r="H200">
            <v>132192.21666666667</v>
          </cell>
          <cell r="I200">
            <v>147000</v>
          </cell>
          <cell r="J200">
            <v>2.8824062132755422E-2</v>
          </cell>
          <cell r="K200">
            <v>4300</v>
          </cell>
        </row>
        <row r="201">
          <cell r="B201">
            <v>3062</v>
          </cell>
          <cell r="C201">
            <v>290</v>
          </cell>
          <cell r="D201" t="str">
            <v>PAULO VICTOR DA SILVA ARAUJO</v>
          </cell>
          <cell r="E201" t="str">
            <v>057.821.441-57</v>
          </cell>
          <cell r="F201">
            <v>11055.590000000002</v>
          </cell>
          <cell r="G201">
            <v>3685.1966666666672</v>
          </cell>
          <cell r="H201">
            <v>132192.21666666667</v>
          </cell>
          <cell r="I201">
            <v>147000</v>
          </cell>
          <cell r="J201">
            <v>2.7877561626485071E-2</v>
          </cell>
          <cell r="K201">
            <v>4100</v>
          </cell>
        </row>
        <row r="202">
          <cell r="B202">
            <v>3063</v>
          </cell>
          <cell r="C202">
            <v>290</v>
          </cell>
          <cell r="D202" t="str">
            <v>CAMPOS REPRE D COSMETICOS LTDA(ANDRESSA)</v>
          </cell>
          <cell r="E202" t="str">
            <v>701.157.951-62</v>
          </cell>
          <cell r="F202">
            <v>10269.349999999999</v>
          </cell>
          <cell r="G202">
            <v>3423.1166666666663</v>
          </cell>
          <cell r="H202">
            <v>132192.21666666667</v>
          </cell>
          <cell r="I202">
            <v>147000</v>
          </cell>
          <cell r="J202">
            <v>2.5894994069872744E-2</v>
          </cell>
          <cell r="K202">
            <v>3900</v>
          </cell>
        </row>
        <row r="203">
          <cell r="B203">
            <v>3064</v>
          </cell>
          <cell r="C203">
            <v>290</v>
          </cell>
          <cell r="D203" t="str">
            <v>THIAGO LUIZ DOS SANTOS BRITO</v>
          </cell>
          <cell r="E203" t="str">
            <v>032.231.931-54</v>
          </cell>
          <cell r="F203">
            <v>9398.380000000001</v>
          </cell>
          <cell r="G203">
            <v>3132.7933333333335</v>
          </cell>
          <cell r="H203">
            <v>132192.21666666667</v>
          </cell>
          <cell r="I203">
            <v>147000</v>
          </cell>
          <cell r="J203">
            <v>2.369877298625625E-2</v>
          </cell>
          <cell r="K203">
            <v>3500</v>
          </cell>
        </row>
        <row r="204">
          <cell r="B204">
            <v>3083</v>
          </cell>
          <cell r="C204">
            <v>290</v>
          </cell>
          <cell r="D204" t="str">
            <v>M&amp;A SANTOS E SILVA REP COM(MIRIAN KELLY)</v>
          </cell>
          <cell r="E204" t="str">
            <v>011.538.961-09</v>
          </cell>
          <cell r="F204">
            <v>35249.360000000001</v>
          </cell>
          <cell r="G204">
            <v>11749.786666666667</v>
          </cell>
          <cell r="H204">
            <v>132192.21666666667</v>
          </cell>
          <cell r="I204">
            <v>147000</v>
          </cell>
          <cell r="J204">
            <v>8.8884103489199368E-2</v>
          </cell>
          <cell r="K204">
            <v>13100</v>
          </cell>
        </row>
        <row r="205">
          <cell r="B205">
            <v>3085</v>
          </cell>
          <cell r="C205">
            <v>290</v>
          </cell>
          <cell r="D205" t="str">
            <v>LARA ARAUJO RAMOS</v>
          </cell>
          <cell r="E205" t="str">
            <v>054.111.001-27</v>
          </cell>
          <cell r="F205">
            <v>0</v>
          </cell>
          <cell r="G205">
            <v>0</v>
          </cell>
          <cell r="H205">
            <v>132192.21666666667</v>
          </cell>
          <cell r="I205">
            <v>147000</v>
          </cell>
          <cell r="J205">
            <v>0</v>
          </cell>
          <cell r="K205">
            <v>1000</v>
          </cell>
        </row>
        <row r="206">
          <cell r="B206">
            <v>7300</v>
          </cell>
          <cell r="C206">
            <v>290</v>
          </cell>
          <cell r="D206" t="str">
            <v>PM JESUS REP DE COS EIRELI (PHELIPE)</v>
          </cell>
          <cell r="E206" t="str">
            <v>017.595.941-21</v>
          </cell>
          <cell r="F206">
            <v>68655.95</v>
          </cell>
          <cell r="G206">
            <v>22885.316666666666</v>
          </cell>
          <cell r="H206">
            <v>132192.21666666667</v>
          </cell>
          <cell r="I206">
            <v>147000</v>
          </cell>
          <cell r="J206">
            <v>0.17312151383597596</v>
          </cell>
          <cell r="K206">
            <v>25500</v>
          </cell>
        </row>
        <row r="207">
          <cell r="B207">
            <v>8101</v>
          </cell>
          <cell r="C207">
            <v>300</v>
          </cell>
          <cell r="D207" t="str">
            <v>J M REPRESENTACOES LTDA ( JOSE RIBAMAR)#</v>
          </cell>
          <cell r="E207" t="str">
            <v>389.114.851-87</v>
          </cell>
          <cell r="F207">
            <v>19515.919999999995</v>
          </cell>
          <cell r="G207">
            <v>6505.3066666666646</v>
          </cell>
          <cell r="H207">
            <v>20294.983333333334</v>
          </cell>
          <cell r="I207">
            <v>23000</v>
          </cell>
          <cell r="J207">
            <v>0.32053766981823906</v>
          </cell>
          <cell r="K207">
            <v>7400</v>
          </cell>
        </row>
        <row r="208">
          <cell r="B208">
            <v>8123</v>
          </cell>
          <cell r="C208">
            <v>300</v>
          </cell>
          <cell r="D208" t="str">
            <v>ALVES E NASCIMENTO REP ( ADRIANO)#</v>
          </cell>
          <cell r="E208" t="str">
            <v>917.905.903-10</v>
          </cell>
          <cell r="F208">
            <v>8159.57</v>
          </cell>
          <cell r="G208">
            <v>2719.8566666666666</v>
          </cell>
          <cell r="H208">
            <v>20294.983333333334</v>
          </cell>
          <cell r="I208">
            <v>23000</v>
          </cell>
          <cell r="J208">
            <v>0.13401620597536829</v>
          </cell>
          <cell r="K208">
            <v>3100</v>
          </cell>
        </row>
        <row r="209">
          <cell r="B209">
            <v>8126</v>
          </cell>
          <cell r="C209">
            <v>300</v>
          </cell>
          <cell r="D209" t="str">
            <v>GATAS COSMETICOS EIRELI(GEAN)#</v>
          </cell>
          <cell r="E209" t="str">
            <v>349.939.911-34</v>
          </cell>
          <cell r="F209">
            <v>0</v>
          </cell>
          <cell r="G209">
            <v>0</v>
          </cell>
          <cell r="H209">
            <v>20294.983333333334</v>
          </cell>
          <cell r="I209">
            <v>23000</v>
          </cell>
          <cell r="J209">
            <v>0</v>
          </cell>
          <cell r="K209">
            <v>1000</v>
          </cell>
        </row>
        <row r="210">
          <cell r="B210">
            <v>8160</v>
          </cell>
          <cell r="C210">
            <v>300</v>
          </cell>
          <cell r="D210" t="str">
            <v>DAYLON JOSE DA C SANTOS E CIA LTDA#</v>
          </cell>
          <cell r="E210" t="str">
            <v>020.661.801-81</v>
          </cell>
          <cell r="F210">
            <v>0</v>
          </cell>
          <cell r="G210">
            <v>0</v>
          </cell>
          <cell r="H210">
            <v>20294.983333333334</v>
          </cell>
          <cell r="I210">
            <v>23000</v>
          </cell>
          <cell r="J210">
            <v>0</v>
          </cell>
          <cell r="K210">
            <v>1000</v>
          </cell>
        </row>
        <row r="211">
          <cell r="B211">
            <v>8162</v>
          </cell>
          <cell r="C211">
            <v>300</v>
          </cell>
          <cell r="D211" t="str">
            <v>EDSON XAVIER DE OLIVEIRA E CIA#</v>
          </cell>
          <cell r="E211" t="str">
            <v>005.696.031-02</v>
          </cell>
          <cell r="F211">
            <v>6299</v>
          </cell>
          <cell r="G211">
            <v>2099.6666666666665</v>
          </cell>
          <cell r="H211">
            <v>20294.983333333334</v>
          </cell>
          <cell r="I211">
            <v>23000</v>
          </cell>
          <cell r="J211">
            <v>0.10345742256501811</v>
          </cell>
          <cell r="K211">
            <v>2400</v>
          </cell>
        </row>
        <row r="212">
          <cell r="B212">
            <v>9080</v>
          </cell>
          <cell r="C212">
            <v>300</v>
          </cell>
          <cell r="D212" t="str">
            <v>R. L. REPRESENTACOES COMERCIAIS(REGES)</v>
          </cell>
          <cell r="E212" t="str">
            <v>022.542.511-47</v>
          </cell>
          <cell r="F212">
            <v>775.3</v>
          </cell>
          <cell r="G212">
            <v>258.43333333333334</v>
          </cell>
          <cell r="H212">
            <v>20294.983333333334</v>
          </cell>
          <cell r="I212">
            <v>23000</v>
          </cell>
          <cell r="J212">
            <v>1.2733852947239013E-2</v>
          </cell>
          <cell r="K212">
            <v>1000</v>
          </cell>
        </row>
        <row r="213">
          <cell r="B213">
            <v>9096</v>
          </cell>
          <cell r="C213">
            <v>300</v>
          </cell>
          <cell r="D213" t="str">
            <v>DAIELE BEZERRA PEREIRA EIRELI#</v>
          </cell>
          <cell r="E213" t="str">
            <v>046.672.341-56</v>
          </cell>
          <cell r="F213">
            <v>380.9</v>
          </cell>
          <cell r="G213">
            <v>126.96666666666665</v>
          </cell>
          <cell r="H213">
            <v>20294.983333333334</v>
          </cell>
          <cell r="I213">
            <v>23000</v>
          </cell>
          <cell r="J213">
            <v>6.256061637563962E-3</v>
          </cell>
          <cell r="K213">
            <v>1000</v>
          </cell>
        </row>
        <row r="214">
          <cell r="B214">
            <v>9282</v>
          </cell>
          <cell r="C214">
            <v>300</v>
          </cell>
          <cell r="D214" t="str">
            <v>RAILSON ALVES AVELINO-CLT J&amp;J</v>
          </cell>
          <cell r="E214" t="str">
            <v>978.251.741-00</v>
          </cell>
          <cell r="F214">
            <v>0</v>
          </cell>
          <cell r="G214">
            <v>0</v>
          </cell>
          <cell r="H214">
            <v>20294.983333333334</v>
          </cell>
          <cell r="I214">
            <v>23000</v>
          </cell>
          <cell r="J214">
            <v>0</v>
          </cell>
          <cell r="K214">
            <v>1000</v>
          </cell>
        </row>
        <row r="215">
          <cell r="B215">
            <v>9284</v>
          </cell>
          <cell r="C215">
            <v>300</v>
          </cell>
          <cell r="D215" t="str">
            <v>PCMAV REPRESENTACOES LTDA(PAULA)</v>
          </cell>
          <cell r="E215" t="str">
            <v>816.438.101-20</v>
          </cell>
          <cell r="F215">
            <v>969.95</v>
          </cell>
          <cell r="G215">
            <v>323.31666666666666</v>
          </cell>
          <cell r="H215">
            <v>20294.983333333334</v>
          </cell>
          <cell r="I215">
            <v>23000</v>
          </cell>
          <cell r="J215">
            <v>1.5930866330677779E-2</v>
          </cell>
          <cell r="K215">
            <v>1000</v>
          </cell>
        </row>
        <row r="216">
          <cell r="B216">
            <v>9285</v>
          </cell>
          <cell r="C216">
            <v>300</v>
          </cell>
          <cell r="D216" t="str">
            <v>DM DE ARAUJO REPRESENTAC LTDA(DANILO)#</v>
          </cell>
          <cell r="E216" t="str">
            <v>000.440.851-92</v>
          </cell>
          <cell r="F216">
            <v>5248.09</v>
          </cell>
          <cell r="G216">
            <v>1749.3633333333335</v>
          </cell>
          <cell r="H216">
            <v>20294.983333333334</v>
          </cell>
          <cell r="I216">
            <v>23000</v>
          </cell>
          <cell r="J216">
            <v>8.6196835178480077E-2</v>
          </cell>
          <cell r="K216">
            <v>2000</v>
          </cell>
        </row>
        <row r="217">
          <cell r="B217">
            <v>9290</v>
          </cell>
          <cell r="C217">
            <v>300</v>
          </cell>
          <cell r="D217" t="str">
            <v>ROGERIO SILVA TRANQUEIRA LTDA#</v>
          </cell>
          <cell r="E217" t="str">
            <v>012.342.072-57</v>
          </cell>
          <cell r="F217">
            <v>1256.47</v>
          </cell>
          <cell r="G217">
            <v>418.82333333333332</v>
          </cell>
          <cell r="H217">
            <v>20294.983333333334</v>
          </cell>
          <cell r="I217">
            <v>23000</v>
          </cell>
          <cell r="J217">
            <v>2.0636791193882887E-2</v>
          </cell>
          <cell r="K217">
            <v>1000</v>
          </cell>
        </row>
        <row r="218">
          <cell r="B218">
            <v>9293</v>
          </cell>
          <cell r="C218">
            <v>300</v>
          </cell>
          <cell r="D218" t="str">
            <v>MICHEL RIBEIRO REPRES DE MED LTDA#</v>
          </cell>
          <cell r="E218" t="str">
            <v>737.185.301-63</v>
          </cell>
          <cell r="F218">
            <v>281.43</v>
          </cell>
          <cell r="G218">
            <v>93.81</v>
          </cell>
          <cell r="H218">
            <v>20294.983333333334</v>
          </cell>
          <cell r="I218">
            <v>23000</v>
          </cell>
          <cell r="J218">
            <v>4.6223245646091525E-3</v>
          </cell>
          <cell r="K218">
            <v>1000</v>
          </cell>
        </row>
        <row r="219">
          <cell r="B219">
            <v>9294</v>
          </cell>
          <cell r="C219">
            <v>300</v>
          </cell>
          <cell r="D219" t="str">
            <v>J. N. REPRESENTAC COMERCIAIS(JONATAS)#</v>
          </cell>
          <cell r="E219" t="str">
            <v>038.252.241-98</v>
          </cell>
          <cell r="F219">
            <v>2008.32</v>
          </cell>
          <cell r="G219">
            <v>669.43999999999994</v>
          </cell>
          <cell r="H219">
            <v>20294.983333333334</v>
          </cell>
          <cell r="I219">
            <v>23000</v>
          </cell>
          <cell r="J219">
            <v>3.2985491488454859E-2</v>
          </cell>
          <cell r="K219">
            <v>1000</v>
          </cell>
        </row>
        <row r="220">
          <cell r="B220">
            <v>9298</v>
          </cell>
          <cell r="C220">
            <v>300</v>
          </cell>
          <cell r="D220" t="str">
            <v>LIMA REPRESENT COMERCI LTDA (CACILDA)#</v>
          </cell>
          <cell r="E220" t="str">
            <v>006.046.641-33</v>
          </cell>
          <cell r="F220">
            <v>0</v>
          </cell>
          <cell r="G220">
            <v>0</v>
          </cell>
          <cell r="H220">
            <v>20294.983333333334</v>
          </cell>
          <cell r="I220">
            <v>23000</v>
          </cell>
          <cell r="J220">
            <v>0</v>
          </cell>
          <cell r="K220">
            <v>1000</v>
          </cell>
        </row>
        <row r="221">
          <cell r="B221">
            <v>9304</v>
          </cell>
          <cell r="C221">
            <v>300</v>
          </cell>
          <cell r="D221" t="str">
            <v>ALE REPRESENT COM(ANDRE LUIZ)#</v>
          </cell>
          <cell r="E221" t="str">
            <v>015.422.421-93</v>
          </cell>
          <cell r="F221">
            <v>4325.6900000000005</v>
          </cell>
          <cell r="G221">
            <v>1441.8966666666668</v>
          </cell>
          <cell r="H221">
            <v>20294.983333333334</v>
          </cell>
          <cell r="I221">
            <v>23000</v>
          </cell>
          <cell r="J221">
            <v>7.1046950026238009E-2</v>
          </cell>
          <cell r="K221">
            <v>1700</v>
          </cell>
        </row>
        <row r="222">
          <cell r="B222">
            <v>9316</v>
          </cell>
          <cell r="C222">
            <v>300</v>
          </cell>
          <cell r="D222" t="str">
            <v>G C M REPRE COMERCIAIS LTDA (GABRIEL)</v>
          </cell>
          <cell r="E222" t="str">
            <v>044.304.431-73</v>
          </cell>
          <cell r="F222">
            <v>3625.76</v>
          </cell>
          <cell r="G222">
            <v>1208.5866666666668</v>
          </cell>
          <cell r="H222">
            <v>20294.983333333334</v>
          </cell>
          <cell r="I222">
            <v>23000</v>
          </cell>
          <cell r="J222">
            <v>5.9551005626185129E-2</v>
          </cell>
          <cell r="K222">
            <v>1400</v>
          </cell>
        </row>
        <row r="223">
          <cell r="B223">
            <v>9317</v>
          </cell>
          <cell r="C223">
            <v>300</v>
          </cell>
          <cell r="D223" t="str">
            <v>LSP REPRESENTACOES LTDA (LARA)</v>
          </cell>
          <cell r="E223" t="str">
            <v>054.549.701-90</v>
          </cell>
          <cell r="F223">
            <v>821.06000000000006</v>
          </cell>
          <cell r="G223">
            <v>273.68666666666667</v>
          </cell>
          <cell r="H223">
            <v>20294.983333333334</v>
          </cell>
          <cell r="I223">
            <v>23000</v>
          </cell>
          <cell r="J223">
            <v>1.3485434413594821E-2</v>
          </cell>
          <cell r="K223">
            <v>1000</v>
          </cell>
        </row>
        <row r="224">
          <cell r="B224">
            <v>9318</v>
          </cell>
          <cell r="C224">
            <v>300</v>
          </cell>
          <cell r="D224" t="str">
            <v>CAMPELO REPRESENTACOES LTDA (NAGILA)</v>
          </cell>
          <cell r="E224" t="str">
            <v>039.873.681-28</v>
          </cell>
          <cell r="F224">
            <v>691.26</v>
          </cell>
          <cell r="G224">
            <v>230.42</v>
          </cell>
          <cell r="H224">
            <v>20294.983333333334</v>
          </cell>
          <cell r="I224">
            <v>23000</v>
          </cell>
          <cell r="J224">
            <v>1.1353544677297099E-2</v>
          </cell>
          <cell r="K224">
            <v>1000</v>
          </cell>
        </row>
        <row r="225">
          <cell r="B225">
            <v>9319</v>
          </cell>
          <cell r="C225">
            <v>300</v>
          </cell>
          <cell r="D225" t="str">
            <v>HM REPRESENTACOES LTDA (HIKKY MENDONCA)</v>
          </cell>
          <cell r="E225" t="str">
            <v>078.796.861-77</v>
          </cell>
          <cell r="F225">
            <v>3847.35</v>
          </cell>
          <cell r="G225">
            <v>1282.45</v>
          </cell>
          <cell r="H225">
            <v>20294.983333333334</v>
          </cell>
          <cell r="I225">
            <v>23000</v>
          </cell>
          <cell r="J225">
            <v>6.3190492888636679E-2</v>
          </cell>
          <cell r="K225">
            <v>1500</v>
          </cell>
        </row>
        <row r="226">
          <cell r="B226">
            <v>9322</v>
          </cell>
          <cell r="C226">
            <v>300</v>
          </cell>
          <cell r="D226" t="str">
            <v>LIDIANA CIRQUEIRA CAMPOS FRUGERI</v>
          </cell>
          <cell r="E226" t="str">
            <v>942.564.891-34</v>
          </cell>
          <cell r="F226">
            <v>1926.6100000000001</v>
          </cell>
          <cell r="G226">
            <v>642.20333333333338</v>
          </cell>
          <cell r="H226">
            <v>20294.983333333334</v>
          </cell>
          <cell r="I226">
            <v>23000</v>
          </cell>
          <cell r="J226">
            <v>3.1643452117477308E-2</v>
          </cell>
          <cell r="K226">
            <v>1000</v>
          </cell>
        </row>
        <row r="227">
          <cell r="B227">
            <v>9323</v>
          </cell>
          <cell r="C227">
            <v>300</v>
          </cell>
          <cell r="D227" t="str">
            <v>LAIZA MOURA TAVARES</v>
          </cell>
          <cell r="E227" t="str">
            <v>022.817.181-40</v>
          </cell>
          <cell r="F227">
            <v>752.27</v>
          </cell>
          <cell r="G227">
            <v>250.75666666666666</v>
          </cell>
          <cell r="H227">
            <v>20294.983333333334</v>
          </cell>
          <cell r="I227">
            <v>23000</v>
          </cell>
          <cell r="J227">
            <v>1.2355598551037654E-2</v>
          </cell>
          <cell r="K227">
            <v>1000</v>
          </cell>
        </row>
        <row r="228">
          <cell r="B228">
            <v>2145</v>
          </cell>
          <cell r="C228">
            <v>320</v>
          </cell>
          <cell r="D228" t="str">
            <v>FRANCILDA ALVES REPRESENTACOES EIRELI</v>
          </cell>
          <cell r="E228" t="str">
            <v>001.748.373-56</v>
          </cell>
          <cell r="F228">
            <v>8297.58</v>
          </cell>
          <cell r="G228">
            <v>2765.86</v>
          </cell>
          <cell r="H228">
            <v>38260.76999999999</v>
          </cell>
          <cell r="I228">
            <v>43000</v>
          </cell>
          <cell r="J228">
            <v>7.2289710844815738E-2</v>
          </cell>
          <cell r="K228">
            <v>3200</v>
          </cell>
        </row>
        <row r="229">
          <cell r="B229">
            <v>2147</v>
          </cell>
          <cell r="C229">
            <v>320</v>
          </cell>
          <cell r="D229" t="str">
            <v>THALISSON REPRESENTACOES LTDA</v>
          </cell>
          <cell r="E229" t="str">
            <v>019.333.241-80</v>
          </cell>
          <cell r="F229">
            <v>4265.75</v>
          </cell>
          <cell r="G229">
            <v>1421.9166666666667</v>
          </cell>
          <cell r="H229">
            <v>38260.76999999999</v>
          </cell>
          <cell r="I229">
            <v>43000</v>
          </cell>
          <cell r="J229">
            <v>3.7163827771021521E-2</v>
          </cell>
          <cell r="K229">
            <v>1600</v>
          </cell>
        </row>
        <row r="230">
          <cell r="B230">
            <v>2173</v>
          </cell>
          <cell r="C230">
            <v>320</v>
          </cell>
          <cell r="D230" t="str">
            <v>JOHN OLIVEIRA REPRESENTACOES</v>
          </cell>
          <cell r="E230" t="str">
            <v>014.661.611-16</v>
          </cell>
          <cell r="F230">
            <v>15874.6</v>
          </cell>
          <cell r="G230">
            <v>5291.5333333333338</v>
          </cell>
          <cell r="H230">
            <v>38260.76999999999</v>
          </cell>
          <cell r="I230">
            <v>43000</v>
          </cell>
          <cell r="J230">
            <v>0.13830179929293987</v>
          </cell>
          <cell r="K230">
            <v>6000</v>
          </cell>
        </row>
        <row r="231">
          <cell r="B231">
            <v>2174</v>
          </cell>
          <cell r="C231">
            <v>320</v>
          </cell>
          <cell r="D231" t="str">
            <v>MARILZA LIMA REPRESENTACOES LTDA</v>
          </cell>
          <cell r="E231" t="str">
            <v>709.644.591-91</v>
          </cell>
          <cell r="F231">
            <v>4799.5</v>
          </cell>
          <cell r="G231">
            <v>1599.8333333333333</v>
          </cell>
          <cell r="H231">
            <v>38260.76999999999</v>
          </cell>
          <cell r="I231">
            <v>43000</v>
          </cell>
          <cell r="J231">
            <v>4.1813934568837315E-2</v>
          </cell>
          <cell r="K231">
            <v>1800</v>
          </cell>
        </row>
        <row r="232">
          <cell r="B232">
            <v>2185</v>
          </cell>
          <cell r="C232">
            <v>320</v>
          </cell>
          <cell r="D232" t="str">
            <v>DENILSON LOBO REPR. EIRELI (DENILSON)</v>
          </cell>
          <cell r="E232" t="str">
            <v>332.063.171-34</v>
          </cell>
          <cell r="F232">
            <v>3966.4</v>
          </cell>
          <cell r="G232">
            <v>1322.1333333333334</v>
          </cell>
          <cell r="H232">
            <v>38260.76999999999</v>
          </cell>
          <cell r="I232">
            <v>43000</v>
          </cell>
          <cell r="J232">
            <v>3.4555847499497104E-2</v>
          </cell>
          <cell r="K232">
            <v>1500</v>
          </cell>
        </row>
        <row r="233">
          <cell r="B233">
            <v>2187</v>
          </cell>
          <cell r="C233">
            <v>320</v>
          </cell>
          <cell r="D233" t="str">
            <v>APARECIDA ALVES REPRESENTACOES</v>
          </cell>
          <cell r="E233" t="str">
            <v>641.646.671-68</v>
          </cell>
          <cell r="F233">
            <v>2089.0399999999995</v>
          </cell>
          <cell r="G233">
            <v>696.34666666666647</v>
          </cell>
          <cell r="H233">
            <v>38260.76999999999</v>
          </cell>
          <cell r="I233">
            <v>43000</v>
          </cell>
          <cell r="J233">
            <v>1.8200017058377725E-2</v>
          </cell>
          <cell r="K233">
            <v>1000</v>
          </cell>
        </row>
        <row r="234">
          <cell r="B234">
            <v>3224</v>
          </cell>
          <cell r="C234">
            <v>320</v>
          </cell>
          <cell r="D234" t="str">
            <v>PATRICIA ROCHA REPRESENTACOES EIRELI</v>
          </cell>
          <cell r="E234" t="str">
            <v>819.898.571-91</v>
          </cell>
          <cell r="F234">
            <v>2171.14</v>
          </cell>
          <cell r="G234">
            <v>723.71333333333325</v>
          </cell>
          <cell r="H234">
            <v>38260.76999999999</v>
          </cell>
          <cell r="I234">
            <v>43000</v>
          </cell>
          <cell r="J234">
            <v>1.8915284071212717E-2</v>
          </cell>
          <cell r="K234">
            <v>1000</v>
          </cell>
        </row>
        <row r="235">
          <cell r="B235">
            <v>3226</v>
          </cell>
          <cell r="C235">
            <v>320</v>
          </cell>
          <cell r="D235" t="str">
            <v>CHRISTYANO ANSELMO DOS SANTOS REP EIRELI</v>
          </cell>
          <cell r="E235" t="str">
            <v>014.947.361-36</v>
          </cell>
          <cell r="F235">
            <v>5951.8099999999995</v>
          </cell>
          <cell r="G235">
            <v>1983.9366666666665</v>
          </cell>
          <cell r="H235">
            <v>38260.76999999999</v>
          </cell>
          <cell r="I235">
            <v>43000</v>
          </cell>
          <cell r="J235">
            <v>5.1853025087228173E-2</v>
          </cell>
          <cell r="K235">
            <v>2300</v>
          </cell>
        </row>
        <row r="236">
          <cell r="B236">
            <v>3227</v>
          </cell>
          <cell r="C236">
            <v>320</v>
          </cell>
          <cell r="D236" t="str">
            <v>THIALYSSON CARVALHO REPRESENTACOES EIREL</v>
          </cell>
          <cell r="E236" t="str">
            <v>750.214.631-87</v>
          </cell>
          <cell r="F236">
            <v>10130.719999999999</v>
          </cell>
          <cell r="G236">
            <v>3376.9066666666663</v>
          </cell>
          <cell r="H236">
            <v>38260.76999999999</v>
          </cell>
          <cell r="I236">
            <v>43000</v>
          </cell>
          <cell r="J236">
            <v>8.8260290283406928E-2</v>
          </cell>
          <cell r="K236">
            <v>3800</v>
          </cell>
        </row>
        <row r="237">
          <cell r="B237">
            <v>3229</v>
          </cell>
          <cell r="C237">
            <v>320</v>
          </cell>
          <cell r="D237" t="str">
            <v>ARTUR COTA REPRESENTACOES EIRELI</v>
          </cell>
          <cell r="E237" t="str">
            <v>749.800.091-15</v>
          </cell>
          <cell r="F237">
            <v>4105.01</v>
          </cell>
          <cell r="G237">
            <v>1368.3366666666668</v>
          </cell>
          <cell r="H237">
            <v>38260.76999999999</v>
          </cell>
          <cell r="I237">
            <v>43000</v>
          </cell>
          <cell r="J237">
            <v>3.5763437763188438E-2</v>
          </cell>
          <cell r="K237">
            <v>1600</v>
          </cell>
        </row>
        <row r="238">
          <cell r="B238">
            <v>3232</v>
          </cell>
          <cell r="C238">
            <v>320</v>
          </cell>
          <cell r="D238" t="str">
            <v>SUSAN KELLY REPRESENTACOES COM. EIRELI</v>
          </cell>
          <cell r="E238" t="str">
            <v>700.251.941-78</v>
          </cell>
          <cell r="F238">
            <v>5542.1200000000008</v>
          </cell>
          <cell r="G238">
            <v>1847.3733333333337</v>
          </cell>
          <cell r="H238">
            <v>38260.76999999999</v>
          </cell>
          <cell r="I238">
            <v>43000</v>
          </cell>
          <cell r="J238">
            <v>4.828374685959886E-2</v>
          </cell>
          <cell r="K238">
            <v>2100</v>
          </cell>
        </row>
        <row r="239">
          <cell r="B239">
            <v>3233</v>
          </cell>
          <cell r="C239">
            <v>320</v>
          </cell>
          <cell r="D239" t="str">
            <v>ANGELICA CRISTINA REP. EIRELI</v>
          </cell>
          <cell r="E239" t="str">
            <v>963.292.201-82</v>
          </cell>
          <cell r="F239">
            <v>435.18</v>
          </cell>
          <cell r="G239">
            <v>145.06</v>
          </cell>
          <cell r="H239">
            <v>38260.76999999999</v>
          </cell>
          <cell r="I239">
            <v>43000</v>
          </cell>
          <cell r="J239">
            <v>3.7913507752196322E-3</v>
          </cell>
          <cell r="K239">
            <v>1000</v>
          </cell>
        </row>
        <row r="240">
          <cell r="B240">
            <v>3235</v>
          </cell>
          <cell r="C240">
            <v>320</v>
          </cell>
          <cell r="D240" t="str">
            <v>GUILHERME CAMPOS REPRESENTACOES#</v>
          </cell>
          <cell r="E240" t="str">
            <v>027.196.821-44</v>
          </cell>
          <cell r="F240">
            <v>24584.91</v>
          </cell>
          <cell r="G240">
            <v>8194.9699999999993</v>
          </cell>
          <cell r="H240">
            <v>38260.76999999999</v>
          </cell>
          <cell r="I240">
            <v>43000</v>
          </cell>
          <cell r="J240">
            <v>0.21418727328279075</v>
          </cell>
          <cell r="K240">
            <v>9300</v>
          </cell>
        </row>
        <row r="241">
          <cell r="B241">
            <v>3240</v>
          </cell>
          <cell r="C241">
            <v>320</v>
          </cell>
          <cell r="D241" t="str">
            <v>G A REPRESENTACOES COMERCIAIS (GILBERTO)</v>
          </cell>
          <cell r="E241" t="str">
            <v>734.814.401-20</v>
          </cell>
          <cell r="F241">
            <v>5935.82</v>
          </cell>
          <cell r="G241">
            <v>1978.6066666666666</v>
          </cell>
          <cell r="H241">
            <v>38260.76999999999</v>
          </cell>
          <cell r="I241">
            <v>43000</v>
          </cell>
          <cell r="J241">
            <v>5.1713717906531079E-2</v>
          </cell>
          <cell r="K241">
            <v>2300</v>
          </cell>
        </row>
        <row r="242">
          <cell r="B242">
            <v>3242</v>
          </cell>
          <cell r="C242">
            <v>320</v>
          </cell>
          <cell r="D242" t="str">
            <v>N.J. REPRESEN COMERCIAIS LTDA(NEWTON)</v>
          </cell>
          <cell r="E242" t="str">
            <v>900.752.931-53</v>
          </cell>
          <cell r="F242">
            <v>2532.21</v>
          </cell>
          <cell r="G242">
            <v>844.07</v>
          </cell>
          <cell r="H242">
            <v>38260.76999999999</v>
          </cell>
          <cell r="I242">
            <v>43000</v>
          </cell>
          <cell r="J242">
            <v>2.2060977863226493E-2</v>
          </cell>
          <cell r="K242">
            <v>1000</v>
          </cell>
        </row>
        <row r="243">
          <cell r="B243">
            <v>3247</v>
          </cell>
          <cell r="C243">
            <v>320</v>
          </cell>
          <cell r="D243" t="str">
            <v>KRC REPRESENTACOES COME LTDA(KARISE)</v>
          </cell>
          <cell r="E243" t="str">
            <v>951.027.871-87</v>
          </cell>
          <cell r="F243">
            <v>3632.75</v>
          </cell>
          <cell r="G243">
            <v>1210.9166666666667</v>
          </cell>
          <cell r="H243">
            <v>38260.76999999999</v>
          </cell>
          <cell r="I243">
            <v>43000</v>
          </cell>
          <cell r="J243">
            <v>3.1649040692768783E-2</v>
          </cell>
          <cell r="K243">
            <v>1400</v>
          </cell>
        </row>
        <row r="244">
          <cell r="B244">
            <v>3251</v>
          </cell>
          <cell r="C244">
            <v>320</v>
          </cell>
          <cell r="D244" t="str">
            <v>ACOSTA REPRESENT COMERCIAIS LTDA(EDMON)#</v>
          </cell>
          <cell r="E244" t="str">
            <v>700.314.941-96</v>
          </cell>
          <cell r="F244">
            <v>5052.5300000000007</v>
          </cell>
          <cell r="G244">
            <v>1684.176666666667</v>
          </cell>
          <cell r="H244">
            <v>38260.76999999999</v>
          </cell>
          <cell r="I244">
            <v>43000</v>
          </cell>
          <cell r="J244">
            <v>4.4018368335678223E-2</v>
          </cell>
          <cell r="K244">
            <v>1900</v>
          </cell>
        </row>
        <row r="245">
          <cell r="B245">
            <v>3252</v>
          </cell>
          <cell r="C245">
            <v>320</v>
          </cell>
          <cell r="D245" t="str">
            <v>WAGNER ALVES GUILHERMINO JUNIOR</v>
          </cell>
          <cell r="E245" t="str">
            <v>085.445.171-45</v>
          </cell>
          <cell r="F245">
            <v>2685.69</v>
          </cell>
          <cell r="G245">
            <v>895.23</v>
          </cell>
          <cell r="H245">
            <v>38260.76999999999</v>
          </cell>
          <cell r="I245">
            <v>43000</v>
          </cell>
          <cell r="J245">
            <v>2.3398117706465403E-2</v>
          </cell>
          <cell r="K245">
            <v>1100</v>
          </cell>
        </row>
        <row r="246">
          <cell r="B246">
            <v>3253</v>
          </cell>
          <cell r="C246">
            <v>320</v>
          </cell>
          <cell r="D246" t="str">
            <v>KELVYN KAWA SOUZA SANTOS</v>
          </cell>
          <cell r="E246" t="str">
            <v>705.625.511-66</v>
          </cell>
          <cell r="F246">
            <v>1792.34</v>
          </cell>
          <cell r="G246">
            <v>597.4466666666666</v>
          </cell>
          <cell r="H246">
            <v>38260.76999999999</v>
          </cell>
          <cell r="I246">
            <v>43000</v>
          </cell>
          <cell r="J246">
            <v>1.5615123968144571E-2</v>
          </cell>
          <cell r="K246">
            <v>1000</v>
          </cell>
        </row>
        <row r="247">
          <cell r="B247">
            <v>3254</v>
          </cell>
          <cell r="C247">
            <v>320</v>
          </cell>
          <cell r="D247" t="str">
            <v>MICHEL JORDAN DO NASCIMENTO SALES</v>
          </cell>
          <cell r="E247" t="str">
            <v>063.016.671-40</v>
          </cell>
          <cell r="F247">
            <v>723.59</v>
          </cell>
          <cell r="G247">
            <v>241.19666666666669</v>
          </cell>
          <cell r="H247">
            <v>38260.76999999999</v>
          </cell>
          <cell r="I247">
            <v>43000</v>
          </cell>
          <cell r="J247">
            <v>6.30402019265861E-3</v>
          </cell>
          <cell r="K247">
            <v>1000</v>
          </cell>
        </row>
        <row r="248">
          <cell r="B248">
            <v>3256</v>
          </cell>
          <cell r="C248">
            <v>320</v>
          </cell>
          <cell r="D248" t="str">
            <v>ANIELY SABRINY PEREIRA RODRIGUES</v>
          </cell>
          <cell r="E248" t="str">
            <v>053.045.611-71</v>
          </cell>
          <cell r="F248">
            <v>213.62</v>
          </cell>
          <cell r="G248">
            <v>71.206666666666663</v>
          </cell>
          <cell r="H248">
            <v>38260.76999999999</v>
          </cell>
          <cell r="I248">
            <v>43000</v>
          </cell>
          <cell r="J248">
            <v>1.8610881763923381E-3</v>
          </cell>
          <cell r="K248">
            <v>1000</v>
          </cell>
        </row>
        <row r="249">
          <cell r="B249">
            <v>3257</v>
          </cell>
          <cell r="C249">
            <v>320</v>
          </cell>
          <cell r="D249" t="str">
            <v>ROSANA DE SOUSA AIRES FARIAS</v>
          </cell>
          <cell r="E249" t="str">
            <v>017.912.971-61</v>
          </cell>
          <cell r="F249">
            <v>0</v>
          </cell>
          <cell r="G249">
            <v>0</v>
          </cell>
          <cell r="H249">
            <v>38260.76999999999</v>
          </cell>
          <cell r="I249">
            <v>43000</v>
          </cell>
          <cell r="J249">
            <v>0</v>
          </cell>
          <cell r="K249">
            <v>1000</v>
          </cell>
        </row>
        <row r="250">
          <cell r="B250">
            <v>3405</v>
          </cell>
          <cell r="C250">
            <v>340</v>
          </cell>
          <cell r="D250" t="str">
            <v>COLINAS REP. COMERCIAIS LTDA(ADRIANO)#</v>
          </cell>
          <cell r="E250" t="str">
            <v>023.684.931-07</v>
          </cell>
          <cell r="F250">
            <v>4426.47</v>
          </cell>
          <cell r="G250">
            <v>1475.49</v>
          </cell>
          <cell r="H250">
            <v>52602.493333333325</v>
          </cell>
          <cell r="I250">
            <v>58000</v>
          </cell>
          <cell r="J250">
            <v>2.8049811073594236E-2</v>
          </cell>
          <cell r="K250">
            <v>1700</v>
          </cell>
        </row>
        <row r="251">
          <cell r="B251">
            <v>3413</v>
          </cell>
          <cell r="C251">
            <v>340</v>
          </cell>
          <cell r="D251" t="str">
            <v>J D CUNHA FILHO EIRELI(JOVELINO)</v>
          </cell>
          <cell r="E251" t="str">
            <v>965.510.111-87</v>
          </cell>
          <cell r="F251">
            <v>3036.59</v>
          </cell>
          <cell r="G251">
            <v>1012.1966666666667</v>
          </cell>
          <cell r="H251">
            <v>52602.493333333325</v>
          </cell>
          <cell r="I251">
            <v>58000</v>
          </cell>
          <cell r="J251">
            <v>1.9242370513742446E-2</v>
          </cell>
          <cell r="K251">
            <v>1200</v>
          </cell>
        </row>
        <row r="252">
          <cell r="B252">
            <v>3423</v>
          </cell>
          <cell r="C252">
            <v>340</v>
          </cell>
          <cell r="D252" t="str">
            <v>CIRQUEIRA REPRESENTACOES(CARLOS SERGIO)</v>
          </cell>
          <cell r="E252" t="str">
            <v>014.335.271-70</v>
          </cell>
          <cell r="F252">
            <v>5545.3700000000008</v>
          </cell>
          <cell r="G252">
            <v>1848.4566666666669</v>
          </cell>
          <cell r="H252">
            <v>52602.493333333325</v>
          </cell>
          <cell r="I252">
            <v>58000</v>
          </cell>
          <cell r="J252">
            <v>3.5140096020796999E-2</v>
          </cell>
          <cell r="K252">
            <v>2100</v>
          </cell>
        </row>
        <row r="253">
          <cell r="B253">
            <v>3425</v>
          </cell>
          <cell r="C253">
            <v>340</v>
          </cell>
          <cell r="D253" t="str">
            <v>D N POLIZELLI EIRELI(DIEGO NUNES)</v>
          </cell>
          <cell r="E253" t="str">
            <v>700.993.721-42</v>
          </cell>
          <cell r="F253">
            <v>23287.42</v>
          </cell>
          <cell r="G253">
            <v>7762.4733333333324</v>
          </cell>
          <cell r="H253">
            <v>52602.493333333325</v>
          </cell>
          <cell r="I253">
            <v>58000</v>
          </cell>
          <cell r="J253">
            <v>0.14756854364571312</v>
          </cell>
          <cell r="K253">
            <v>8600</v>
          </cell>
        </row>
        <row r="254">
          <cell r="B254">
            <v>3448</v>
          </cell>
          <cell r="C254">
            <v>340</v>
          </cell>
          <cell r="D254" t="str">
            <v>H C DA SILVA EIRELI (HERVESON CARVALHO)</v>
          </cell>
          <cell r="E254" t="str">
            <v>058.187.483-83</v>
          </cell>
          <cell r="F254">
            <v>4610.76</v>
          </cell>
          <cell r="G254">
            <v>1536.92</v>
          </cell>
          <cell r="H254">
            <v>52602.493333333325</v>
          </cell>
          <cell r="I254">
            <v>58000</v>
          </cell>
          <cell r="J254">
            <v>2.9217626439507184E-2</v>
          </cell>
          <cell r="K254">
            <v>1700</v>
          </cell>
        </row>
        <row r="255">
          <cell r="B255">
            <v>3449</v>
          </cell>
          <cell r="C255">
            <v>340</v>
          </cell>
          <cell r="D255" t="str">
            <v>TAYNNE OLIVEIRA DE SOUSA REPRESENTACOES</v>
          </cell>
          <cell r="E255" t="str">
            <v>036.998.553-25</v>
          </cell>
          <cell r="F255">
            <v>7482.0599999999995</v>
          </cell>
          <cell r="G255">
            <v>2494.02</v>
          </cell>
          <cell r="H255">
            <v>52602.493333333325</v>
          </cell>
          <cell r="I255">
            <v>58000</v>
          </cell>
          <cell r="J255">
            <v>4.7412581456848568E-2</v>
          </cell>
          <cell r="K255">
            <v>2800</v>
          </cell>
        </row>
        <row r="256">
          <cell r="B256">
            <v>3452</v>
          </cell>
          <cell r="C256">
            <v>340</v>
          </cell>
          <cell r="D256" t="str">
            <v>T C FONSECA LTDA (THANYA)</v>
          </cell>
          <cell r="E256" t="str">
            <v>005.645.611-50</v>
          </cell>
          <cell r="F256">
            <v>2431.62</v>
          </cell>
          <cell r="G256">
            <v>810.54</v>
          </cell>
          <cell r="H256">
            <v>52602.493333333325</v>
          </cell>
          <cell r="I256">
            <v>58000</v>
          </cell>
          <cell r="J256">
            <v>1.5408775300131529E-2</v>
          </cell>
          <cell r="K256">
            <v>1000</v>
          </cell>
        </row>
        <row r="257">
          <cell r="B257">
            <v>3453</v>
          </cell>
          <cell r="C257">
            <v>340</v>
          </cell>
          <cell r="D257" t="str">
            <v>R S NEVES REPRES. (RUBENS)</v>
          </cell>
          <cell r="E257" t="str">
            <v>020.340.941-82</v>
          </cell>
          <cell r="F257">
            <v>5413.98</v>
          </cell>
          <cell r="G257">
            <v>1804.6599999999999</v>
          </cell>
          <cell r="H257">
            <v>52602.493333333325</v>
          </cell>
          <cell r="I257">
            <v>58000</v>
          </cell>
          <cell r="J257">
            <v>3.430749923894609E-2</v>
          </cell>
          <cell r="K257">
            <v>2000</v>
          </cell>
        </row>
        <row r="258">
          <cell r="B258">
            <v>3454</v>
          </cell>
          <cell r="C258">
            <v>340</v>
          </cell>
          <cell r="D258" t="str">
            <v>MOTA COUTINHO REP. (ROSEANE)</v>
          </cell>
          <cell r="E258" t="str">
            <v>016.682.293-07</v>
          </cell>
          <cell r="F258">
            <v>6139.4</v>
          </cell>
          <cell r="G258">
            <v>2046.4666666666665</v>
          </cell>
          <cell r="H258">
            <v>52602.493333333325</v>
          </cell>
          <cell r="I258">
            <v>58000</v>
          </cell>
          <cell r="J258">
            <v>3.8904366256910003E-2</v>
          </cell>
          <cell r="K258">
            <v>2300</v>
          </cell>
        </row>
        <row r="259">
          <cell r="B259">
            <v>3460</v>
          </cell>
          <cell r="C259">
            <v>340</v>
          </cell>
          <cell r="D259" t="str">
            <v>JANAINA GONCALO DA SILVA REPRESENTACOES</v>
          </cell>
          <cell r="E259" t="str">
            <v>037.704.333-86</v>
          </cell>
          <cell r="F259">
            <v>7686.4400000000005</v>
          </cell>
          <cell r="G259">
            <v>2562.146666666667</v>
          </cell>
          <cell r="H259">
            <v>52602.493333333325</v>
          </cell>
          <cell r="I259">
            <v>58000</v>
          </cell>
          <cell r="J259">
            <v>4.8707703842682248E-2</v>
          </cell>
          <cell r="K259">
            <v>2900</v>
          </cell>
        </row>
        <row r="260">
          <cell r="B260">
            <v>3463</v>
          </cell>
          <cell r="C260">
            <v>340</v>
          </cell>
          <cell r="D260" t="str">
            <v>C S ARAUJO REPR.COMERCIAIS LTDA(CAMILA)</v>
          </cell>
          <cell r="E260" t="str">
            <v>036.079.701-65</v>
          </cell>
          <cell r="F260">
            <v>234.72</v>
          </cell>
          <cell r="G260">
            <v>78.239999999999995</v>
          </cell>
          <cell r="H260">
            <v>52602.493333333325</v>
          </cell>
          <cell r="I260">
            <v>58000</v>
          </cell>
          <cell r="J260">
            <v>1.4873819669384495E-3</v>
          </cell>
          <cell r="K260">
            <v>1000</v>
          </cell>
        </row>
        <row r="261">
          <cell r="B261">
            <v>3468</v>
          </cell>
          <cell r="C261">
            <v>340</v>
          </cell>
          <cell r="D261" t="str">
            <v>JR REPRESENTACOES LTDA (PAULENIO)</v>
          </cell>
          <cell r="E261" t="str">
            <v>059.504.131-05</v>
          </cell>
          <cell r="F261">
            <v>904.94999999999993</v>
          </cell>
          <cell r="G261">
            <v>301.64999999999998</v>
          </cell>
          <cell r="H261">
            <v>52602.493333333325</v>
          </cell>
          <cell r="I261">
            <v>58000</v>
          </cell>
          <cell r="J261">
            <v>5.7345190481465141E-3</v>
          </cell>
          <cell r="K261">
            <v>1000</v>
          </cell>
        </row>
        <row r="262">
          <cell r="B262">
            <v>3470</v>
          </cell>
          <cell r="C262">
            <v>340</v>
          </cell>
          <cell r="D262" t="str">
            <v>J C DE O CASTRO E CASTRO LTDA (KILVIA)</v>
          </cell>
          <cell r="E262" t="str">
            <v>022.436.501-00</v>
          </cell>
          <cell r="F262">
            <v>3773.96</v>
          </cell>
          <cell r="G262">
            <v>1257.9866666666667</v>
          </cell>
          <cell r="H262">
            <v>52602.493333333325</v>
          </cell>
          <cell r="I262">
            <v>58000</v>
          </cell>
          <cell r="J262">
            <v>2.3914962712794099E-2</v>
          </cell>
          <cell r="K262">
            <v>1400</v>
          </cell>
        </row>
        <row r="263">
          <cell r="B263">
            <v>3471</v>
          </cell>
          <cell r="C263">
            <v>340</v>
          </cell>
          <cell r="D263" t="str">
            <v>RODRIGUES REPRES COMERC LTDA (FLAVIA)</v>
          </cell>
          <cell r="E263" t="str">
            <v>988.507.501-10</v>
          </cell>
          <cell r="F263">
            <v>6191.68</v>
          </cell>
          <cell r="G263">
            <v>2063.8933333333334</v>
          </cell>
          <cell r="H263">
            <v>52602.493333333325</v>
          </cell>
          <cell r="I263">
            <v>58000</v>
          </cell>
          <cell r="J263">
            <v>3.9235656003124827E-2</v>
          </cell>
          <cell r="K263">
            <v>2300</v>
          </cell>
        </row>
        <row r="264">
          <cell r="B264">
            <v>3474</v>
          </cell>
          <cell r="C264">
            <v>340</v>
          </cell>
          <cell r="D264" t="str">
            <v>L S NOLETO REPRES COMERCIAIS LTDA(LUZIA)</v>
          </cell>
          <cell r="E264" t="str">
            <v>048.521.121-18</v>
          </cell>
          <cell r="F264">
            <v>15971.36</v>
          </cell>
          <cell r="G264">
            <v>5323.7866666666669</v>
          </cell>
          <cell r="H264">
            <v>52602.493333333325</v>
          </cell>
          <cell r="I264">
            <v>58000</v>
          </cell>
          <cell r="J264">
            <v>0.10120787683828424</v>
          </cell>
          <cell r="K264">
            <v>5900</v>
          </cell>
        </row>
        <row r="265">
          <cell r="B265">
            <v>3475</v>
          </cell>
          <cell r="C265">
            <v>340</v>
          </cell>
          <cell r="D265" t="str">
            <v>A S SILVA REPRE LTDA (ARISTON)</v>
          </cell>
          <cell r="E265" t="str">
            <v>020.553.753-77</v>
          </cell>
          <cell r="F265">
            <v>2979.01</v>
          </cell>
          <cell r="G265">
            <v>993.00333333333344</v>
          </cell>
          <cell r="H265">
            <v>52602.493333333325</v>
          </cell>
          <cell r="I265">
            <v>58000</v>
          </cell>
          <cell r="J265">
            <v>1.8877495540769049E-2</v>
          </cell>
          <cell r="K265">
            <v>1100</v>
          </cell>
        </row>
        <row r="266">
          <cell r="B266">
            <v>3477</v>
          </cell>
          <cell r="C266">
            <v>340</v>
          </cell>
          <cell r="D266" t="str">
            <v>LP REPRESENTACOES LTDA (LUIS PAULO)</v>
          </cell>
          <cell r="E266" t="str">
            <v>061.128.011-67</v>
          </cell>
          <cell r="F266">
            <v>6359.76</v>
          </cell>
          <cell r="G266">
            <v>2119.92</v>
          </cell>
          <cell r="H266">
            <v>52602.493333333325</v>
          </cell>
          <cell r="I266">
            <v>58000</v>
          </cell>
          <cell r="J266">
            <v>4.0300751269838418E-2</v>
          </cell>
          <cell r="K266">
            <v>2400</v>
          </cell>
        </row>
        <row r="267">
          <cell r="B267">
            <v>3478</v>
          </cell>
          <cell r="C267">
            <v>340</v>
          </cell>
          <cell r="D267" t="str">
            <v>K D O LAURINDO REPRE LTDA(KARLA DANIELA)</v>
          </cell>
          <cell r="E267" t="str">
            <v>046.366.481-70</v>
          </cell>
          <cell r="F267">
            <v>1008.77</v>
          </cell>
          <cell r="G267">
            <v>336.25666666666666</v>
          </cell>
          <cell r="H267">
            <v>52602.493333333325</v>
          </cell>
          <cell r="I267">
            <v>58000</v>
          </cell>
          <cell r="J267">
            <v>6.3924092825004249E-3</v>
          </cell>
          <cell r="K267">
            <v>1000</v>
          </cell>
        </row>
        <row r="268">
          <cell r="B268">
            <v>3481</v>
          </cell>
          <cell r="C268">
            <v>340</v>
          </cell>
          <cell r="D268" t="str">
            <v>JARDENE COSTA PINHEIRO REPRESENT LTDA</v>
          </cell>
          <cell r="E268" t="str">
            <v>066.661.213-76</v>
          </cell>
          <cell r="F268">
            <v>5768.77</v>
          </cell>
          <cell r="G268">
            <v>1922.9233333333334</v>
          </cell>
          <cell r="H268">
            <v>52602.493333333325</v>
          </cell>
          <cell r="I268">
            <v>58000</v>
          </cell>
          <cell r="J268">
            <v>3.6555745012847307E-2</v>
          </cell>
          <cell r="K268">
            <v>2200</v>
          </cell>
        </row>
        <row r="269">
          <cell r="B269">
            <v>3488</v>
          </cell>
          <cell r="C269">
            <v>340</v>
          </cell>
          <cell r="D269" t="str">
            <v>R N F DA SILVA LTDA (RAIMUNDA)</v>
          </cell>
          <cell r="E269" t="str">
            <v>018.940.753-07</v>
          </cell>
          <cell r="F269">
            <v>2427.84</v>
          </cell>
          <cell r="G269">
            <v>809.28000000000009</v>
          </cell>
          <cell r="H269">
            <v>52602.493333333325</v>
          </cell>
          <cell r="I269">
            <v>58000</v>
          </cell>
          <cell r="J269">
            <v>1.5384822062933902E-2</v>
          </cell>
          <cell r="K269">
            <v>1000</v>
          </cell>
        </row>
        <row r="270">
          <cell r="B270">
            <v>3489</v>
          </cell>
          <cell r="C270">
            <v>340</v>
          </cell>
          <cell r="D270" t="str">
            <v>PAULO EDUARDO REPRESENTACOES LTDA</v>
          </cell>
          <cell r="E270" t="str">
            <v>040.002.281-88</v>
          </cell>
          <cell r="F270">
            <v>892.95</v>
          </cell>
          <cell r="G270">
            <v>297.65000000000003</v>
          </cell>
          <cell r="H270">
            <v>52602.493333333325</v>
          </cell>
          <cell r="I270">
            <v>58000</v>
          </cell>
          <cell r="J270">
            <v>5.6584770252969012E-3</v>
          </cell>
          <cell r="K270">
            <v>1000</v>
          </cell>
        </row>
        <row r="271">
          <cell r="B271">
            <v>3490</v>
          </cell>
          <cell r="C271">
            <v>340</v>
          </cell>
          <cell r="D271" t="str">
            <v>ARIADNA TORRES DOS SANTOS LTDA</v>
          </cell>
          <cell r="E271" t="str">
            <v>065.679.033-41</v>
          </cell>
          <cell r="F271">
            <v>1453.7899999999997</v>
          </cell>
          <cell r="G271">
            <v>484.59666666666658</v>
          </cell>
          <cell r="H271">
            <v>52602.493333333325</v>
          </cell>
          <cell r="I271">
            <v>58000</v>
          </cell>
          <cell r="J271">
            <v>9.2124276998783571E-3</v>
          </cell>
          <cell r="K271">
            <v>1000</v>
          </cell>
        </row>
        <row r="272">
          <cell r="B272">
            <v>3491</v>
          </cell>
          <cell r="C272">
            <v>340</v>
          </cell>
          <cell r="D272" t="str">
            <v>P DOS S DE S NUNES LTDA(PATRICIA)</v>
          </cell>
          <cell r="E272" t="str">
            <v>046.138.281-47</v>
          </cell>
          <cell r="F272">
            <v>2374.2800000000002</v>
          </cell>
          <cell r="G272">
            <v>791.42666666666673</v>
          </cell>
          <cell r="H272">
            <v>52602.493333333325</v>
          </cell>
          <cell r="I272">
            <v>58000</v>
          </cell>
          <cell r="J272">
            <v>1.5045421167615126E-2</v>
          </cell>
          <cell r="K272">
            <v>1000</v>
          </cell>
        </row>
        <row r="273">
          <cell r="B273">
            <v>3495</v>
          </cell>
          <cell r="C273">
            <v>340</v>
          </cell>
          <cell r="D273" t="str">
            <v>R N REPRESENT &amp; COMERCIO LTDA(RODRIGO)</v>
          </cell>
          <cell r="E273" t="str">
            <v>048.558.641-02</v>
          </cell>
          <cell r="F273">
            <v>6898.26</v>
          </cell>
          <cell r="G273">
            <v>2299.42</v>
          </cell>
          <cell r="H273">
            <v>52602.493333333325</v>
          </cell>
          <cell r="I273">
            <v>58000</v>
          </cell>
          <cell r="J273">
            <v>4.3713137045214852E-2</v>
          </cell>
          <cell r="K273">
            <v>2600</v>
          </cell>
        </row>
        <row r="274">
          <cell r="B274">
            <v>3496</v>
          </cell>
          <cell r="C274">
            <v>340</v>
          </cell>
          <cell r="D274" t="str">
            <v>J S ALMEIDA REPRESENTAC LTDA (JULIANA)</v>
          </cell>
          <cell r="E274" t="str">
            <v>602.509.303-23</v>
          </cell>
          <cell r="F274">
            <v>2589.6600000000003</v>
          </cell>
          <cell r="G274">
            <v>863.22000000000014</v>
          </cell>
          <cell r="H274">
            <v>52602.493333333325</v>
          </cell>
          <cell r="I274">
            <v>58000</v>
          </cell>
          <cell r="J274">
            <v>1.6410248741060948E-2</v>
          </cell>
          <cell r="K274">
            <v>1000</v>
          </cell>
        </row>
        <row r="275">
          <cell r="B275">
            <v>3497</v>
          </cell>
          <cell r="C275">
            <v>340</v>
          </cell>
          <cell r="D275" t="str">
            <v>K B R DOS SANTOS REP (KAROLAYNE)</v>
          </cell>
          <cell r="E275" t="str">
            <v>614.802.413-69</v>
          </cell>
          <cell r="F275">
            <v>4219.8100000000004</v>
          </cell>
          <cell r="G275">
            <v>1406.6033333333335</v>
          </cell>
          <cell r="H275">
            <v>52602.493333333325</v>
          </cell>
          <cell r="I275">
            <v>58000</v>
          </cell>
          <cell r="J275">
            <v>2.6740240703419134E-2</v>
          </cell>
          <cell r="K275">
            <v>1600</v>
          </cell>
        </row>
        <row r="276">
          <cell r="B276">
            <v>3498</v>
          </cell>
          <cell r="C276">
            <v>340</v>
          </cell>
          <cell r="D276" t="str">
            <v>ROGERIO LIMA DOS SANTOS</v>
          </cell>
          <cell r="E276" t="str">
            <v>649.747.073-53</v>
          </cell>
          <cell r="F276">
            <v>2197.5899999999997</v>
          </cell>
          <cell r="G276">
            <v>732.52999999999986</v>
          </cell>
          <cell r="H276">
            <v>52602.493333333325</v>
          </cell>
          <cell r="I276">
            <v>58000</v>
          </cell>
          <cell r="J276">
            <v>1.392576574950693E-2</v>
          </cell>
          <cell r="K276">
            <v>1000</v>
          </cell>
        </row>
        <row r="277">
          <cell r="B277">
            <v>3501</v>
          </cell>
          <cell r="C277">
            <v>340</v>
          </cell>
          <cell r="D277" t="str">
            <v>C SILVA E SILVA REPRESENT LTDA(CLEBER)</v>
          </cell>
          <cell r="E277" t="str">
            <v>034.026.743-78</v>
          </cell>
          <cell r="F277">
            <v>4402.8999999999996</v>
          </cell>
          <cell r="G277">
            <v>1467.6333333333332</v>
          </cell>
          <cell r="H277">
            <v>52602.493333333325</v>
          </cell>
          <cell r="I277">
            <v>58000</v>
          </cell>
          <cell r="J277">
            <v>2.7900451867047114E-2</v>
          </cell>
          <cell r="K277">
            <v>1700</v>
          </cell>
        </row>
        <row r="278">
          <cell r="B278">
            <v>3592</v>
          </cell>
          <cell r="C278">
            <v>340</v>
          </cell>
          <cell r="D278" t="str">
            <v>RAIMUNDA DE SOUSA SILVA REPRESENT LTDA</v>
          </cell>
          <cell r="E278" t="str">
            <v>037.729.273-78</v>
          </cell>
          <cell r="F278">
            <v>6479.03</v>
          </cell>
          <cell r="G278">
            <v>2159.6766666666667</v>
          </cell>
          <cell r="H278">
            <v>52602.493333333325</v>
          </cell>
          <cell r="I278">
            <v>58000</v>
          </cell>
          <cell r="J278">
            <v>4.105654560861121E-2</v>
          </cell>
          <cell r="K278">
            <v>2400</v>
          </cell>
        </row>
        <row r="279">
          <cell r="B279">
            <v>8141</v>
          </cell>
          <cell r="C279">
            <v>340</v>
          </cell>
          <cell r="D279" t="str">
            <v>NOLETO E GOMES (LEILLA)</v>
          </cell>
          <cell r="E279" t="str">
            <v>008.665.951-04</v>
          </cell>
          <cell r="F279">
            <v>2053.5099999999998</v>
          </cell>
          <cell r="G279">
            <v>684.50333333333322</v>
          </cell>
          <cell r="H279">
            <v>52602.493333333325</v>
          </cell>
          <cell r="I279">
            <v>58000</v>
          </cell>
          <cell r="J279">
            <v>1.3012754528492565E-2</v>
          </cell>
          <cell r="K279">
            <v>1000</v>
          </cell>
        </row>
        <row r="280">
          <cell r="B280">
            <v>8142</v>
          </cell>
          <cell r="C280">
            <v>340</v>
          </cell>
          <cell r="D280" t="str">
            <v>ADEMIR JOSE DE SOUSA EIRELI (JUR)</v>
          </cell>
          <cell r="E280" t="str">
            <v>829.881.701-00</v>
          </cell>
          <cell r="F280">
            <v>4410.2</v>
          </cell>
          <cell r="G280">
            <v>1470.0666666666666</v>
          </cell>
          <cell r="H280">
            <v>52602.493333333325</v>
          </cell>
          <cell r="I280">
            <v>58000</v>
          </cell>
          <cell r="J280">
            <v>2.7946710764280631E-2</v>
          </cell>
          <cell r="K280">
            <v>1700</v>
          </cell>
        </row>
        <row r="281">
          <cell r="B281">
            <v>8143</v>
          </cell>
          <cell r="C281">
            <v>340</v>
          </cell>
          <cell r="D281" t="str">
            <v>V F REPRES (VANESSA)</v>
          </cell>
          <cell r="E281" t="str">
            <v>031.237.671-59</v>
          </cell>
          <cell r="F281">
            <v>2372.4999999999995</v>
          </cell>
          <cell r="G281">
            <v>790.83333333333314</v>
          </cell>
          <cell r="H281">
            <v>52602.493333333325</v>
          </cell>
          <cell r="I281">
            <v>58000</v>
          </cell>
          <cell r="J281">
            <v>1.5034141600892429E-2</v>
          </cell>
          <cell r="K281">
            <v>1000</v>
          </cell>
        </row>
        <row r="282">
          <cell r="B282">
            <v>8148</v>
          </cell>
          <cell r="C282">
            <v>340</v>
          </cell>
          <cell r="D282" t="str">
            <v>DL REPRESENTAÇÃO COM. LTDA - ME(DOUGLAS)</v>
          </cell>
          <cell r="E282" t="str">
            <v>019.400.331-01</v>
          </cell>
          <cell r="F282">
            <v>1782.07</v>
          </cell>
          <cell r="G282">
            <v>594.02333333333331</v>
          </cell>
          <cell r="H282">
            <v>52602.493333333325</v>
          </cell>
          <cell r="I282">
            <v>58000</v>
          </cell>
          <cell r="J282">
            <v>1.1292683971634299E-2</v>
          </cell>
          <cell r="K282">
            <v>1000</v>
          </cell>
        </row>
        <row r="283">
          <cell r="B283">
            <v>581</v>
          </cell>
          <cell r="C283">
            <v>360</v>
          </cell>
          <cell r="D283" t="str">
            <v>M E R REPRES (MARCIO RIBEIRO )#</v>
          </cell>
          <cell r="E283" t="str">
            <v>802.765.391-68</v>
          </cell>
          <cell r="F283">
            <v>61001.75</v>
          </cell>
          <cell r="G283">
            <v>20333.916666666668</v>
          </cell>
          <cell r="H283">
            <v>32526.363333333335</v>
          </cell>
          <cell r="I283">
            <v>36000</v>
          </cell>
          <cell r="J283">
            <v>0.62515186399053324</v>
          </cell>
          <cell r="K283">
            <v>22600</v>
          </cell>
        </row>
        <row r="284">
          <cell r="B284">
            <v>3603</v>
          </cell>
          <cell r="C284">
            <v>360</v>
          </cell>
          <cell r="D284" t="str">
            <v>E.A.P REPRESENTACOES LTDA (ELIANE)</v>
          </cell>
          <cell r="E284" t="str">
            <v>008.579.891-62</v>
          </cell>
          <cell r="F284">
            <v>2189.39</v>
          </cell>
          <cell r="G284">
            <v>729.79666666666662</v>
          </cell>
          <cell r="H284">
            <v>32526.363333333335</v>
          </cell>
          <cell r="I284">
            <v>36000</v>
          </cell>
          <cell r="J284">
            <v>2.2437081550975724E-2</v>
          </cell>
          <cell r="K284">
            <v>1000</v>
          </cell>
        </row>
        <row r="285">
          <cell r="B285">
            <v>3608</v>
          </cell>
          <cell r="C285">
            <v>360</v>
          </cell>
          <cell r="D285" t="str">
            <v>KJ REPRESENTACOES LTDA(KEIVIN)</v>
          </cell>
          <cell r="E285" t="str">
            <v>077.129.694-00</v>
          </cell>
          <cell r="F285">
            <v>4111.3799999999992</v>
          </cell>
          <cell r="G285">
            <v>1370.4599999999998</v>
          </cell>
          <cell r="H285">
            <v>32526.363333333335</v>
          </cell>
          <cell r="I285">
            <v>36000</v>
          </cell>
          <cell r="J285">
            <v>4.2133821907951785E-2</v>
          </cell>
          <cell r="K285">
            <v>1600</v>
          </cell>
        </row>
        <row r="286">
          <cell r="B286">
            <v>3609</v>
          </cell>
          <cell r="C286">
            <v>360</v>
          </cell>
          <cell r="D286" t="str">
            <v>M M SA REPRESENTACOES LTDA (MAXWEL)</v>
          </cell>
          <cell r="E286" t="str">
            <v>015.791.281-73</v>
          </cell>
          <cell r="F286">
            <v>814.66000000000008</v>
          </cell>
          <cell r="G286">
            <v>271.55333333333334</v>
          </cell>
          <cell r="H286">
            <v>32526.363333333335</v>
          </cell>
          <cell r="I286">
            <v>36000</v>
          </cell>
          <cell r="J286">
            <v>8.3487148732376993E-3</v>
          </cell>
          <cell r="K286">
            <v>1000</v>
          </cell>
        </row>
        <row r="287">
          <cell r="B287">
            <v>3612</v>
          </cell>
          <cell r="C287">
            <v>360</v>
          </cell>
          <cell r="D287" t="str">
            <v>G F SILVA REPRE COMERCIAL LTDA (GUSTAVO)</v>
          </cell>
          <cell r="E287" t="str">
            <v>044.023.551-09</v>
          </cell>
          <cell r="F287">
            <v>140.49999999999997</v>
          </cell>
          <cell r="G287">
            <v>46.833333333333321</v>
          </cell>
          <cell r="H287">
            <v>32526.363333333335</v>
          </cell>
          <cell r="I287">
            <v>36000</v>
          </cell>
          <cell r="J287">
            <v>1.4398576580289893E-3</v>
          </cell>
          <cell r="K287">
            <v>1000</v>
          </cell>
        </row>
        <row r="288">
          <cell r="B288">
            <v>3613</v>
          </cell>
          <cell r="C288">
            <v>360</v>
          </cell>
          <cell r="D288" t="str">
            <v>ADRIEL MERG VEECK LTDA #</v>
          </cell>
          <cell r="E288" t="str">
            <v>035.294.831-09</v>
          </cell>
          <cell r="F288">
            <v>302.38</v>
          </cell>
          <cell r="G288">
            <v>100.79333333333334</v>
          </cell>
          <cell r="H288">
            <v>32526.363333333335</v>
          </cell>
          <cell r="I288">
            <v>36000</v>
          </cell>
          <cell r="J288">
            <v>3.0988196344114297E-3</v>
          </cell>
          <cell r="K288">
            <v>1000</v>
          </cell>
        </row>
        <row r="289">
          <cell r="B289">
            <v>3614</v>
          </cell>
          <cell r="C289">
            <v>360</v>
          </cell>
          <cell r="D289" t="str">
            <v>PATRICIA CARVALHO DE TAVARES</v>
          </cell>
          <cell r="E289" t="str">
            <v>026.314.981-19</v>
          </cell>
          <cell r="F289">
            <v>2574.64</v>
          </cell>
          <cell r="G289">
            <v>858.21333333333325</v>
          </cell>
          <cell r="H289">
            <v>32526.363333333335</v>
          </cell>
          <cell r="I289">
            <v>36000</v>
          </cell>
          <cell r="J289">
            <v>2.6385161001194004E-2</v>
          </cell>
          <cell r="K289">
            <v>1000</v>
          </cell>
        </row>
        <row r="290">
          <cell r="B290">
            <v>3615</v>
          </cell>
          <cell r="C290">
            <v>360</v>
          </cell>
          <cell r="D290" t="str">
            <v>ELIANA REPRESENTACAO COMERCIAL LTDA</v>
          </cell>
          <cell r="E290" t="str">
            <v>019.710.221-28</v>
          </cell>
          <cell r="F290">
            <v>259.47000000000003</v>
          </cell>
          <cell r="G290">
            <v>86.490000000000009</v>
          </cell>
          <cell r="H290">
            <v>32526.363333333335</v>
          </cell>
          <cell r="I290">
            <v>36000</v>
          </cell>
          <cell r="J290">
            <v>2.6590737831230032E-3</v>
          </cell>
          <cell r="K290">
            <v>1000</v>
          </cell>
        </row>
        <row r="291">
          <cell r="B291">
            <v>8149</v>
          </cell>
          <cell r="C291">
            <v>360</v>
          </cell>
          <cell r="D291" t="str">
            <v>VILSON RODRIGUES DE SOUZA E CIA#</v>
          </cell>
          <cell r="E291" t="str">
            <v>885.389.151-34</v>
          </cell>
          <cell r="F291">
            <v>6709.2899999999991</v>
          </cell>
          <cell r="G291">
            <v>2236.4299999999998</v>
          </cell>
          <cell r="H291">
            <v>32526.363333333335</v>
          </cell>
          <cell r="I291">
            <v>36000</v>
          </cell>
          <cell r="J291">
            <v>6.8757456131226469E-2</v>
          </cell>
          <cell r="K291">
            <v>2500</v>
          </cell>
        </row>
        <row r="292">
          <cell r="B292">
            <v>9085</v>
          </cell>
          <cell r="C292">
            <v>360</v>
          </cell>
          <cell r="D292" t="str">
            <v>JOSEFA PINTO XAVIER E CIA LTDA</v>
          </cell>
          <cell r="E292" t="str">
            <v>985.255.811-00</v>
          </cell>
          <cell r="F292">
            <v>1495.1</v>
          </cell>
          <cell r="G292">
            <v>498.36666666666662</v>
          </cell>
          <cell r="H292">
            <v>32526.363333333335</v>
          </cell>
          <cell r="I292">
            <v>36000</v>
          </cell>
          <cell r="J292">
            <v>1.5321930138926278E-2</v>
          </cell>
          <cell r="K292">
            <v>1000</v>
          </cell>
        </row>
        <row r="293">
          <cell r="B293">
            <v>9094</v>
          </cell>
          <cell r="C293">
            <v>360</v>
          </cell>
          <cell r="D293" t="str">
            <v>CECILIANO &amp; CECILIANO LTDA (MATEUS)</v>
          </cell>
          <cell r="E293" t="str">
            <v>050.964.381-71</v>
          </cell>
          <cell r="F293">
            <v>2735.06</v>
          </cell>
          <cell r="G293">
            <v>911.68666666666661</v>
          </cell>
          <cell r="H293">
            <v>32526.363333333335</v>
          </cell>
          <cell r="I293">
            <v>36000</v>
          </cell>
          <cell r="J293">
            <v>2.8029160755649592E-2</v>
          </cell>
          <cell r="K293">
            <v>1100</v>
          </cell>
        </row>
        <row r="294">
          <cell r="B294">
            <v>9185</v>
          </cell>
          <cell r="C294">
            <v>360</v>
          </cell>
          <cell r="D294" t="str">
            <v>CECILIANO &amp; CECILIANO ( ROMARIO)</v>
          </cell>
          <cell r="E294" t="str">
            <v>006.386.561-09</v>
          </cell>
          <cell r="F294">
            <v>5971.5800000000008</v>
          </cell>
          <cell r="G294">
            <v>1990.5266666666669</v>
          </cell>
          <cell r="H294">
            <v>32526.363333333335</v>
          </cell>
          <cell r="I294">
            <v>36000</v>
          </cell>
          <cell r="J294">
            <v>6.1197332338311421E-2</v>
          </cell>
          <cell r="K294">
            <v>2300</v>
          </cell>
        </row>
        <row r="295">
          <cell r="B295">
            <v>9250</v>
          </cell>
          <cell r="C295">
            <v>360</v>
          </cell>
          <cell r="D295" t="str">
            <v>D ALVES DE SOUSA EIRELI (DAVID)#</v>
          </cell>
          <cell r="E295" t="str">
            <v>052.493.061-95</v>
          </cell>
          <cell r="F295">
            <v>970.46</v>
          </cell>
          <cell r="G295">
            <v>323.48666666666668</v>
          </cell>
          <cell r="H295">
            <v>32526.363333333335</v>
          </cell>
          <cell r="I295">
            <v>36000</v>
          </cell>
          <cell r="J295">
            <v>9.9453684185823003E-3</v>
          </cell>
          <cell r="K295">
            <v>1000</v>
          </cell>
        </row>
        <row r="296">
          <cell r="B296">
            <v>9251</v>
          </cell>
          <cell r="C296">
            <v>360</v>
          </cell>
          <cell r="D296" t="str">
            <v>P P DE MEDEIROS JUNIOR EIRELI (PAULO)</v>
          </cell>
          <cell r="E296" t="str">
            <v>961.180.751-15</v>
          </cell>
          <cell r="F296">
            <v>6414.7299999999987</v>
          </cell>
          <cell r="G296">
            <v>2138.2433333333329</v>
          </cell>
          <cell r="H296">
            <v>32526.363333333335</v>
          </cell>
          <cell r="I296">
            <v>36000</v>
          </cell>
          <cell r="J296">
            <v>6.5738776616998562E-2</v>
          </cell>
          <cell r="K296">
            <v>2400</v>
          </cell>
        </row>
        <row r="297">
          <cell r="B297">
            <v>9275</v>
          </cell>
          <cell r="C297">
            <v>360</v>
          </cell>
          <cell r="D297" t="str">
            <v>R. ROCHA NOGUEIRA REP. LTDA(RODRIGO)</v>
          </cell>
          <cell r="E297" t="str">
            <v>012.759.461-27</v>
          </cell>
          <cell r="F297">
            <v>1888.6999999999998</v>
          </cell>
          <cell r="G297">
            <v>629.56666666666661</v>
          </cell>
          <cell r="H297">
            <v>32526.363333333335</v>
          </cell>
          <cell r="I297">
            <v>36000</v>
          </cell>
          <cell r="J297">
            <v>1.9355581200849483E-2</v>
          </cell>
          <cell r="K297">
            <v>1000</v>
          </cell>
        </row>
        <row r="298">
          <cell r="B298">
            <v>3050</v>
          </cell>
          <cell r="C298">
            <v>370</v>
          </cell>
          <cell r="D298" t="str">
            <v>LINAY BORGES DOS SANTOS - CLT J&amp;J</v>
          </cell>
          <cell r="E298" t="str">
            <v>051.405.041-11</v>
          </cell>
          <cell r="F298">
            <v>0</v>
          </cell>
          <cell r="G298">
            <v>0</v>
          </cell>
          <cell r="H298">
            <v>80729.349999999991</v>
          </cell>
          <cell r="I298">
            <v>93000</v>
          </cell>
          <cell r="J298">
            <v>0</v>
          </cell>
          <cell r="K298">
            <v>1000</v>
          </cell>
        </row>
        <row r="299">
          <cell r="B299">
            <v>3052</v>
          </cell>
          <cell r="C299">
            <v>370</v>
          </cell>
          <cell r="D299" t="str">
            <v>R. B. B. REPRESENTACAO LTDA (ROBERTA)</v>
          </cell>
          <cell r="E299" t="str">
            <v>790.866.591-87</v>
          </cell>
          <cell r="F299">
            <v>4041.11</v>
          </cell>
          <cell r="G299">
            <v>1347.0366666666666</v>
          </cell>
          <cell r="H299">
            <v>80729.349999999991</v>
          </cell>
          <cell r="I299">
            <v>93000</v>
          </cell>
          <cell r="J299">
            <v>1.6685835655392577E-2</v>
          </cell>
          <cell r="K299">
            <v>1600</v>
          </cell>
        </row>
        <row r="300">
          <cell r="B300">
            <v>3053</v>
          </cell>
          <cell r="C300">
            <v>370</v>
          </cell>
          <cell r="D300" t="str">
            <v>ABR REPRESENTACAO COMERCIAL LTDA (ALLAN)</v>
          </cell>
          <cell r="E300" t="str">
            <v>047.047.801-20</v>
          </cell>
          <cell r="F300">
            <v>15114.97</v>
          </cell>
          <cell r="G300">
            <v>5038.3233333333328</v>
          </cell>
          <cell r="H300">
            <v>80729.349999999991</v>
          </cell>
          <cell r="I300">
            <v>93000</v>
          </cell>
          <cell r="J300">
            <v>6.2410056978451249E-2</v>
          </cell>
          <cell r="K300">
            <v>5900</v>
          </cell>
        </row>
        <row r="301">
          <cell r="B301">
            <v>3729</v>
          </cell>
          <cell r="C301">
            <v>370</v>
          </cell>
          <cell r="D301" t="str">
            <v>L. TOMAS PEREIRA LTDA (LUCIMAURO)</v>
          </cell>
          <cell r="E301" t="str">
            <v>865.839.211-20</v>
          </cell>
          <cell r="F301">
            <v>18931.419999999998</v>
          </cell>
          <cell r="G301">
            <v>6310.4733333333324</v>
          </cell>
          <cell r="H301">
            <v>80729.349999999991</v>
          </cell>
          <cell r="I301">
            <v>93000</v>
          </cell>
          <cell r="J301">
            <v>7.8168266353356414E-2</v>
          </cell>
          <cell r="K301">
            <v>7300</v>
          </cell>
        </row>
        <row r="302">
          <cell r="B302">
            <v>3730</v>
          </cell>
          <cell r="C302">
            <v>370</v>
          </cell>
          <cell r="D302" t="str">
            <v>LUCIANO PEREIRA REPRESENTACOES</v>
          </cell>
          <cell r="E302" t="str">
            <v>706.298.701-87</v>
          </cell>
          <cell r="F302">
            <v>28100.66</v>
          </cell>
          <cell r="G302">
            <v>9366.8866666666672</v>
          </cell>
          <cell r="H302">
            <v>80729.349999999991</v>
          </cell>
          <cell r="I302">
            <v>93000</v>
          </cell>
          <cell r="J302">
            <v>0.1160282681164492</v>
          </cell>
          <cell r="K302">
            <v>10800</v>
          </cell>
        </row>
        <row r="303">
          <cell r="B303">
            <v>3732</v>
          </cell>
          <cell r="C303">
            <v>370</v>
          </cell>
          <cell r="D303" t="str">
            <v>SOUZA &amp; SANTOS LTDA(ERDILEI)</v>
          </cell>
          <cell r="E303" t="str">
            <v>915.403.301-25</v>
          </cell>
          <cell r="F303">
            <v>17225.080000000002</v>
          </cell>
          <cell r="G303">
            <v>5741.6933333333336</v>
          </cell>
          <cell r="H303">
            <v>80729.349999999991</v>
          </cell>
          <cell r="I303">
            <v>93000</v>
          </cell>
          <cell r="J303">
            <v>7.1122749450272221E-2</v>
          </cell>
          <cell r="K303">
            <v>6700</v>
          </cell>
        </row>
        <row r="304">
          <cell r="B304">
            <v>3750</v>
          </cell>
          <cell r="C304">
            <v>370</v>
          </cell>
          <cell r="D304" t="str">
            <v>DEALIS REPRESENTACAO(VANFREDO)</v>
          </cell>
          <cell r="E304" t="str">
            <v>129.313.138-58</v>
          </cell>
          <cell r="F304">
            <v>3997.56</v>
          </cell>
          <cell r="G304">
            <v>1332.52</v>
          </cell>
          <cell r="H304">
            <v>80729.349999999991</v>
          </cell>
          <cell r="I304">
            <v>93000</v>
          </cell>
          <cell r="J304">
            <v>1.6506016708916896E-2</v>
          </cell>
          <cell r="K304">
            <v>1600</v>
          </cell>
        </row>
        <row r="305">
          <cell r="B305">
            <v>3772</v>
          </cell>
          <cell r="C305">
            <v>370</v>
          </cell>
          <cell r="D305" t="str">
            <v>SERVION REPRESENTACOES EIRELI(GRAZIELLE)</v>
          </cell>
          <cell r="E305" t="str">
            <v>001.960.651-60</v>
          </cell>
          <cell r="F305">
            <v>7350.41</v>
          </cell>
          <cell r="G305">
            <v>2450.1366666666668</v>
          </cell>
          <cell r="H305">
            <v>80729.349999999991</v>
          </cell>
          <cell r="I305">
            <v>93000</v>
          </cell>
          <cell r="J305">
            <v>3.0350011076103883E-2</v>
          </cell>
          <cell r="K305">
            <v>2900</v>
          </cell>
        </row>
        <row r="306">
          <cell r="B306">
            <v>3788</v>
          </cell>
          <cell r="C306">
            <v>370</v>
          </cell>
          <cell r="D306" t="str">
            <v>SOUZA &amp; SOUZA LTDA (FELIPE SOUZA SANTOS)</v>
          </cell>
          <cell r="E306" t="str">
            <v>057.168.481-50</v>
          </cell>
          <cell r="F306">
            <v>5903.23</v>
          </cell>
          <cell r="G306">
            <v>1967.7433333333331</v>
          </cell>
          <cell r="H306">
            <v>80729.349999999991</v>
          </cell>
          <cell r="I306">
            <v>93000</v>
          </cell>
          <cell r="J306">
            <v>2.4374571742908042E-2</v>
          </cell>
          <cell r="K306">
            <v>2300</v>
          </cell>
        </row>
        <row r="307">
          <cell r="B307">
            <v>3801</v>
          </cell>
          <cell r="C307">
            <v>370</v>
          </cell>
          <cell r="D307" t="str">
            <v>V DA SILVA CATAFESTA REP. LTDA (VALDECI)</v>
          </cell>
          <cell r="E307" t="str">
            <v>003.854.820-86</v>
          </cell>
          <cell r="F307">
            <v>20805.830000000002</v>
          </cell>
          <cell r="G307">
            <v>6935.2766666666676</v>
          </cell>
          <cell r="H307">
            <v>80729.349999999991</v>
          </cell>
          <cell r="I307">
            <v>93000</v>
          </cell>
          <cell r="J307">
            <v>8.5907748132081685E-2</v>
          </cell>
          <cell r="K307">
            <v>8000</v>
          </cell>
        </row>
        <row r="308">
          <cell r="B308">
            <v>3812</v>
          </cell>
          <cell r="C308">
            <v>370</v>
          </cell>
          <cell r="D308" t="str">
            <v>CONTINI REPRESENTACOES COM.LTDA (ANDRE)</v>
          </cell>
          <cell r="E308" t="str">
            <v>856.360.451-15</v>
          </cell>
          <cell r="F308">
            <v>3019.05</v>
          </cell>
          <cell r="G308">
            <v>1006.35</v>
          </cell>
          <cell r="H308">
            <v>80729.349999999991</v>
          </cell>
          <cell r="I308">
            <v>93000</v>
          </cell>
          <cell r="J308">
            <v>1.2465726529446851E-2</v>
          </cell>
          <cell r="K308">
            <v>1200</v>
          </cell>
        </row>
        <row r="309">
          <cell r="B309">
            <v>3819</v>
          </cell>
          <cell r="C309">
            <v>370</v>
          </cell>
          <cell r="D309" t="str">
            <v>BV REPRESENTACOES LTDA (VINICIUS)</v>
          </cell>
          <cell r="E309" t="str">
            <v>050.417.871-74</v>
          </cell>
          <cell r="F309">
            <v>76751.33</v>
          </cell>
          <cell r="G309">
            <v>25583.776666666668</v>
          </cell>
          <cell r="H309">
            <v>80729.349999999991</v>
          </cell>
          <cell r="I309">
            <v>93000</v>
          </cell>
          <cell r="J309">
            <v>0.3169079977315149</v>
          </cell>
          <cell r="K309">
            <v>29500</v>
          </cell>
        </row>
        <row r="310">
          <cell r="B310">
            <v>3823</v>
          </cell>
          <cell r="C310">
            <v>370</v>
          </cell>
          <cell r="D310" t="str">
            <v>H F O MENDES SOARES REPRE COMER (HELEN)</v>
          </cell>
          <cell r="E310" t="str">
            <v>032.222.641-47</v>
          </cell>
          <cell r="F310">
            <v>6145.98</v>
          </cell>
          <cell r="G310">
            <v>2048.66</v>
          </cell>
          <cell r="H310">
            <v>80729.349999999991</v>
          </cell>
          <cell r="I310">
            <v>93000</v>
          </cell>
          <cell r="J310">
            <v>2.5376892047316125E-2</v>
          </cell>
          <cell r="K310">
            <v>2400</v>
          </cell>
        </row>
        <row r="311">
          <cell r="B311">
            <v>3848</v>
          </cell>
          <cell r="C311">
            <v>370</v>
          </cell>
          <cell r="D311" t="str">
            <v>SILVA E SILVEIRA LTDA (NERIS)</v>
          </cell>
          <cell r="E311" t="str">
            <v>713.209.031-34</v>
          </cell>
          <cell r="F311">
            <v>24128.65</v>
          </cell>
          <cell r="G311">
            <v>8042.8833333333341</v>
          </cell>
          <cell r="H311">
            <v>80729.349999999991</v>
          </cell>
          <cell r="I311">
            <v>93000</v>
          </cell>
          <cell r="J311">
            <v>9.9627747942146627E-2</v>
          </cell>
          <cell r="K311">
            <v>9300</v>
          </cell>
        </row>
        <row r="312">
          <cell r="B312">
            <v>3850</v>
          </cell>
          <cell r="C312">
            <v>370</v>
          </cell>
          <cell r="D312" t="str">
            <v>R. DA SILVA SOARES E V. DA SILV(VIVIANE)</v>
          </cell>
          <cell r="E312" t="str">
            <v>054.667.201-94</v>
          </cell>
          <cell r="F312">
            <v>8723.73</v>
          </cell>
          <cell r="G312">
            <v>2907.91</v>
          </cell>
          <cell r="H312">
            <v>80729.349999999991</v>
          </cell>
          <cell r="I312">
            <v>93000</v>
          </cell>
          <cell r="J312">
            <v>3.6020480779295268E-2</v>
          </cell>
          <cell r="K312">
            <v>3400</v>
          </cell>
        </row>
        <row r="313">
          <cell r="B313">
            <v>3852</v>
          </cell>
          <cell r="C313">
            <v>370</v>
          </cell>
          <cell r="D313" t="str">
            <v>CLAUDIO ELIAS ANTUNES GIMENEZ</v>
          </cell>
          <cell r="E313" t="str">
            <v>067.703.061-40</v>
          </cell>
          <cell r="F313">
            <v>1949.04</v>
          </cell>
          <cell r="G313">
            <v>649.67999999999995</v>
          </cell>
          <cell r="H313">
            <v>80729.349999999991</v>
          </cell>
          <cell r="I313">
            <v>93000</v>
          </cell>
          <cell r="J313">
            <v>8.0476307563482185E-3</v>
          </cell>
          <cell r="K313">
            <v>1000</v>
          </cell>
        </row>
        <row r="314">
          <cell r="B314">
            <v>3853</v>
          </cell>
          <cell r="C314">
            <v>370</v>
          </cell>
          <cell r="D314" t="str">
            <v>TALISSA DA SILVA MATOZO LTDA</v>
          </cell>
          <cell r="E314" t="str">
            <v>048.509.031-77</v>
          </cell>
          <cell r="F314">
            <v>0</v>
          </cell>
          <cell r="G314">
            <v>0</v>
          </cell>
          <cell r="H314">
            <v>80729.349999999991</v>
          </cell>
          <cell r="I314">
            <v>93000</v>
          </cell>
          <cell r="J314">
            <v>0</v>
          </cell>
          <cell r="K314">
            <v>1000</v>
          </cell>
        </row>
        <row r="315">
          <cell r="B315">
            <v>3854</v>
          </cell>
          <cell r="C315">
            <v>370</v>
          </cell>
          <cell r="D315" t="str">
            <v>RAFAEL FERREIRA DE OLIVEIRA</v>
          </cell>
          <cell r="E315" t="str">
            <v>000.787.841-90</v>
          </cell>
          <cell r="F315">
            <v>0</v>
          </cell>
          <cell r="G315">
            <v>0</v>
          </cell>
          <cell r="H315">
            <v>80729.349999999991</v>
          </cell>
          <cell r="I315">
            <v>93000</v>
          </cell>
          <cell r="J315">
            <v>0</v>
          </cell>
          <cell r="K315">
            <v>1000</v>
          </cell>
        </row>
        <row r="316">
          <cell r="B316">
            <v>2103</v>
          </cell>
          <cell r="C316">
            <v>400</v>
          </cell>
          <cell r="D316" t="str">
            <v>C ARAUJO REPRESENTACOES EIRELI(CAIRO)</v>
          </cell>
          <cell r="E316" t="str">
            <v>409.407.051-68</v>
          </cell>
          <cell r="F316">
            <v>7949.9000000000005</v>
          </cell>
          <cell r="G316">
            <v>2649.9666666666667</v>
          </cell>
          <cell r="H316">
            <v>28314.273333333327</v>
          </cell>
          <cell r="I316">
            <v>31000</v>
          </cell>
          <cell r="J316">
            <v>9.3591194641289302E-2</v>
          </cell>
          <cell r="K316">
            <v>3000</v>
          </cell>
        </row>
        <row r="317">
          <cell r="B317">
            <v>2113</v>
          </cell>
          <cell r="C317">
            <v>400</v>
          </cell>
          <cell r="D317" t="str">
            <v>JANE SOUZA REPRESENTACOES EIRELI.</v>
          </cell>
          <cell r="E317" t="str">
            <v>255.847.581-91</v>
          </cell>
          <cell r="F317">
            <v>1604.4199999999998</v>
          </cell>
          <cell r="G317">
            <v>534.80666666666662</v>
          </cell>
          <cell r="H317">
            <v>28314.273333333327</v>
          </cell>
          <cell r="I317">
            <v>31000</v>
          </cell>
          <cell r="J317">
            <v>1.8888235638986322E-2</v>
          </cell>
          <cell r="K317">
            <v>1000</v>
          </cell>
        </row>
        <row r="318">
          <cell r="B318">
            <v>2120</v>
          </cell>
          <cell r="C318">
            <v>400</v>
          </cell>
          <cell r="D318" t="str">
            <v>DIOGER RODRIGUES REPRESENTACOES - EIRELI</v>
          </cell>
          <cell r="E318" t="str">
            <v>803.413.301-91</v>
          </cell>
          <cell r="F318">
            <v>2665.3500000000004</v>
          </cell>
          <cell r="G318">
            <v>888.45000000000016</v>
          </cell>
          <cell r="H318">
            <v>28314.273333333327</v>
          </cell>
          <cell r="I318">
            <v>31000</v>
          </cell>
          <cell r="J318">
            <v>3.1378167101115802E-2</v>
          </cell>
          <cell r="K318">
            <v>1000</v>
          </cell>
        </row>
        <row r="319">
          <cell r="B319">
            <v>2146</v>
          </cell>
          <cell r="C319">
            <v>400</v>
          </cell>
          <cell r="D319" t="str">
            <v>GORETE CARDOSO REPRESENTACOES EIRELI</v>
          </cell>
          <cell r="E319" t="str">
            <v>548.370.571-87</v>
          </cell>
          <cell r="F319">
            <v>1758.4099999999999</v>
          </cell>
          <cell r="G319">
            <v>586.13666666666666</v>
          </cell>
          <cell r="H319">
            <v>28314.273333333327</v>
          </cell>
          <cell r="I319">
            <v>31000</v>
          </cell>
          <cell r="J319">
            <v>2.0701102223825395E-2</v>
          </cell>
          <cell r="K319">
            <v>1000</v>
          </cell>
        </row>
        <row r="320">
          <cell r="B320">
            <v>2155</v>
          </cell>
          <cell r="C320">
            <v>400</v>
          </cell>
          <cell r="D320" t="str">
            <v>ADRIANO OLIVEIRA REPRESENTACOES EIRELI#</v>
          </cell>
          <cell r="E320" t="str">
            <v>883.055.891-53</v>
          </cell>
          <cell r="F320">
            <v>5631.9699999999993</v>
          </cell>
          <cell r="G320">
            <v>1877.323333333333</v>
          </cell>
          <cell r="H320">
            <v>28314.273333333327</v>
          </cell>
          <cell r="I320">
            <v>31000</v>
          </cell>
          <cell r="J320">
            <v>6.6303073055497805E-2</v>
          </cell>
          <cell r="K320">
            <v>2100</v>
          </cell>
        </row>
        <row r="321">
          <cell r="B321">
            <v>2176</v>
          </cell>
          <cell r="C321">
            <v>400</v>
          </cell>
          <cell r="D321" t="str">
            <v>LETICIA LIMA REPRESENTACOES EIRELI</v>
          </cell>
          <cell r="E321" t="str">
            <v>889.956.741-72</v>
          </cell>
          <cell r="F321">
            <v>7391.65</v>
          </cell>
          <cell r="G321">
            <v>2463.8833333333332</v>
          </cell>
          <cell r="H321">
            <v>28314.273333333327</v>
          </cell>
          <cell r="I321">
            <v>31000</v>
          </cell>
          <cell r="J321">
            <v>8.701912651357703E-2</v>
          </cell>
          <cell r="K321">
            <v>2700</v>
          </cell>
        </row>
        <row r="322">
          <cell r="B322">
            <v>2198</v>
          </cell>
          <cell r="C322">
            <v>400</v>
          </cell>
          <cell r="D322" t="str">
            <v>NATANAEL MENDES REPRESENTACOES LTDA</v>
          </cell>
          <cell r="E322" t="str">
            <v>039.503.591-09</v>
          </cell>
          <cell r="F322">
            <v>4352.0499999999993</v>
          </cell>
          <cell r="G322">
            <v>1450.6833333333332</v>
          </cell>
          <cell r="H322">
            <v>28314.273333333327</v>
          </cell>
          <cell r="I322">
            <v>31000</v>
          </cell>
          <cell r="J322">
            <v>5.1235054357743247E-2</v>
          </cell>
          <cell r="K322">
            <v>1600</v>
          </cell>
        </row>
        <row r="323">
          <cell r="B323">
            <v>3151</v>
          </cell>
          <cell r="C323">
            <v>400</v>
          </cell>
          <cell r="D323" t="str">
            <v>HAVILA COSTA REPRESENTACOES#</v>
          </cell>
          <cell r="E323" t="str">
            <v>033.025.111-24</v>
          </cell>
          <cell r="F323">
            <v>347.76</v>
          </cell>
          <cell r="G323">
            <v>115.92</v>
          </cell>
          <cell r="H323">
            <v>28314.273333333327</v>
          </cell>
          <cell r="I323">
            <v>31000</v>
          </cell>
          <cell r="J323">
            <v>4.0940482079591901E-3</v>
          </cell>
          <cell r="K323">
            <v>1000</v>
          </cell>
        </row>
        <row r="324">
          <cell r="B324">
            <v>3157</v>
          </cell>
          <cell r="C324">
            <v>400</v>
          </cell>
          <cell r="D324" t="str">
            <v>THIAGO SANTOS REPRESENTACOES</v>
          </cell>
          <cell r="E324" t="str">
            <v>730.989.651-34</v>
          </cell>
          <cell r="F324">
            <v>342.95</v>
          </cell>
          <cell r="G324">
            <v>114.31666666666666</v>
          </cell>
          <cell r="H324">
            <v>28314.273333333327</v>
          </cell>
          <cell r="I324">
            <v>31000</v>
          </cell>
          <cell r="J324">
            <v>4.0374218798010248E-3</v>
          </cell>
          <cell r="K324">
            <v>1000</v>
          </cell>
        </row>
        <row r="325">
          <cell r="B325">
            <v>4080</v>
          </cell>
          <cell r="C325">
            <v>400</v>
          </cell>
          <cell r="D325" t="str">
            <v>MOTA COM REP. (CLAUDIZIO) #</v>
          </cell>
          <cell r="E325" t="str">
            <v>644.698.673-49</v>
          </cell>
          <cell r="F325">
            <v>10071.31</v>
          </cell>
          <cell r="G325">
            <v>3357.103333333333</v>
          </cell>
          <cell r="H325">
            <v>28314.273333333327</v>
          </cell>
          <cell r="I325">
            <v>31000</v>
          </cell>
          <cell r="J325">
            <v>0.11856575988411971</v>
          </cell>
          <cell r="K325">
            <v>3700</v>
          </cell>
        </row>
        <row r="326">
          <cell r="B326">
            <v>4210</v>
          </cell>
          <cell r="C326">
            <v>400</v>
          </cell>
          <cell r="D326" t="str">
            <v>WCE REPRESENTACOES EIRELI (WELLIGTON)</v>
          </cell>
          <cell r="E326" t="str">
            <v>021.095.171-07</v>
          </cell>
          <cell r="F326">
            <v>6547.95</v>
          </cell>
          <cell r="G326">
            <v>2182.65</v>
          </cell>
          <cell r="H326">
            <v>28314.273333333327</v>
          </cell>
          <cell r="I326">
            <v>31000</v>
          </cell>
          <cell r="J326">
            <v>7.7086562466374464E-2</v>
          </cell>
          <cell r="K326">
            <v>2400</v>
          </cell>
        </row>
        <row r="327">
          <cell r="B327">
            <v>4213</v>
          </cell>
          <cell r="C327">
            <v>400</v>
          </cell>
          <cell r="D327" t="str">
            <v>JS REPRESENTACOES LTDA (JASIELLY)</v>
          </cell>
          <cell r="E327" t="str">
            <v>018.544.721-00</v>
          </cell>
          <cell r="F327">
            <v>3418.34</v>
          </cell>
          <cell r="G327">
            <v>1139.4466666666667</v>
          </cell>
          <cell r="H327">
            <v>28314.273333333327</v>
          </cell>
          <cell r="I327">
            <v>31000</v>
          </cell>
          <cell r="J327">
            <v>4.0242836298582989E-2</v>
          </cell>
          <cell r="K327">
            <v>1300</v>
          </cell>
        </row>
        <row r="328">
          <cell r="B328">
            <v>4214</v>
          </cell>
          <cell r="C328">
            <v>400</v>
          </cell>
          <cell r="D328" t="str">
            <v>ADALTO JUNIOR REP DE MEDICAMENTOS EIRELI</v>
          </cell>
          <cell r="E328" t="str">
            <v>030.344.891-10</v>
          </cell>
          <cell r="F328">
            <v>7128.52</v>
          </cell>
          <cell r="G328">
            <v>2376.1733333333336</v>
          </cell>
          <cell r="H328">
            <v>28314.273333333327</v>
          </cell>
          <cell r="I328">
            <v>31000</v>
          </cell>
          <cell r="J328">
            <v>8.3921395592941261E-2</v>
          </cell>
          <cell r="K328">
            <v>2700</v>
          </cell>
        </row>
        <row r="329">
          <cell r="B329">
            <v>4217</v>
          </cell>
          <cell r="C329">
            <v>400</v>
          </cell>
          <cell r="D329" t="str">
            <v>VIVIANE REPRESENTACAO LTDA</v>
          </cell>
          <cell r="E329" t="str">
            <v>026.380.431-33</v>
          </cell>
          <cell r="F329">
            <v>3111.05</v>
          </cell>
          <cell r="G329">
            <v>1037.0166666666667</v>
          </cell>
          <cell r="H329">
            <v>28314.273333333327</v>
          </cell>
          <cell r="I329">
            <v>31000</v>
          </cell>
          <cell r="J329">
            <v>3.662522624042857E-2</v>
          </cell>
          <cell r="K329">
            <v>1200</v>
          </cell>
        </row>
        <row r="330">
          <cell r="B330">
            <v>4218</v>
          </cell>
          <cell r="C330">
            <v>400</v>
          </cell>
          <cell r="D330" t="str">
            <v>JOYCE REPRESENTACAO LTDA</v>
          </cell>
          <cell r="E330" t="str">
            <v>016.861.071-02</v>
          </cell>
          <cell r="F330">
            <v>1646.68</v>
          </cell>
          <cell r="G330">
            <v>548.89333333333332</v>
          </cell>
          <cell r="H330">
            <v>28314.273333333327</v>
          </cell>
          <cell r="I330">
            <v>31000</v>
          </cell>
          <cell r="J330">
            <v>1.9385746788251206E-2</v>
          </cell>
          <cell r="K330">
            <v>1000</v>
          </cell>
        </row>
        <row r="331">
          <cell r="B331">
            <v>4219</v>
          </cell>
          <cell r="C331">
            <v>400</v>
          </cell>
          <cell r="D331" t="str">
            <v>HINTERMAIER REPRESENTACOES LTDA#</v>
          </cell>
          <cell r="E331" t="str">
            <v>941.162.021-34</v>
          </cell>
          <cell r="F331">
            <v>1890.51</v>
          </cell>
          <cell r="G331">
            <v>630.16999999999996</v>
          </cell>
          <cell r="H331">
            <v>28314.273333333327</v>
          </cell>
          <cell r="I331">
            <v>31000</v>
          </cell>
          <cell r="J331">
            <v>2.2256266038730529E-2</v>
          </cell>
          <cell r="K331">
            <v>1000</v>
          </cell>
        </row>
        <row r="332">
          <cell r="B332">
            <v>4220</v>
          </cell>
          <cell r="C332">
            <v>400</v>
          </cell>
          <cell r="D332" t="str">
            <v>COUTO REPRESENTACOES COM. LTDA(TATIELLY)</v>
          </cell>
          <cell r="E332" t="str">
            <v>037.380.581-09</v>
          </cell>
          <cell r="F332">
            <v>291.37</v>
          </cell>
          <cell r="G332">
            <v>97.123333333333335</v>
          </cell>
          <cell r="H332">
            <v>28314.273333333327</v>
          </cell>
          <cell r="I332">
            <v>31000</v>
          </cell>
          <cell r="J332">
            <v>3.4301898618388236E-3</v>
          </cell>
          <cell r="K332">
            <v>1000</v>
          </cell>
        </row>
        <row r="333">
          <cell r="B333">
            <v>4223</v>
          </cell>
          <cell r="C333">
            <v>400</v>
          </cell>
          <cell r="D333" t="str">
            <v>P &amp; M REPRESENTACOES LTDA(RAYANE)</v>
          </cell>
          <cell r="E333" t="str">
            <v>017.569.091-05</v>
          </cell>
          <cell r="F333">
            <v>694.80000000000007</v>
          </cell>
          <cell r="G333">
            <v>231.60000000000002</v>
          </cell>
          <cell r="H333">
            <v>28314.273333333327</v>
          </cell>
          <cell r="I333">
            <v>31000</v>
          </cell>
          <cell r="J333">
            <v>8.179620125632751E-3</v>
          </cell>
          <cell r="K333">
            <v>1000</v>
          </cell>
        </row>
        <row r="334">
          <cell r="B334">
            <v>4224</v>
          </cell>
          <cell r="C334">
            <v>400</v>
          </cell>
          <cell r="D334" t="str">
            <v>LORRAYNE PAULA BERNARDES REP EIRELI</v>
          </cell>
          <cell r="E334" t="str">
            <v>038.347.661-51</v>
          </cell>
          <cell r="F334">
            <v>776.31</v>
          </cell>
          <cell r="G334">
            <v>258.77</v>
          </cell>
          <cell r="H334">
            <v>28314.273333333327</v>
          </cell>
          <cell r="I334">
            <v>31000</v>
          </cell>
          <cell r="J334">
            <v>9.1392068217184229E-3</v>
          </cell>
          <cell r="K334">
            <v>1000</v>
          </cell>
        </row>
        <row r="335">
          <cell r="B335">
            <v>4228</v>
          </cell>
          <cell r="C335">
            <v>400</v>
          </cell>
          <cell r="D335" t="str">
            <v>BN REPRESENTACOES COMERCIAIS LTDA(BRUNA)</v>
          </cell>
          <cell r="E335" t="str">
            <v>034.926.651-44</v>
          </cell>
          <cell r="F335">
            <v>4845.57</v>
          </cell>
          <cell r="G335">
            <v>1615.1899999999998</v>
          </cell>
          <cell r="H335">
            <v>28314.273333333327</v>
          </cell>
          <cell r="I335">
            <v>31000</v>
          </cell>
          <cell r="J335">
            <v>5.7045080443526602E-2</v>
          </cell>
          <cell r="K335">
            <v>1800</v>
          </cell>
        </row>
        <row r="336">
          <cell r="B336">
            <v>4232</v>
          </cell>
          <cell r="C336">
            <v>400</v>
          </cell>
          <cell r="D336" t="str">
            <v>ELIVANIA REPRESENTACAO LTDA</v>
          </cell>
          <cell r="E336" t="str">
            <v>033.279.341-93</v>
          </cell>
          <cell r="F336">
            <v>3395.68</v>
          </cell>
          <cell r="G336">
            <v>1131.8933333333332</v>
          </cell>
          <cell r="H336">
            <v>28314.273333333327</v>
          </cell>
          <cell r="I336">
            <v>31000</v>
          </cell>
          <cell r="J336">
            <v>3.9976068607093573E-2</v>
          </cell>
          <cell r="K336">
            <v>1300</v>
          </cell>
        </row>
        <row r="337">
          <cell r="B337">
            <v>4237</v>
          </cell>
          <cell r="C337">
            <v>400</v>
          </cell>
          <cell r="D337" t="str">
            <v>ELIANE APARECIDA MACHADO LTDA</v>
          </cell>
          <cell r="E337" t="str">
            <v>809.776.421-00</v>
          </cell>
          <cell r="F337">
            <v>452.78</v>
          </cell>
          <cell r="G337">
            <v>150.92666666666665</v>
          </cell>
          <cell r="H337">
            <v>28314.273333333327</v>
          </cell>
          <cell r="I337">
            <v>31000</v>
          </cell>
          <cell r="J337">
            <v>5.3304093271214692E-3</v>
          </cell>
          <cell r="K337">
            <v>1000</v>
          </cell>
        </row>
        <row r="338">
          <cell r="B338">
            <v>4238</v>
          </cell>
          <cell r="C338">
            <v>400</v>
          </cell>
          <cell r="D338" t="str">
            <v>KCR REPRESENTAC COMERCIAIS LTDA(KELLY)</v>
          </cell>
          <cell r="E338" t="str">
            <v>037.500.411-48</v>
          </cell>
          <cell r="F338">
            <v>2155.4699999999998</v>
          </cell>
          <cell r="G338">
            <v>718.4899999999999</v>
          </cell>
          <cell r="H338">
            <v>28314.273333333327</v>
          </cell>
          <cell r="I338">
            <v>31000</v>
          </cell>
          <cell r="J338">
            <v>2.5375540863842291E-2</v>
          </cell>
          <cell r="K338">
            <v>1000</v>
          </cell>
        </row>
        <row r="339">
          <cell r="B339">
            <v>4239</v>
          </cell>
          <cell r="C339">
            <v>400</v>
          </cell>
          <cell r="D339" t="str">
            <v>D CANUTO REPRESENTACOES LTDA (DAYANE)</v>
          </cell>
          <cell r="E339" t="str">
            <v>022.290.311-20</v>
          </cell>
          <cell r="F339">
            <v>1835.81</v>
          </cell>
          <cell r="G339">
            <v>611.93666666666661</v>
          </cell>
          <cell r="H339">
            <v>28314.273333333327</v>
          </cell>
          <cell r="I339">
            <v>31000</v>
          </cell>
          <cell r="J339">
            <v>2.1612303429530598E-2</v>
          </cell>
          <cell r="K339">
            <v>1000</v>
          </cell>
        </row>
        <row r="340">
          <cell r="B340">
            <v>4240</v>
          </cell>
          <cell r="C340">
            <v>400</v>
          </cell>
          <cell r="D340" t="str">
            <v>KRISTIELLEN AMARO PEREIRA</v>
          </cell>
          <cell r="E340" t="str">
            <v>035.873.281-61</v>
          </cell>
          <cell r="F340">
            <v>871.21</v>
          </cell>
          <cell r="G340">
            <v>290.40333333333336</v>
          </cell>
          <cell r="H340">
            <v>28314.273333333327</v>
          </cell>
          <cell r="I340">
            <v>31000</v>
          </cell>
          <cell r="J340">
            <v>1.0256428971866018E-2</v>
          </cell>
          <cell r="K340">
            <v>1000</v>
          </cell>
        </row>
        <row r="341">
          <cell r="B341">
            <v>4241</v>
          </cell>
          <cell r="C341">
            <v>400</v>
          </cell>
          <cell r="D341" t="str">
            <v>LIZIANE REGINA CANUTO</v>
          </cell>
          <cell r="E341" t="str">
            <v>034.524.271-88</v>
          </cell>
          <cell r="F341">
            <v>1539.97</v>
          </cell>
          <cell r="G341">
            <v>513.32333333333338</v>
          </cell>
          <cell r="H341">
            <v>28314.273333333327</v>
          </cell>
          <cell r="I341">
            <v>31000</v>
          </cell>
          <cell r="J341">
            <v>1.8129489932168494E-2</v>
          </cell>
          <cell r="K341">
            <v>1000</v>
          </cell>
        </row>
        <row r="342">
          <cell r="B342">
            <v>4242</v>
          </cell>
          <cell r="C342">
            <v>400</v>
          </cell>
          <cell r="D342" t="str">
            <v>G ALVES SANTOS REPRES LTDA (GUILHERME)</v>
          </cell>
          <cell r="E342" t="str">
            <v>064.349.271-26</v>
          </cell>
          <cell r="F342">
            <v>2225.0299999999997</v>
          </cell>
          <cell r="G342">
            <v>741.67666666666662</v>
          </cell>
          <cell r="H342">
            <v>28314.273333333327</v>
          </cell>
          <cell r="I342">
            <v>31000</v>
          </cell>
          <cell r="J342">
            <v>2.6194444686437304E-2</v>
          </cell>
          <cell r="K342">
            <v>1000</v>
          </cell>
        </row>
        <row r="343">
          <cell r="B343">
            <v>302</v>
          </cell>
          <cell r="C343">
            <v>450</v>
          </cell>
          <cell r="D343" t="str">
            <v>U P S REPRES.  (UELITON PEREIRA )</v>
          </cell>
          <cell r="E343" t="str">
            <v>612.002.121-34</v>
          </cell>
          <cell r="F343">
            <v>5253.74</v>
          </cell>
          <cell r="G343">
            <v>1751.2466666666667</v>
          </cell>
          <cell r="H343">
            <v>32470.260000000002</v>
          </cell>
          <cell r="I343">
            <v>36000</v>
          </cell>
          <cell r="J343">
            <v>5.3933866457080003E-2</v>
          </cell>
          <cell r="K343">
            <v>2000</v>
          </cell>
        </row>
        <row r="344">
          <cell r="B344">
            <v>3100</v>
          </cell>
          <cell r="C344">
            <v>450</v>
          </cell>
          <cell r="D344" t="str">
            <v>M M REPRESENTACOES LTDA (RUBENS FRANCIS)</v>
          </cell>
          <cell r="E344" t="str">
            <v>422.528.221-04</v>
          </cell>
          <cell r="F344">
            <v>10900.390000000001</v>
          </cell>
          <cell r="G344">
            <v>3633.4633333333336</v>
          </cell>
          <cell r="H344">
            <v>32470.260000000002</v>
          </cell>
          <cell r="I344">
            <v>36000</v>
          </cell>
          <cell r="J344">
            <v>0.11190127006477106</v>
          </cell>
          <cell r="K344">
            <v>4100</v>
          </cell>
        </row>
        <row r="345">
          <cell r="B345">
            <v>4522</v>
          </cell>
          <cell r="C345">
            <v>450</v>
          </cell>
          <cell r="D345" t="str">
            <v>U P S REPRESENTACAO LTDA (ELIZETE)</v>
          </cell>
          <cell r="E345" t="str">
            <v>981.996.761-91</v>
          </cell>
          <cell r="F345">
            <v>1549.41</v>
          </cell>
          <cell r="G345">
            <v>516.47</v>
          </cell>
          <cell r="H345">
            <v>32470.260000000002</v>
          </cell>
          <cell r="I345">
            <v>36000</v>
          </cell>
          <cell r="J345">
            <v>1.5905939773811481E-2</v>
          </cell>
          <cell r="K345">
            <v>1000</v>
          </cell>
        </row>
        <row r="346">
          <cell r="B346">
            <v>4527</v>
          </cell>
          <cell r="C346">
            <v>450</v>
          </cell>
          <cell r="D346" t="str">
            <v>AURILENE P CAMARGO LTDA</v>
          </cell>
          <cell r="E346" t="str">
            <v>599.782.601-53</v>
          </cell>
          <cell r="F346">
            <v>1209.5999999999999</v>
          </cell>
          <cell r="G346">
            <v>403.2</v>
          </cell>
          <cell r="H346">
            <v>32470.260000000002</v>
          </cell>
          <cell r="I346">
            <v>36000</v>
          </cell>
          <cell r="J346">
            <v>1.2417516829246208E-2</v>
          </cell>
          <cell r="K346">
            <v>1000</v>
          </cell>
        </row>
        <row r="347">
          <cell r="B347">
            <v>4529</v>
          </cell>
          <cell r="C347">
            <v>450</v>
          </cell>
          <cell r="D347" t="str">
            <v>VERA LUCIA BATISTA DE SOUZA LTDA</v>
          </cell>
          <cell r="E347" t="str">
            <v>007.422.651-70</v>
          </cell>
          <cell r="F347">
            <v>11932.599999999999</v>
          </cell>
          <cell r="G347">
            <v>3977.5333333333328</v>
          </cell>
          <cell r="H347">
            <v>32470.260000000002</v>
          </cell>
          <cell r="I347">
            <v>36000</v>
          </cell>
          <cell r="J347">
            <v>0.1224977358768711</v>
          </cell>
          <cell r="K347">
            <v>4500</v>
          </cell>
        </row>
        <row r="348">
          <cell r="B348">
            <v>4531</v>
          </cell>
          <cell r="C348">
            <v>450</v>
          </cell>
          <cell r="D348" t="str">
            <v>D BRAGA DA SILVA LTDA (DULCILENE)</v>
          </cell>
          <cell r="E348" t="str">
            <v>044.762.521-76</v>
          </cell>
          <cell r="F348">
            <v>1379.72</v>
          </cell>
          <cell r="G348">
            <v>459.90666666666669</v>
          </cell>
          <cell r="H348">
            <v>32470.260000000002</v>
          </cell>
          <cell r="I348">
            <v>36000</v>
          </cell>
          <cell r="J348">
            <v>1.4163935449444096E-2</v>
          </cell>
          <cell r="K348">
            <v>1000</v>
          </cell>
        </row>
        <row r="349">
          <cell r="B349">
            <v>4541</v>
          </cell>
          <cell r="C349">
            <v>450</v>
          </cell>
          <cell r="D349" t="str">
            <v>RICARDO T C REPRESENTACOES LTDA</v>
          </cell>
          <cell r="E349" t="str">
            <v>040.331.481-08</v>
          </cell>
          <cell r="F349">
            <v>5363.71</v>
          </cell>
          <cell r="G349">
            <v>1787.9033333333334</v>
          </cell>
          <cell r="H349">
            <v>32470.260000000002</v>
          </cell>
          <cell r="I349">
            <v>36000</v>
          </cell>
          <cell r="J349">
            <v>5.5062796951220384E-2</v>
          </cell>
          <cell r="K349">
            <v>2000</v>
          </cell>
        </row>
        <row r="350">
          <cell r="B350">
            <v>4544</v>
          </cell>
          <cell r="C350">
            <v>450</v>
          </cell>
          <cell r="D350" t="str">
            <v>E J VARGAS NETO LTDA (ERNANDES)</v>
          </cell>
          <cell r="E350" t="str">
            <v>049.949.481-43</v>
          </cell>
          <cell r="F350">
            <v>8404.1400000000012</v>
          </cell>
          <cell r="G350">
            <v>2801.3800000000006</v>
          </cell>
          <cell r="H350">
            <v>32470.260000000002</v>
          </cell>
          <cell r="I350">
            <v>36000</v>
          </cell>
          <cell r="J350">
            <v>8.6275256188278152E-2</v>
          </cell>
          <cell r="K350">
            <v>3200</v>
          </cell>
        </row>
        <row r="351">
          <cell r="B351">
            <v>4546</v>
          </cell>
          <cell r="C351">
            <v>450</v>
          </cell>
          <cell r="D351" t="str">
            <v>M G OLIVEIRA REPRESENT LTDA (MORGANA)</v>
          </cell>
          <cell r="E351" t="str">
            <v>050.517.011-67</v>
          </cell>
          <cell r="F351">
            <v>2140.84</v>
          </cell>
          <cell r="G351">
            <v>713.61333333333334</v>
          </cell>
          <cell r="H351">
            <v>32470.260000000002</v>
          </cell>
          <cell r="I351">
            <v>36000</v>
          </cell>
          <cell r="J351">
            <v>2.1977444385518727E-2</v>
          </cell>
          <cell r="K351">
            <v>1000</v>
          </cell>
        </row>
        <row r="352">
          <cell r="B352">
            <v>4549</v>
          </cell>
          <cell r="C352">
            <v>450</v>
          </cell>
          <cell r="D352" t="str">
            <v>PATRIK REPRESENTACOES LTDA</v>
          </cell>
          <cell r="E352" t="str">
            <v>022.519.981-52</v>
          </cell>
          <cell r="F352">
            <v>2033.25</v>
          </cell>
          <cell r="G352">
            <v>677.75</v>
          </cell>
          <cell r="H352">
            <v>32470.260000000002</v>
          </cell>
          <cell r="I352">
            <v>36000</v>
          </cell>
          <cell r="J352">
            <v>2.0872946505509964E-2</v>
          </cell>
          <cell r="K352">
            <v>1000</v>
          </cell>
        </row>
        <row r="353">
          <cell r="B353">
            <v>4551</v>
          </cell>
          <cell r="C353">
            <v>450</v>
          </cell>
          <cell r="D353" t="str">
            <v>AIRIS DA P A LIMA REPRESENTACOES LTDA</v>
          </cell>
          <cell r="E353" t="str">
            <v>890.285.461-20</v>
          </cell>
          <cell r="F353">
            <v>161.38999999999999</v>
          </cell>
          <cell r="G353">
            <v>53.79666666666666</v>
          </cell>
          <cell r="H353">
            <v>32470.260000000002</v>
          </cell>
          <cell r="I353">
            <v>36000</v>
          </cell>
          <cell r="J353">
            <v>1.656798149034429E-3</v>
          </cell>
          <cell r="K353">
            <v>1000</v>
          </cell>
        </row>
        <row r="354">
          <cell r="B354">
            <v>4555</v>
          </cell>
          <cell r="C354">
            <v>450</v>
          </cell>
          <cell r="D354" t="str">
            <v>J SANTOS RIBEIRO LTDA (JOIGNA)</v>
          </cell>
          <cell r="E354" t="str">
            <v>054.621.035-06</v>
          </cell>
          <cell r="F354">
            <v>1069.46</v>
          </cell>
          <cell r="G354">
            <v>356.48666666666668</v>
          </cell>
          <cell r="H354">
            <v>32470.260000000002</v>
          </cell>
          <cell r="I354">
            <v>36000</v>
          </cell>
          <cell r="J354">
            <v>1.097886702067266E-2</v>
          </cell>
          <cell r="K354">
            <v>1000</v>
          </cell>
        </row>
        <row r="355">
          <cell r="B355">
            <v>4556</v>
          </cell>
          <cell r="C355">
            <v>450</v>
          </cell>
          <cell r="D355" t="str">
            <v>EDMAR MURILO MIRANDA FERNADES</v>
          </cell>
          <cell r="E355" t="str">
            <v>042.436.181-78</v>
          </cell>
          <cell r="F355">
            <v>2160.2800000000002</v>
          </cell>
          <cell r="G355">
            <v>720.09333333333336</v>
          </cell>
          <cell r="H355">
            <v>32470.260000000002</v>
          </cell>
          <cell r="I355">
            <v>36000</v>
          </cell>
          <cell r="J355">
            <v>2.2177011620274471E-2</v>
          </cell>
          <cell r="K355">
            <v>1000</v>
          </cell>
        </row>
        <row r="356">
          <cell r="B356">
            <v>4557</v>
          </cell>
          <cell r="C356">
            <v>450</v>
          </cell>
          <cell r="D356" t="str">
            <v>F DOS S VENTURA LTDA (FABIO)</v>
          </cell>
          <cell r="E356" t="str">
            <v>000.681.681-95</v>
          </cell>
          <cell r="F356">
            <v>1504.2</v>
          </cell>
          <cell r="G356">
            <v>501.40000000000003</v>
          </cell>
          <cell r="H356">
            <v>32470.260000000002</v>
          </cell>
          <cell r="I356">
            <v>36000</v>
          </cell>
          <cell r="J356">
            <v>1.5441822763353296E-2</v>
          </cell>
          <cell r="K356">
            <v>1000</v>
          </cell>
        </row>
        <row r="357">
          <cell r="B357">
            <v>4558</v>
          </cell>
          <cell r="C357">
            <v>450</v>
          </cell>
          <cell r="D357" t="str">
            <v>FERNANDA DE OLIVEIRA FARIAS LTDA</v>
          </cell>
          <cell r="E357" t="str">
            <v>044.790.931-25</v>
          </cell>
          <cell r="F357">
            <v>1161.3899999999999</v>
          </cell>
          <cell r="G357">
            <v>387.12999999999994</v>
          </cell>
          <cell r="H357">
            <v>32470.260000000002</v>
          </cell>
          <cell r="I357">
            <v>36000</v>
          </cell>
          <cell r="J357">
            <v>1.1922602406017073E-2</v>
          </cell>
          <cell r="K357">
            <v>1000</v>
          </cell>
        </row>
        <row r="358">
          <cell r="B358">
            <v>4559</v>
          </cell>
          <cell r="C358">
            <v>450</v>
          </cell>
          <cell r="D358" t="str">
            <v>CAMILLA CASTRO DOS SANTOS</v>
          </cell>
          <cell r="E358" t="str">
            <v>703.925.691-67</v>
          </cell>
          <cell r="F358">
            <v>269.61</v>
          </cell>
          <cell r="G358">
            <v>89.87</v>
          </cell>
          <cell r="H358">
            <v>32470.260000000002</v>
          </cell>
          <cell r="I358">
            <v>36000</v>
          </cell>
          <cell r="J358">
            <v>2.7677634857250911E-3</v>
          </cell>
          <cell r="K358">
            <v>1000</v>
          </cell>
        </row>
        <row r="359">
          <cell r="B359">
            <v>4560</v>
          </cell>
          <cell r="C359">
            <v>450</v>
          </cell>
          <cell r="D359" t="str">
            <v>GPO REPRESENTACOES LTDA (GUILHERME)</v>
          </cell>
          <cell r="E359" t="str">
            <v>084.017.171-40</v>
          </cell>
          <cell r="F359">
            <v>2175.1799999999998</v>
          </cell>
          <cell r="G359">
            <v>725.06</v>
          </cell>
          <cell r="H359">
            <v>32470.260000000002</v>
          </cell>
          <cell r="I359">
            <v>36000</v>
          </cell>
          <cell r="J359">
            <v>2.2329972103703508E-2</v>
          </cell>
          <cell r="K359">
            <v>1000</v>
          </cell>
        </row>
        <row r="360">
          <cell r="B360">
            <v>9199</v>
          </cell>
          <cell r="C360">
            <v>450</v>
          </cell>
          <cell r="D360" t="str">
            <v>REGIONAL NORTE SUL</v>
          </cell>
          <cell r="E360" t="str">
            <v>891.481.421-15</v>
          </cell>
          <cell r="F360">
            <v>0</v>
          </cell>
          <cell r="G360">
            <v>0</v>
          </cell>
          <cell r="H360">
            <v>32470.260000000002</v>
          </cell>
          <cell r="I360">
            <v>36000</v>
          </cell>
          <cell r="J360">
            <v>0</v>
          </cell>
          <cell r="K360">
            <v>1000</v>
          </cell>
        </row>
        <row r="361">
          <cell r="B361">
            <v>9203</v>
          </cell>
          <cell r="C361">
            <v>450</v>
          </cell>
          <cell r="D361" t="str">
            <v>MARTINS &amp; LEMOS REPRES (DANIEL)</v>
          </cell>
          <cell r="E361" t="str">
            <v>493.578.323-00</v>
          </cell>
          <cell r="F361">
            <v>5255.2</v>
          </cell>
          <cell r="G361">
            <v>1751.7333333333333</v>
          </cell>
          <cell r="H361">
            <v>32470.260000000002</v>
          </cell>
          <cell r="I361">
            <v>36000</v>
          </cell>
          <cell r="J361">
            <v>5.39488545312952E-2</v>
          </cell>
          <cell r="K361">
            <v>2000</v>
          </cell>
        </row>
        <row r="362">
          <cell r="B362">
            <v>9209</v>
          </cell>
          <cell r="C362">
            <v>450</v>
          </cell>
          <cell r="D362" t="str">
            <v>ANA PAULA MARTINS DA SILVA E CIA</v>
          </cell>
          <cell r="E362" t="str">
            <v>021.077.781-83</v>
          </cell>
          <cell r="F362">
            <v>18977.32</v>
          </cell>
          <cell r="G362">
            <v>6325.7733333333335</v>
          </cell>
          <cell r="H362">
            <v>32470.260000000002</v>
          </cell>
          <cell r="I362">
            <v>36000</v>
          </cell>
          <cell r="J362">
            <v>0.1948174524421219</v>
          </cell>
          <cell r="K362">
            <v>7100</v>
          </cell>
        </row>
        <row r="363">
          <cell r="B363">
            <v>9230</v>
          </cell>
          <cell r="C363">
            <v>450</v>
          </cell>
          <cell r="D363" t="str">
            <v>SIMONE FERREIRA DE OLIVEIRA EIRELI</v>
          </cell>
          <cell r="E363" t="str">
            <v>979.526.211-49</v>
          </cell>
          <cell r="F363">
            <v>12253.050000000001</v>
          </cell>
          <cell r="G363">
            <v>4084.3500000000004</v>
          </cell>
          <cell r="H363">
            <v>32470.260000000002</v>
          </cell>
          <cell r="I363">
            <v>36000</v>
          </cell>
          <cell r="J363">
            <v>0.12578741285102121</v>
          </cell>
          <cell r="K363">
            <v>4600</v>
          </cell>
        </row>
        <row r="364">
          <cell r="B364">
            <v>9264</v>
          </cell>
          <cell r="C364">
            <v>450</v>
          </cell>
          <cell r="D364" t="str">
            <v>R G O REPRESENTACOES LTDA (RENATO)</v>
          </cell>
          <cell r="E364" t="str">
            <v>004.041.961-44</v>
          </cell>
          <cell r="F364">
            <v>1779.8899999999999</v>
          </cell>
          <cell r="G364">
            <v>593.29666666666662</v>
          </cell>
          <cell r="H364">
            <v>32470.260000000002</v>
          </cell>
          <cell r="I364">
            <v>36000</v>
          </cell>
          <cell r="J364">
            <v>1.8272002338960841E-2</v>
          </cell>
          <cell r="K364">
            <v>1000</v>
          </cell>
        </row>
        <row r="365">
          <cell r="B365">
            <v>9270</v>
          </cell>
          <cell r="C365">
            <v>450</v>
          </cell>
          <cell r="D365" t="str">
            <v>JANAINA ALVES REPRESENTACOES EIRELI</v>
          </cell>
          <cell r="E365" t="str">
            <v>042.549.261-38</v>
          </cell>
          <cell r="F365">
            <v>476.40999999999997</v>
          </cell>
          <cell r="G365">
            <v>158.80333333333331</v>
          </cell>
          <cell r="H365">
            <v>32470.260000000002</v>
          </cell>
          <cell r="I365">
            <v>36000</v>
          </cell>
          <cell r="J365">
            <v>4.8907318060691018E-3</v>
          </cell>
          <cell r="K365">
            <v>1000</v>
          </cell>
        </row>
        <row r="366">
          <cell r="B366">
            <v>5917</v>
          </cell>
          <cell r="C366">
            <v>555</v>
          </cell>
          <cell r="D366" t="str">
            <v>JOVE 2K REPR( JOSIENE)</v>
          </cell>
          <cell r="E366" t="str">
            <v>889.917.251-04</v>
          </cell>
          <cell r="F366">
            <v>46.59</v>
          </cell>
          <cell r="G366">
            <v>15.530000000000001</v>
          </cell>
          <cell r="H366">
            <v>42793.513333333329</v>
          </cell>
          <cell r="I366">
            <v>48000</v>
          </cell>
          <cell r="J366">
            <v>3.6290546838329245E-4</v>
          </cell>
          <cell r="K366">
            <v>1000</v>
          </cell>
        </row>
        <row r="367">
          <cell r="B367">
            <v>5952</v>
          </cell>
          <cell r="C367">
            <v>555</v>
          </cell>
          <cell r="D367" t="str">
            <v>JADER BANDEIRA REPRESENTACOES</v>
          </cell>
          <cell r="E367" t="str">
            <v>827.307.171-53</v>
          </cell>
          <cell r="F367">
            <v>7406.33</v>
          </cell>
          <cell r="G367">
            <v>2468.7766666666666</v>
          </cell>
          <cell r="H367">
            <v>42793.513333333329</v>
          </cell>
          <cell r="I367">
            <v>48000</v>
          </cell>
          <cell r="J367">
            <v>5.7690441246001929E-2</v>
          </cell>
          <cell r="K367">
            <v>2800</v>
          </cell>
        </row>
        <row r="368">
          <cell r="B368">
            <v>5960</v>
          </cell>
          <cell r="C368">
            <v>555</v>
          </cell>
          <cell r="D368" t="str">
            <v>ANA PAULA REPRESENTACOES</v>
          </cell>
          <cell r="E368" t="str">
            <v>888.033.091-87</v>
          </cell>
          <cell r="F368">
            <v>3063.21</v>
          </cell>
          <cell r="G368">
            <v>1021.07</v>
          </cell>
          <cell r="H368">
            <v>42793.513333333329</v>
          </cell>
          <cell r="I368">
            <v>48000</v>
          </cell>
          <cell r="J368">
            <v>2.3860391925442908E-2</v>
          </cell>
          <cell r="K368">
            <v>1200</v>
          </cell>
        </row>
        <row r="369">
          <cell r="B369">
            <v>5962</v>
          </cell>
          <cell r="C369">
            <v>555</v>
          </cell>
          <cell r="D369" t="str">
            <v>PABLYNE CAMPOS SPINDOLA REPRESENTACOES#</v>
          </cell>
          <cell r="E369" t="str">
            <v>000.122.141-83</v>
          </cell>
          <cell r="F369">
            <v>29964.39</v>
          </cell>
          <cell r="G369">
            <v>9988.1299999999992</v>
          </cell>
          <cell r="H369">
            <v>42793.513333333329</v>
          </cell>
          <cell r="I369">
            <v>48000</v>
          </cell>
          <cell r="J369">
            <v>0.23340289735500411</v>
          </cell>
          <cell r="K369">
            <v>11300</v>
          </cell>
        </row>
        <row r="370">
          <cell r="B370">
            <v>5968</v>
          </cell>
          <cell r="C370">
            <v>555</v>
          </cell>
          <cell r="D370" t="str">
            <v>J ALVES DE ALMEIDA EIRELI(JULIANA)</v>
          </cell>
          <cell r="E370" t="str">
            <v>734.279.931-91</v>
          </cell>
          <cell r="F370">
            <v>3845.44</v>
          </cell>
          <cell r="G370">
            <v>1281.8133333333333</v>
          </cell>
          <cell r="H370">
            <v>42793.513333333329</v>
          </cell>
          <cell r="I370">
            <v>48000</v>
          </cell>
          <cell r="J370">
            <v>2.9953449331183685E-2</v>
          </cell>
          <cell r="K370">
            <v>1500</v>
          </cell>
        </row>
        <row r="371">
          <cell r="B371">
            <v>5977</v>
          </cell>
          <cell r="C371">
            <v>555</v>
          </cell>
          <cell r="D371" t="str">
            <v>L C CAITANO DE MEDEIROS EIRELI (LUANA)#</v>
          </cell>
          <cell r="E371" t="str">
            <v>044.861.741-27</v>
          </cell>
          <cell r="F371">
            <v>0</v>
          </cell>
          <cell r="G371">
            <v>0</v>
          </cell>
          <cell r="H371">
            <v>42793.513333333329</v>
          </cell>
          <cell r="I371">
            <v>48000</v>
          </cell>
          <cell r="J371">
            <v>0</v>
          </cell>
          <cell r="K371">
            <v>1000</v>
          </cell>
        </row>
        <row r="372">
          <cell r="B372">
            <v>5979</v>
          </cell>
          <cell r="C372">
            <v>555</v>
          </cell>
          <cell r="D372" t="str">
            <v>CRIS CAMARGO REPR. EIRELI (CRISTIANE)</v>
          </cell>
          <cell r="E372" t="str">
            <v>016.684.611-29</v>
          </cell>
          <cell r="F372">
            <v>3492.19</v>
          </cell>
          <cell r="G372">
            <v>1164.0633333333333</v>
          </cell>
          <cell r="H372">
            <v>42793.513333333329</v>
          </cell>
          <cell r="I372">
            <v>48000</v>
          </cell>
          <cell r="J372">
            <v>2.7201864083139082E-2</v>
          </cell>
          <cell r="K372">
            <v>1400</v>
          </cell>
        </row>
        <row r="373">
          <cell r="B373">
            <v>5980</v>
          </cell>
          <cell r="C373">
            <v>555</v>
          </cell>
          <cell r="D373" t="str">
            <v>LOPES E SOUZA REPR.  LTDA( ELIZANGELA )</v>
          </cell>
          <cell r="E373" t="str">
            <v>055.749.181-96</v>
          </cell>
          <cell r="F373">
            <v>4554.2099999999991</v>
          </cell>
          <cell r="G373">
            <v>1518.0699999999997</v>
          </cell>
          <cell r="H373">
            <v>42793.513333333329</v>
          </cell>
          <cell r="I373">
            <v>48000</v>
          </cell>
          <cell r="J373">
            <v>3.5474301634811627E-2</v>
          </cell>
          <cell r="K373">
            <v>1800</v>
          </cell>
        </row>
        <row r="374">
          <cell r="B374">
            <v>5982</v>
          </cell>
          <cell r="C374">
            <v>555</v>
          </cell>
          <cell r="D374" t="str">
            <v>JSS REPRESENTACAO COM EIRELI (JANAINA)</v>
          </cell>
          <cell r="E374" t="str">
            <v>036.456.911-54</v>
          </cell>
          <cell r="F374">
            <v>10161.6</v>
          </cell>
          <cell r="G374">
            <v>3387.2000000000003</v>
          </cell>
          <cell r="H374">
            <v>42793.513333333329</v>
          </cell>
          <cell r="I374">
            <v>48000</v>
          </cell>
          <cell r="J374">
            <v>7.915218303334759E-2</v>
          </cell>
          <cell r="K374">
            <v>3800</v>
          </cell>
        </row>
        <row r="375">
          <cell r="B375">
            <v>6020</v>
          </cell>
          <cell r="C375">
            <v>555</v>
          </cell>
          <cell r="D375" t="str">
            <v>SJC COMERCIO DE MEDIC.EIRELLI (SANDRA)</v>
          </cell>
          <cell r="E375" t="str">
            <v>720.500.981-20</v>
          </cell>
          <cell r="F375">
            <v>4254.68</v>
          </cell>
          <cell r="G375">
            <v>1418.2266666666667</v>
          </cell>
          <cell r="H375">
            <v>42793.513333333329</v>
          </cell>
          <cell r="I375">
            <v>48000</v>
          </cell>
          <cell r="J375">
            <v>3.3141159867375543E-2</v>
          </cell>
          <cell r="K375">
            <v>1600</v>
          </cell>
        </row>
        <row r="376">
          <cell r="B376">
            <v>6026</v>
          </cell>
          <cell r="C376">
            <v>555</v>
          </cell>
          <cell r="D376" t="str">
            <v>REPRES COMERCIAL H &amp; J LTDA (HELENA)</v>
          </cell>
          <cell r="E376" t="str">
            <v>017.205.871-67</v>
          </cell>
          <cell r="F376">
            <v>14855</v>
          </cell>
          <cell r="G376">
            <v>4951.666666666667</v>
          </cell>
          <cell r="H376">
            <v>42793.513333333329</v>
          </cell>
          <cell r="I376">
            <v>48000</v>
          </cell>
          <cell r="J376">
            <v>0.11571068325464282</v>
          </cell>
          <cell r="K376">
            <v>5600</v>
          </cell>
        </row>
        <row r="377">
          <cell r="B377">
            <v>6035</v>
          </cell>
          <cell r="C377">
            <v>555</v>
          </cell>
          <cell r="D377" t="str">
            <v>FREIRE REPRES COMERCIAS LTDA (ROSILENE)</v>
          </cell>
          <cell r="E377" t="str">
            <v>009.321.961-01</v>
          </cell>
          <cell r="F377">
            <v>5745.46</v>
          </cell>
          <cell r="G377">
            <v>1915.1533333333334</v>
          </cell>
          <cell r="H377">
            <v>42793.513333333329</v>
          </cell>
          <cell r="I377">
            <v>48000</v>
          </cell>
          <cell r="J377">
            <v>4.4753355921388092E-2</v>
          </cell>
          <cell r="K377">
            <v>2200</v>
          </cell>
        </row>
        <row r="378">
          <cell r="B378">
            <v>6049</v>
          </cell>
          <cell r="C378">
            <v>555</v>
          </cell>
          <cell r="D378" t="str">
            <v>JUCILENE ARAUJO DA SILVA LTDA</v>
          </cell>
          <cell r="E378" t="str">
            <v>007.790.341-20</v>
          </cell>
          <cell r="F378">
            <v>2813.4100000000003</v>
          </cell>
          <cell r="G378">
            <v>937.8033333333334</v>
          </cell>
          <cell r="H378">
            <v>42793.513333333329</v>
          </cell>
          <cell r="I378">
            <v>48000</v>
          </cell>
          <cell r="J378">
            <v>2.1914614161928282E-2</v>
          </cell>
          <cell r="K378">
            <v>1100</v>
          </cell>
        </row>
        <row r="379">
          <cell r="B379">
            <v>6050</v>
          </cell>
          <cell r="C379">
            <v>555</v>
          </cell>
          <cell r="D379" t="str">
            <v>D C MONTEIRO REPRESENT LTDA (DEBORA)</v>
          </cell>
          <cell r="E379" t="str">
            <v>918.089.361-91</v>
          </cell>
          <cell r="F379">
            <v>2603.83</v>
          </cell>
          <cell r="G379">
            <v>867.94333333333327</v>
          </cell>
          <cell r="H379">
            <v>42793.513333333329</v>
          </cell>
          <cell r="I379">
            <v>48000</v>
          </cell>
          <cell r="J379">
            <v>2.0282123754893071E-2</v>
          </cell>
          <cell r="K379">
            <v>1000</v>
          </cell>
        </row>
        <row r="380">
          <cell r="B380">
            <v>6051</v>
          </cell>
          <cell r="C380">
            <v>555</v>
          </cell>
          <cell r="D380" t="str">
            <v>JOSIANE SANTOS GONCALVES</v>
          </cell>
          <cell r="E380" t="str">
            <v>044.624.801-04</v>
          </cell>
          <cell r="F380">
            <v>6641.09</v>
          </cell>
          <cell r="G380">
            <v>2213.6966666666667</v>
          </cell>
          <cell r="H380">
            <v>42793.513333333329</v>
          </cell>
          <cell r="I380">
            <v>48000</v>
          </cell>
          <cell r="J380">
            <v>5.1729724769813253E-2</v>
          </cell>
          <cell r="K380">
            <v>2500</v>
          </cell>
        </row>
        <row r="381">
          <cell r="B381">
            <v>6057</v>
          </cell>
          <cell r="C381">
            <v>555</v>
          </cell>
          <cell r="D381" t="str">
            <v>LUCIENE PEREIRA DOS SANTOS #</v>
          </cell>
          <cell r="E381" t="str">
            <v>000.480.301-98</v>
          </cell>
          <cell r="F381">
            <v>6586.1399999999994</v>
          </cell>
          <cell r="G381">
            <v>2195.3799999999997</v>
          </cell>
          <cell r="H381">
            <v>42793.513333333329</v>
          </cell>
          <cell r="I381">
            <v>48000</v>
          </cell>
          <cell r="J381">
            <v>5.1301700397895195E-2</v>
          </cell>
          <cell r="K381">
            <v>2500</v>
          </cell>
        </row>
        <row r="382">
          <cell r="B382">
            <v>6060</v>
          </cell>
          <cell r="C382">
            <v>555</v>
          </cell>
          <cell r="D382" t="str">
            <v>SABRINA CAMPELO REPRESENTACOES LTDA</v>
          </cell>
          <cell r="E382" t="str">
            <v>709.039.941-94</v>
          </cell>
          <cell r="F382">
            <v>298.95</v>
          </cell>
          <cell r="G382">
            <v>99.649999999999991</v>
          </cell>
          <cell r="H382">
            <v>42793.513333333329</v>
          </cell>
          <cell r="I382">
            <v>48000</v>
          </cell>
          <cell r="J382">
            <v>2.3286239487698059E-3</v>
          </cell>
          <cell r="K382">
            <v>1000</v>
          </cell>
        </row>
        <row r="383">
          <cell r="B383">
            <v>6062</v>
          </cell>
          <cell r="C383">
            <v>555</v>
          </cell>
          <cell r="D383" t="str">
            <v>CLEITON T CAMPOS DE CARVALHO LTDA</v>
          </cell>
          <cell r="E383" t="str">
            <v>064.250.861-57</v>
          </cell>
          <cell r="F383">
            <v>12989.720000000001</v>
          </cell>
          <cell r="G383">
            <v>4329.9066666666668</v>
          </cell>
          <cell r="H383">
            <v>42793.513333333329</v>
          </cell>
          <cell r="I383">
            <v>48000</v>
          </cell>
          <cell r="J383">
            <v>0.10118137842386395</v>
          </cell>
          <cell r="K383">
            <v>4900</v>
          </cell>
        </row>
        <row r="384">
          <cell r="B384">
            <v>6063</v>
          </cell>
          <cell r="C384">
            <v>555</v>
          </cell>
          <cell r="D384" t="str">
            <v>LEILA DO NASCIMENTO DE JESUS</v>
          </cell>
          <cell r="E384" t="str">
            <v>065.692.601-54</v>
          </cell>
          <cell r="F384">
            <v>2690.39</v>
          </cell>
          <cell r="G384">
            <v>896.79666666666662</v>
          </cell>
          <cell r="H384">
            <v>42793.513333333329</v>
          </cell>
          <cell r="I384">
            <v>48000</v>
          </cell>
          <cell r="J384">
            <v>2.0956369244123762E-2</v>
          </cell>
          <cell r="K384">
            <v>1100</v>
          </cell>
        </row>
        <row r="385">
          <cell r="B385">
            <v>6064</v>
          </cell>
          <cell r="C385">
            <v>555</v>
          </cell>
          <cell r="D385" t="str">
            <v>WACKS JUNIOR CARDOSO GUIMARAES</v>
          </cell>
          <cell r="E385" t="str">
            <v>049.130.381-50</v>
          </cell>
          <cell r="F385">
            <v>2202.73</v>
          </cell>
          <cell r="G385">
            <v>734.24333333333334</v>
          </cell>
          <cell r="H385">
            <v>42793.513333333329</v>
          </cell>
          <cell r="I385">
            <v>48000</v>
          </cell>
          <cell r="J385">
            <v>1.7157818466879797E-2</v>
          </cell>
          <cell r="K385">
            <v>1000</v>
          </cell>
        </row>
        <row r="386">
          <cell r="B386">
            <v>6065</v>
          </cell>
          <cell r="C386">
            <v>555</v>
          </cell>
          <cell r="D386" t="str">
            <v>IGOR DA SILVA COSTA</v>
          </cell>
          <cell r="E386" t="str">
            <v>060.093.131-55</v>
          </cell>
          <cell r="F386">
            <v>1835.22</v>
          </cell>
          <cell r="G386">
            <v>611.74</v>
          </cell>
          <cell r="H386">
            <v>42793.513333333329</v>
          </cell>
          <cell r="I386">
            <v>48000</v>
          </cell>
          <cell r="J386">
            <v>1.4295157194384758E-2</v>
          </cell>
          <cell r="K386">
            <v>1000</v>
          </cell>
        </row>
        <row r="387">
          <cell r="B387">
            <v>6067</v>
          </cell>
          <cell r="C387">
            <v>555</v>
          </cell>
          <cell r="D387" t="str">
            <v>VANIA TEIXEIRA RIBEIRO</v>
          </cell>
          <cell r="E387" t="str">
            <v>037.568.971-09</v>
          </cell>
          <cell r="F387">
            <v>1421.22</v>
          </cell>
          <cell r="G387">
            <v>473.74</v>
          </cell>
          <cell r="H387">
            <v>42793.513333333329</v>
          </cell>
          <cell r="I387">
            <v>48000</v>
          </cell>
          <cell r="J387">
            <v>1.1070369387759236E-2</v>
          </cell>
          <cell r="K387">
            <v>1000</v>
          </cell>
        </row>
        <row r="388">
          <cell r="B388">
            <v>6068</v>
          </cell>
          <cell r="C388">
            <v>555</v>
          </cell>
          <cell r="D388" t="str">
            <v>V M DE SOUZA LTDA (VERONICA)</v>
          </cell>
          <cell r="E388" t="str">
            <v>043.454.231-80</v>
          </cell>
          <cell r="F388">
            <v>810.12</v>
          </cell>
          <cell r="G388">
            <v>270.04000000000002</v>
          </cell>
          <cell r="H388">
            <v>42793.513333333329</v>
          </cell>
          <cell r="I388">
            <v>48000</v>
          </cell>
          <cell r="J388">
            <v>6.3103021688489559E-3</v>
          </cell>
          <cell r="K388">
            <v>1000</v>
          </cell>
        </row>
        <row r="389">
          <cell r="B389">
            <v>6069</v>
          </cell>
          <cell r="C389">
            <v>555</v>
          </cell>
          <cell r="D389" t="str">
            <v>MILAYNE PLISCILA DA SILVA MESQUITA</v>
          </cell>
          <cell r="E389" t="str">
            <v>039.652.651-99</v>
          </cell>
          <cell r="F389">
            <v>98.62</v>
          </cell>
          <cell r="G389">
            <v>32.873333333333335</v>
          </cell>
          <cell r="H389">
            <v>42793.513333333329</v>
          </cell>
          <cell r="I389">
            <v>48000</v>
          </cell>
          <cell r="J389">
            <v>7.6818496011934535E-4</v>
          </cell>
          <cell r="K389">
            <v>1000</v>
          </cell>
        </row>
        <row r="390">
          <cell r="B390">
            <v>2804</v>
          </cell>
          <cell r="C390">
            <v>650</v>
          </cell>
          <cell r="D390" t="str">
            <v>ARETUSA PENA REP (JUR)#</v>
          </cell>
          <cell r="E390" t="str">
            <v>885.487.671-20</v>
          </cell>
          <cell r="F390">
            <v>0</v>
          </cell>
          <cell r="G390">
            <v>0</v>
          </cell>
          <cell r="H390">
            <v>16263.293333333333</v>
          </cell>
          <cell r="I390">
            <v>18000</v>
          </cell>
          <cell r="J390">
            <v>0</v>
          </cell>
          <cell r="K390">
            <v>1000</v>
          </cell>
        </row>
        <row r="391">
          <cell r="B391">
            <v>5920</v>
          </cell>
          <cell r="C391">
            <v>650</v>
          </cell>
          <cell r="D391" t="str">
            <v>PG REPRES COML (PAULO DE TARSO)#</v>
          </cell>
          <cell r="E391" t="str">
            <v>182.531.641-49</v>
          </cell>
          <cell r="F391">
            <v>746.96</v>
          </cell>
          <cell r="G391">
            <v>248.98666666666668</v>
          </cell>
          <cell r="H391">
            <v>16263.293333333333</v>
          </cell>
          <cell r="I391">
            <v>18000</v>
          </cell>
          <cell r="J391">
            <v>1.5309732264149861E-2</v>
          </cell>
          <cell r="K391">
            <v>1000</v>
          </cell>
        </row>
        <row r="392">
          <cell r="B392">
            <v>5949</v>
          </cell>
          <cell r="C392">
            <v>650</v>
          </cell>
          <cell r="D392" t="str">
            <v>CLAUDIO HENRIQUE DOS SANTOS REP COM#</v>
          </cell>
          <cell r="E392" t="str">
            <v>030.239.031-66</v>
          </cell>
          <cell r="F392">
            <v>16961.349999999999</v>
          </cell>
          <cell r="G392">
            <v>5653.7833333333328</v>
          </cell>
          <cell r="H392">
            <v>16263.293333333333</v>
          </cell>
          <cell r="I392">
            <v>18000</v>
          </cell>
          <cell r="J392">
            <v>0.34764074025187186</v>
          </cell>
          <cell r="K392">
            <v>6300</v>
          </cell>
        </row>
        <row r="393">
          <cell r="B393">
            <v>5951</v>
          </cell>
          <cell r="C393">
            <v>650</v>
          </cell>
          <cell r="D393" t="str">
            <v>GRUPO SOLUCOES COMERCIAIS LTDA(MARCOS)#</v>
          </cell>
          <cell r="E393" t="str">
            <v>011.590.241-46</v>
          </cell>
          <cell r="F393">
            <v>9439.4</v>
          </cell>
          <cell r="G393">
            <v>3146.4666666666667</v>
          </cell>
          <cell r="H393">
            <v>16263.293333333333</v>
          </cell>
          <cell r="I393">
            <v>18000</v>
          </cell>
          <cell r="J393">
            <v>0.1934704491997111</v>
          </cell>
          <cell r="K393">
            <v>3500</v>
          </cell>
        </row>
        <row r="394">
          <cell r="B394">
            <v>6115</v>
          </cell>
          <cell r="C394">
            <v>650</v>
          </cell>
          <cell r="D394" t="str">
            <v>SSP ARAUJO REPRESENTACAO LTDA(SIRLENE)#</v>
          </cell>
          <cell r="E394" t="str">
            <v>518.067.546-49</v>
          </cell>
          <cell r="F394">
            <v>611.32000000000005</v>
          </cell>
          <cell r="G394">
            <v>203.77333333333334</v>
          </cell>
          <cell r="H394">
            <v>16263.293333333333</v>
          </cell>
          <cell r="I394">
            <v>18000</v>
          </cell>
          <cell r="J394">
            <v>1.2529647541662329E-2</v>
          </cell>
          <cell r="K394">
            <v>1000</v>
          </cell>
        </row>
        <row r="395">
          <cell r="B395">
            <v>6134</v>
          </cell>
          <cell r="C395">
            <v>650</v>
          </cell>
          <cell r="D395" t="str">
            <v>SOUSA E CARVALHO REP ( WILSON)#</v>
          </cell>
          <cell r="E395" t="str">
            <v>498.085.671-34</v>
          </cell>
          <cell r="F395">
            <v>490.53000000000003</v>
          </cell>
          <cell r="G395">
            <v>163.51000000000002</v>
          </cell>
          <cell r="H395">
            <v>16263.293333333333</v>
          </cell>
          <cell r="I395">
            <v>18000</v>
          </cell>
          <cell r="J395">
            <v>1.0053929216468662E-2</v>
          </cell>
          <cell r="K395">
            <v>1000</v>
          </cell>
        </row>
        <row r="396">
          <cell r="B396">
            <v>6505</v>
          </cell>
          <cell r="C396">
            <v>650</v>
          </cell>
          <cell r="D396" t="str">
            <v>M H REPRESENTACAO COM(MARCELO HENRIQUE)</v>
          </cell>
          <cell r="E396" t="str">
            <v>869.183.201-06</v>
          </cell>
          <cell r="F396">
            <v>1647.45</v>
          </cell>
          <cell r="G396">
            <v>549.15</v>
          </cell>
          <cell r="H396">
            <v>16263.293333333333</v>
          </cell>
          <cell r="I396">
            <v>18000</v>
          </cell>
          <cell r="J396">
            <v>3.376622365129818E-2</v>
          </cell>
          <cell r="K396">
            <v>1000</v>
          </cell>
        </row>
        <row r="397">
          <cell r="B397">
            <v>6515</v>
          </cell>
          <cell r="C397">
            <v>650</v>
          </cell>
          <cell r="D397" t="str">
            <v>M MARQUES REP COM DE COSM EIRELI(MARCO)#</v>
          </cell>
          <cell r="E397" t="str">
            <v>044.591.751-26</v>
          </cell>
          <cell r="F397">
            <v>248.12</v>
          </cell>
          <cell r="G397">
            <v>82.706666666666663</v>
          </cell>
          <cell r="H397">
            <v>16263.293333333333</v>
          </cell>
          <cell r="I397">
            <v>18000</v>
          </cell>
          <cell r="J397">
            <v>5.0854808415187738E-3</v>
          </cell>
          <cell r="K397">
            <v>1000</v>
          </cell>
        </row>
        <row r="398">
          <cell r="B398">
            <v>6532</v>
          </cell>
          <cell r="C398">
            <v>650</v>
          </cell>
          <cell r="D398" t="str">
            <v>J S F REPRES EIRELI(ANTONIO JONAS)</v>
          </cell>
          <cell r="E398" t="str">
            <v>049.661.503-37</v>
          </cell>
          <cell r="F398">
            <v>1588.77</v>
          </cell>
          <cell r="G398">
            <v>529.59</v>
          </cell>
          <cell r="H398">
            <v>16263.293333333333</v>
          </cell>
          <cell r="I398">
            <v>18000</v>
          </cell>
          <cell r="J398">
            <v>3.2563515220779396E-2</v>
          </cell>
          <cell r="K398">
            <v>1000</v>
          </cell>
        </row>
        <row r="399">
          <cell r="B399">
            <v>6533</v>
          </cell>
          <cell r="C399">
            <v>650</v>
          </cell>
          <cell r="D399" t="str">
            <v>PAMELA CARVALHO REP. LTDA</v>
          </cell>
          <cell r="E399" t="str">
            <v>048.762.681-85</v>
          </cell>
          <cell r="F399">
            <v>3389.5299999999997</v>
          </cell>
          <cell r="G399">
            <v>1129.8433333333332</v>
          </cell>
          <cell r="H399">
            <v>16263.293333333333</v>
          </cell>
          <cell r="I399">
            <v>18000</v>
          </cell>
          <cell r="J399">
            <v>6.9471988863264264E-2</v>
          </cell>
          <cell r="K399">
            <v>1300</v>
          </cell>
        </row>
        <row r="400">
          <cell r="B400">
            <v>6537</v>
          </cell>
          <cell r="C400">
            <v>650</v>
          </cell>
          <cell r="D400" t="str">
            <v>JONATHAS REP COMERCIAL EIRELI</v>
          </cell>
          <cell r="E400" t="str">
            <v>023.136.811-90</v>
          </cell>
          <cell r="F400">
            <v>619.80000000000007</v>
          </cell>
          <cell r="G400">
            <v>206.60000000000002</v>
          </cell>
          <cell r="H400">
            <v>16263.293333333333</v>
          </cell>
          <cell r="I400">
            <v>18000</v>
          </cell>
          <cell r="J400">
            <v>1.2703454076952026E-2</v>
          </cell>
          <cell r="K400">
            <v>1000</v>
          </cell>
        </row>
        <row r="401">
          <cell r="B401">
            <v>6543</v>
          </cell>
          <cell r="C401">
            <v>650</v>
          </cell>
          <cell r="D401" t="str">
            <v>BMF REPRESENTACOES E COM.( BRUNO )#</v>
          </cell>
          <cell r="E401" t="str">
            <v>040.790.971-07</v>
          </cell>
          <cell r="F401">
            <v>1552.52</v>
          </cell>
          <cell r="G401">
            <v>517.50666666666666</v>
          </cell>
          <cell r="H401">
            <v>16263.293333333333</v>
          </cell>
          <cell r="I401">
            <v>18000</v>
          </cell>
          <cell r="J401">
            <v>3.1820533274523326E-2</v>
          </cell>
          <cell r="K401">
            <v>1000</v>
          </cell>
        </row>
        <row r="402">
          <cell r="B402">
            <v>6547</v>
          </cell>
          <cell r="C402">
            <v>650</v>
          </cell>
          <cell r="D402" t="str">
            <v>OLIVEIRA REIS REPRESENTAC LTDA (MARTIN)</v>
          </cell>
          <cell r="E402" t="str">
            <v>044.960.921-90</v>
          </cell>
          <cell r="F402">
            <v>896.5</v>
          </cell>
          <cell r="G402">
            <v>298.83333333333331</v>
          </cell>
          <cell r="H402">
            <v>16263.293333333333</v>
          </cell>
          <cell r="I402">
            <v>18000</v>
          </cell>
          <cell r="J402">
            <v>1.8374712132925925E-2</v>
          </cell>
          <cell r="K402">
            <v>1000</v>
          </cell>
        </row>
        <row r="403">
          <cell r="B403">
            <v>6548</v>
          </cell>
          <cell r="C403">
            <v>650</v>
          </cell>
          <cell r="D403" t="str">
            <v>SRL REPR DE PRODUTOS ALIMENTICIOS LTDA</v>
          </cell>
          <cell r="E403" t="str">
            <v>029.074.953-05</v>
          </cell>
          <cell r="F403">
            <v>1279.5999999999999</v>
          </cell>
          <cell r="G403">
            <v>426.5333333333333</v>
          </cell>
          <cell r="H403">
            <v>16263.293333333333</v>
          </cell>
          <cell r="I403">
            <v>18000</v>
          </cell>
          <cell r="J403">
            <v>2.6226750301496949E-2</v>
          </cell>
          <cell r="K403">
            <v>1000</v>
          </cell>
        </row>
        <row r="404">
          <cell r="B404">
            <v>6549</v>
          </cell>
          <cell r="C404">
            <v>650</v>
          </cell>
          <cell r="D404" t="str">
            <v>EFM REPRESENTACAO LTDA (EDNA)</v>
          </cell>
          <cell r="E404" t="str">
            <v>046.417.856-86</v>
          </cell>
          <cell r="F404">
            <v>1489.16</v>
          </cell>
          <cell r="G404">
            <v>496.38666666666671</v>
          </cell>
          <cell r="H404">
            <v>16263.293333333333</v>
          </cell>
          <cell r="I404">
            <v>18000</v>
          </cell>
          <cell r="J404">
            <v>3.052190331273617E-2</v>
          </cell>
          <cell r="K404">
            <v>1000</v>
          </cell>
        </row>
        <row r="405">
          <cell r="B405">
            <v>6550</v>
          </cell>
          <cell r="C405">
            <v>650</v>
          </cell>
          <cell r="D405" t="str">
            <v>HL REPRESENTACOES LTDA (LUANA)</v>
          </cell>
          <cell r="E405" t="str">
            <v>046.432.901-96</v>
          </cell>
          <cell r="F405">
            <v>937.34999999999991</v>
          </cell>
          <cell r="G405">
            <v>312.45</v>
          </cell>
          <cell r="H405">
            <v>16263.293333333333</v>
          </cell>
          <cell r="I405">
            <v>18000</v>
          </cell>
          <cell r="J405">
            <v>1.9211975926155176E-2</v>
          </cell>
          <cell r="K405">
            <v>1000</v>
          </cell>
        </row>
        <row r="406">
          <cell r="B406">
            <v>6551</v>
          </cell>
          <cell r="C406">
            <v>650</v>
          </cell>
          <cell r="D406" t="str">
            <v>V. L. P. FERREIRA REPREST LTDA(VANGIA)</v>
          </cell>
          <cell r="E406" t="str">
            <v>753.404.102-34</v>
          </cell>
          <cell r="F406">
            <v>3630.3500000000004</v>
          </cell>
          <cell r="G406">
            <v>1210.1166666666668</v>
          </cell>
          <cell r="H406">
            <v>16263.293333333333</v>
          </cell>
          <cell r="I406">
            <v>18000</v>
          </cell>
          <cell r="J406">
            <v>7.4407848512847347E-2</v>
          </cell>
          <cell r="K406">
            <v>1400</v>
          </cell>
        </row>
        <row r="407">
          <cell r="B407">
            <v>6552</v>
          </cell>
          <cell r="C407">
            <v>650</v>
          </cell>
          <cell r="D407" t="str">
            <v>GS CASTRO REPRESENTACAO LTDA(GABRIELY)</v>
          </cell>
          <cell r="E407" t="str">
            <v>036.661.571-81</v>
          </cell>
          <cell r="F407">
            <v>525.61</v>
          </cell>
          <cell r="G407">
            <v>175.20333333333335</v>
          </cell>
          <cell r="H407">
            <v>16263.293333333333</v>
          </cell>
          <cell r="I407">
            <v>18000</v>
          </cell>
          <cell r="J407">
            <v>1.0772930779907638E-2</v>
          </cell>
          <cell r="K407">
            <v>1000</v>
          </cell>
        </row>
        <row r="408">
          <cell r="B408">
            <v>6553</v>
          </cell>
          <cell r="C408">
            <v>650</v>
          </cell>
          <cell r="D408" t="str">
            <v>MRSR REPRESENTACOES LTDA (MARCOS ROBERTO</v>
          </cell>
          <cell r="E408" t="str">
            <v>504.577.561-87</v>
          </cell>
          <cell r="F408">
            <v>2426.34</v>
          </cell>
          <cell r="G408">
            <v>808.78000000000009</v>
          </cell>
          <cell r="H408">
            <v>16263.293333333333</v>
          </cell>
          <cell r="I408">
            <v>18000</v>
          </cell>
          <cell r="J408">
            <v>4.9730394909764081E-2</v>
          </cell>
          <cell r="K408">
            <v>1000</v>
          </cell>
        </row>
        <row r="409">
          <cell r="B409">
            <v>6554</v>
          </cell>
          <cell r="C409">
            <v>650</v>
          </cell>
          <cell r="D409" t="str">
            <v>LUIZ CARLOS DA SILVA MELO</v>
          </cell>
          <cell r="E409" t="str">
            <v>049.292.551-80</v>
          </cell>
          <cell r="F409">
            <v>309.22000000000003</v>
          </cell>
          <cell r="G409">
            <v>103.07333333333334</v>
          </cell>
          <cell r="H409">
            <v>16263.293333333333</v>
          </cell>
          <cell r="I409">
            <v>18000</v>
          </cell>
          <cell r="J409">
            <v>6.3377897219669332E-3</v>
          </cell>
          <cell r="K409">
            <v>1000</v>
          </cell>
        </row>
        <row r="410">
          <cell r="B410">
            <v>354</v>
          </cell>
          <cell r="C410">
            <v>777</v>
          </cell>
          <cell r="D410" t="str">
            <v>VERENICE DE FATIMA ZAGO RIBEIRO</v>
          </cell>
          <cell r="E410" t="str">
            <v>661.217.606-72</v>
          </cell>
          <cell r="F410">
            <v>574.84</v>
          </cell>
          <cell r="G410">
            <v>191.61333333333334</v>
          </cell>
          <cell r="H410">
            <v>229552.88999999996</v>
          </cell>
          <cell r="I410">
            <v>255000</v>
          </cell>
          <cell r="J410">
            <v>8.34724116665808E-4</v>
          </cell>
          <cell r="K410">
            <v>1000</v>
          </cell>
        </row>
        <row r="411">
          <cell r="B411">
            <v>7729</v>
          </cell>
          <cell r="C411">
            <v>777</v>
          </cell>
          <cell r="D411" t="str">
            <v>LUIZ MAURO MELO DE SOUZA LTDA</v>
          </cell>
          <cell r="E411" t="str">
            <v>658.997.846-87</v>
          </cell>
          <cell r="F411">
            <v>28863.5</v>
          </cell>
          <cell r="G411">
            <v>9621.1666666666661</v>
          </cell>
          <cell r="H411">
            <v>229552.88999999996</v>
          </cell>
          <cell r="I411">
            <v>255000</v>
          </cell>
          <cell r="J411">
            <v>4.1912635761922529E-2</v>
          </cell>
          <cell r="K411">
            <v>10700</v>
          </cell>
        </row>
        <row r="412">
          <cell r="B412">
            <v>7733</v>
          </cell>
          <cell r="C412">
            <v>777</v>
          </cell>
          <cell r="D412" t="str">
            <v>FASC REPRESENT &amp; NEGOCIOS LTDA(WICTOR)</v>
          </cell>
          <cell r="E412" t="str">
            <v>097.550.746-00</v>
          </cell>
          <cell r="F412">
            <v>213821.19999999998</v>
          </cell>
          <cell r="G412">
            <v>71273.733333333323</v>
          </cell>
          <cell r="H412">
            <v>229552.88999999996</v>
          </cell>
          <cell r="I412">
            <v>255000</v>
          </cell>
          <cell r="J412">
            <v>0.31048937494680784</v>
          </cell>
          <cell r="K412">
            <v>79200</v>
          </cell>
        </row>
        <row r="413">
          <cell r="B413">
            <v>7738</v>
          </cell>
          <cell r="C413">
            <v>777</v>
          </cell>
          <cell r="D413" t="str">
            <v>MARCO REPRESENTACOES LTDA (MARCO TULIO)</v>
          </cell>
          <cell r="E413" t="str">
            <v>074.473.056-26</v>
          </cell>
          <cell r="F413">
            <v>41108.679999999993</v>
          </cell>
          <cell r="G413">
            <v>13702.893333333332</v>
          </cell>
          <cell r="H413">
            <v>229552.88999999996</v>
          </cell>
          <cell r="I413">
            <v>255000</v>
          </cell>
          <cell r="J413">
            <v>5.9693839329721943E-2</v>
          </cell>
          <cell r="K413">
            <v>15300</v>
          </cell>
        </row>
        <row r="414">
          <cell r="B414">
            <v>7758</v>
          </cell>
          <cell r="C414">
            <v>777</v>
          </cell>
          <cell r="D414" t="str">
            <v>VS SILVEIRA REPRESENTACOES LTDA(PABLO)</v>
          </cell>
          <cell r="E414" t="str">
            <v>106.997.066-29</v>
          </cell>
          <cell r="F414">
            <v>172536.93999999997</v>
          </cell>
          <cell r="G414">
            <v>57512.313333333324</v>
          </cell>
          <cell r="H414">
            <v>229552.88999999996</v>
          </cell>
          <cell r="I414">
            <v>255000</v>
          </cell>
          <cell r="J414">
            <v>0.25054057621898523</v>
          </cell>
          <cell r="K414">
            <v>63900</v>
          </cell>
        </row>
        <row r="415">
          <cell r="B415">
            <v>7765</v>
          </cell>
          <cell r="C415">
            <v>777</v>
          </cell>
          <cell r="D415" t="str">
            <v>RAFAEL CANDIDO COSTA GUIMARAES</v>
          </cell>
          <cell r="E415" t="str">
            <v>080.428.896-82</v>
          </cell>
          <cell r="F415">
            <v>0</v>
          </cell>
          <cell r="G415">
            <v>0</v>
          </cell>
          <cell r="H415">
            <v>229552.88999999996</v>
          </cell>
          <cell r="I415">
            <v>255000</v>
          </cell>
          <cell r="J415">
            <v>0</v>
          </cell>
          <cell r="K415">
            <v>1000</v>
          </cell>
        </row>
        <row r="416">
          <cell r="B416">
            <v>7770</v>
          </cell>
          <cell r="C416">
            <v>777</v>
          </cell>
          <cell r="D416" t="str">
            <v>JUCA SANTOS REPRES COMERC LTDA(JULIANO)</v>
          </cell>
          <cell r="E416" t="str">
            <v>049.857.276-52</v>
          </cell>
          <cell r="F416">
            <v>108774.84999999998</v>
          </cell>
          <cell r="G416">
            <v>36258.283333333326</v>
          </cell>
          <cell r="H416">
            <v>229552.88999999996</v>
          </cell>
          <cell r="I416">
            <v>255000</v>
          </cell>
          <cell r="J416">
            <v>0.15795176150181917</v>
          </cell>
          <cell r="K416">
            <v>40300</v>
          </cell>
        </row>
        <row r="417">
          <cell r="B417">
            <v>7771</v>
          </cell>
          <cell r="C417">
            <v>777</v>
          </cell>
          <cell r="D417" t="str">
            <v>MKF REPRESENTACOES LTDA(MARLON)</v>
          </cell>
          <cell r="E417" t="str">
            <v>061.621.946-63</v>
          </cell>
          <cell r="F417">
            <v>22430.14</v>
          </cell>
          <cell r="G417">
            <v>7476.7133333333331</v>
          </cell>
          <cell r="H417">
            <v>229552.88999999996</v>
          </cell>
          <cell r="I417">
            <v>255000</v>
          </cell>
          <cell r="J417">
            <v>3.2570765427232626E-2</v>
          </cell>
          <cell r="K417">
            <v>8400</v>
          </cell>
        </row>
        <row r="418">
          <cell r="B418">
            <v>7773</v>
          </cell>
          <cell r="C418">
            <v>777</v>
          </cell>
          <cell r="D418" t="str">
            <v>DANIEL ALVES REPRESENTACOES LTDA</v>
          </cell>
          <cell r="E418" t="str">
            <v>087.970.386-52</v>
          </cell>
          <cell r="F418">
            <v>8045.94</v>
          </cell>
          <cell r="G418">
            <v>2681.98</v>
          </cell>
          <cell r="H418">
            <v>229552.88999999996</v>
          </cell>
          <cell r="I418">
            <v>255000</v>
          </cell>
          <cell r="J418">
            <v>1.1683494814637273E-2</v>
          </cell>
          <cell r="K418">
            <v>3000</v>
          </cell>
        </row>
        <row r="419">
          <cell r="B419">
            <v>7774</v>
          </cell>
          <cell r="C419">
            <v>777</v>
          </cell>
          <cell r="D419" t="str">
            <v>RODRIGO GOMES ARAUJO</v>
          </cell>
          <cell r="E419" t="str">
            <v>110.112.796-14</v>
          </cell>
          <cell r="F419">
            <v>13610.78</v>
          </cell>
          <cell r="G419">
            <v>4536.9266666666672</v>
          </cell>
          <cell r="H419">
            <v>229552.88999999996</v>
          </cell>
          <cell r="I419">
            <v>255000</v>
          </cell>
          <cell r="J419">
            <v>1.976418883973392E-2</v>
          </cell>
          <cell r="K419">
            <v>5100</v>
          </cell>
        </row>
        <row r="420">
          <cell r="B420">
            <v>7775</v>
          </cell>
          <cell r="C420">
            <v>777</v>
          </cell>
          <cell r="D420" t="str">
            <v>ERLANDIA DO CARMO SILVA</v>
          </cell>
          <cell r="E420" t="str">
            <v>053.427.466-80</v>
          </cell>
          <cell r="F420">
            <v>1479.5</v>
          </cell>
          <cell r="G420">
            <v>493.16666666666669</v>
          </cell>
          <cell r="H420">
            <v>229552.88999999996</v>
          </cell>
          <cell r="I420">
            <v>255000</v>
          </cell>
          <cell r="J420">
            <v>2.1483792544135113E-3</v>
          </cell>
          <cell r="K420">
            <v>1000</v>
          </cell>
        </row>
        <row r="421">
          <cell r="B421">
            <v>9111</v>
          </cell>
          <cell r="C421">
            <v>777</v>
          </cell>
          <cell r="D421" t="str">
            <v>DEL VECCHIO RODRIGUES DE SOUZA(JURIDICO)</v>
          </cell>
          <cell r="E421" t="str">
            <v>783.879.146-49</v>
          </cell>
          <cell r="F421">
            <v>15437.010000000002</v>
          </cell>
          <cell r="G421">
            <v>5145.670000000001</v>
          </cell>
          <cell r="H421">
            <v>229552.88999999996</v>
          </cell>
          <cell r="I421">
            <v>255000</v>
          </cell>
          <cell r="J421">
            <v>2.2416054095420024E-2</v>
          </cell>
          <cell r="K421">
            <v>5800</v>
          </cell>
        </row>
        <row r="422">
          <cell r="B422">
            <v>9137</v>
          </cell>
          <cell r="C422">
            <v>777</v>
          </cell>
          <cell r="D422" t="str">
            <v>ARS REP(ARTHUR)</v>
          </cell>
          <cell r="E422" t="str">
            <v>041.995.646-83</v>
          </cell>
          <cell r="F422">
            <v>52541.14</v>
          </cell>
          <cell r="G422">
            <v>17513.713333333333</v>
          </cell>
          <cell r="H422">
            <v>229552.88999999996</v>
          </cell>
          <cell r="I422">
            <v>255000</v>
          </cell>
          <cell r="J422">
            <v>7.6294893666262867E-2</v>
          </cell>
          <cell r="K422">
            <v>19500</v>
          </cell>
        </row>
        <row r="423">
          <cell r="B423">
            <v>9151</v>
          </cell>
          <cell r="C423">
            <v>777</v>
          </cell>
          <cell r="D423" t="str">
            <v>VALERIO DUARTE REPRES (JUR)</v>
          </cell>
          <cell r="E423" t="str">
            <v>044.335.066-30</v>
          </cell>
          <cell r="F423">
            <v>9434.15</v>
          </cell>
          <cell r="G423">
            <v>3144.7166666666667</v>
          </cell>
          <cell r="H423">
            <v>229552.88999999996</v>
          </cell>
          <cell r="I423">
            <v>255000</v>
          </cell>
          <cell r="J423">
            <v>1.3699312026377308E-2</v>
          </cell>
          <cell r="K423">
            <v>3500</v>
          </cell>
        </row>
        <row r="424">
          <cell r="B424">
            <v>5504</v>
          </cell>
          <cell r="C424">
            <v>800</v>
          </cell>
          <cell r="D424" t="str">
            <v>ELIANE PEREIRA DE FARIA EIRELI#</v>
          </cell>
          <cell r="E424" t="str">
            <v>619.318.961-00</v>
          </cell>
          <cell r="F424">
            <v>41315.69</v>
          </cell>
          <cell r="G424">
            <v>13771.896666666667</v>
          </cell>
          <cell r="H424">
            <v>47844.05333333333</v>
          </cell>
          <cell r="I424">
            <v>53000</v>
          </cell>
          <cell r="J424">
            <v>0.28784970559907974</v>
          </cell>
          <cell r="K424">
            <v>15300</v>
          </cell>
        </row>
        <row r="425">
          <cell r="B425">
            <v>7230</v>
          </cell>
          <cell r="C425">
            <v>800</v>
          </cell>
          <cell r="D425" t="str">
            <v>R CARDOZO REPRE E SERVICOS LTDA(RAFAEL)#</v>
          </cell>
          <cell r="E425" t="str">
            <v>009.858.451-04</v>
          </cell>
          <cell r="F425">
            <v>5.32</v>
          </cell>
          <cell r="G425">
            <v>1.7733333333333334</v>
          </cell>
          <cell r="H425">
            <v>47844.05333333333</v>
          </cell>
          <cell r="I425">
            <v>53000</v>
          </cell>
          <cell r="J425">
            <v>3.7064864069487987E-5</v>
          </cell>
          <cell r="K425">
            <v>1000</v>
          </cell>
        </row>
        <row r="426">
          <cell r="B426">
            <v>7231</v>
          </cell>
          <cell r="C426">
            <v>800</v>
          </cell>
          <cell r="D426" t="str">
            <v>ANA KAROLINE P. DA S. COSM.EIRELI - ME#</v>
          </cell>
          <cell r="E426" t="str">
            <v>010.293.721-44</v>
          </cell>
          <cell r="F426">
            <v>9046.9700000000012</v>
          </cell>
          <cell r="G426">
            <v>3015.6566666666672</v>
          </cell>
          <cell r="H426">
            <v>47844.05333333333</v>
          </cell>
          <cell r="I426">
            <v>53000</v>
          </cell>
          <cell r="J426">
            <v>6.303096114487515E-2</v>
          </cell>
          <cell r="K426">
            <v>3400</v>
          </cell>
        </row>
        <row r="427">
          <cell r="B427">
            <v>7254</v>
          </cell>
          <cell r="C427">
            <v>800</v>
          </cell>
          <cell r="D427" t="str">
            <v>SIQ REPRESENTACAO LTDA(BRUNO MILANEZ)#</v>
          </cell>
          <cell r="E427" t="str">
            <v>019.452.821-93</v>
          </cell>
          <cell r="F427">
            <v>32909.57</v>
          </cell>
          <cell r="G427">
            <v>10969.856666666667</v>
          </cell>
          <cell r="H427">
            <v>47844.05333333333</v>
          </cell>
          <cell r="I427">
            <v>53000</v>
          </cell>
          <cell r="J427">
            <v>0.22928359748783828</v>
          </cell>
          <cell r="K427">
            <v>12200</v>
          </cell>
        </row>
        <row r="428">
          <cell r="B428">
            <v>8210</v>
          </cell>
          <cell r="C428">
            <v>800</v>
          </cell>
          <cell r="D428" t="str">
            <v>GILBERTO ETIEL REPR COMERCIAL LTDA #</v>
          </cell>
          <cell r="E428" t="str">
            <v>857.750.701-78</v>
          </cell>
          <cell r="F428">
            <v>9925.01</v>
          </cell>
          <cell r="G428">
            <v>3308.3366666666666</v>
          </cell>
          <cell r="H428">
            <v>47844.05333333333</v>
          </cell>
          <cell r="I428">
            <v>53000</v>
          </cell>
          <cell r="J428">
            <v>6.9148335815471598E-2</v>
          </cell>
          <cell r="K428">
            <v>3700</v>
          </cell>
        </row>
        <row r="429">
          <cell r="B429">
            <v>8213</v>
          </cell>
          <cell r="C429">
            <v>800</v>
          </cell>
          <cell r="D429" t="str">
            <v>VANIA SILVA DE MELO LTDA#</v>
          </cell>
          <cell r="E429" t="str">
            <v>722.869.621-20</v>
          </cell>
          <cell r="F429">
            <v>19135.52</v>
          </cell>
          <cell r="G429">
            <v>6378.5066666666671</v>
          </cell>
          <cell r="H429">
            <v>47844.05333333333</v>
          </cell>
          <cell r="I429">
            <v>53000</v>
          </cell>
          <cell r="J429">
            <v>0.13331869317649789</v>
          </cell>
          <cell r="K429">
            <v>7100</v>
          </cell>
        </row>
        <row r="430">
          <cell r="B430">
            <v>8216</v>
          </cell>
          <cell r="C430">
            <v>800</v>
          </cell>
          <cell r="D430" t="str">
            <v>C. HENRIQUE BEZERRA DOS SANTOS LTDA #</v>
          </cell>
          <cell r="E430" t="str">
            <v>055.125.001-12</v>
          </cell>
          <cell r="F430">
            <v>4254.88</v>
          </cell>
          <cell r="G430">
            <v>1418.2933333333333</v>
          </cell>
          <cell r="H430">
            <v>47844.05333333333</v>
          </cell>
          <cell r="I430">
            <v>53000</v>
          </cell>
          <cell r="J430">
            <v>2.9644088126312598E-2</v>
          </cell>
          <cell r="K430">
            <v>1600</v>
          </cell>
        </row>
        <row r="431">
          <cell r="B431">
            <v>8217</v>
          </cell>
          <cell r="C431">
            <v>800</v>
          </cell>
          <cell r="D431" t="str">
            <v>DANILO DOUGLAS NASCIMENTO DE QUEIROZ#</v>
          </cell>
          <cell r="E431" t="str">
            <v>064.697.251-04</v>
          </cell>
          <cell r="F431">
            <v>7990.6900000000005</v>
          </cell>
          <cell r="G431">
            <v>2663.5633333333335</v>
          </cell>
          <cell r="H431">
            <v>47844.05333333333</v>
          </cell>
          <cell r="I431">
            <v>53000</v>
          </cell>
          <cell r="J431">
            <v>5.5671774186356569E-2</v>
          </cell>
          <cell r="K431">
            <v>3000</v>
          </cell>
        </row>
        <row r="432">
          <cell r="B432">
            <v>8218</v>
          </cell>
          <cell r="C432">
            <v>800</v>
          </cell>
          <cell r="D432" t="str">
            <v>ANGELICA FERNANDES REPRESENTACAO COMERCI</v>
          </cell>
          <cell r="E432" t="str">
            <v>013.853.851-46</v>
          </cell>
          <cell r="F432">
            <v>0</v>
          </cell>
          <cell r="G432">
            <v>0</v>
          </cell>
          <cell r="H432">
            <v>47844.05333333333</v>
          </cell>
          <cell r="I432">
            <v>53000</v>
          </cell>
          <cell r="J432">
            <v>0</v>
          </cell>
          <cell r="K432">
            <v>1000</v>
          </cell>
        </row>
        <row r="433">
          <cell r="B433">
            <v>8219</v>
          </cell>
          <cell r="C433">
            <v>800</v>
          </cell>
          <cell r="D433" t="str">
            <v>ALVES E RIBEIRO REPRE LTDA (EDUARDO)#</v>
          </cell>
          <cell r="E433" t="str">
            <v>702.749.071-43</v>
          </cell>
          <cell r="F433">
            <v>1570.88</v>
          </cell>
          <cell r="G433">
            <v>523.62666666666667</v>
          </cell>
          <cell r="H433">
            <v>47844.05333333333</v>
          </cell>
          <cell r="I433">
            <v>53000</v>
          </cell>
          <cell r="J433">
            <v>1.0944446178473174E-2</v>
          </cell>
          <cell r="K433">
            <v>1000</v>
          </cell>
        </row>
        <row r="434">
          <cell r="B434">
            <v>8220</v>
          </cell>
          <cell r="C434">
            <v>800</v>
          </cell>
          <cell r="D434" t="str">
            <v>GISLENE SOUSA REPRES LTDA (GISLENE)#</v>
          </cell>
          <cell r="E434" t="str">
            <v>025.801.052-55</v>
          </cell>
          <cell r="F434">
            <v>17377.63</v>
          </cell>
          <cell r="G434">
            <v>5792.543333333334</v>
          </cell>
          <cell r="H434">
            <v>47844.05333333333</v>
          </cell>
          <cell r="I434">
            <v>53000</v>
          </cell>
          <cell r="J434">
            <v>0.12107133342102566</v>
          </cell>
          <cell r="K434">
            <v>6500</v>
          </cell>
        </row>
        <row r="435">
          <cell r="B435">
            <v>610</v>
          </cell>
          <cell r="C435">
            <v>4980</v>
          </cell>
          <cell r="D435" t="str">
            <v>JR REPRE. COMERCIAIS LTDA(JOSE ROBERTO)#</v>
          </cell>
          <cell r="E435" t="str">
            <v>664.788.041-00</v>
          </cell>
          <cell r="F435">
            <v>27329.8</v>
          </cell>
          <cell r="G435">
            <v>9109.9333333333325</v>
          </cell>
          <cell r="H435">
            <v>117047.65999999999</v>
          </cell>
          <cell r="I435">
            <v>130000</v>
          </cell>
          <cell r="J435">
            <v>7.7830973582328197E-2</v>
          </cell>
          <cell r="K435">
            <v>10200</v>
          </cell>
        </row>
        <row r="436">
          <cell r="B436">
            <v>2620</v>
          </cell>
          <cell r="C436">
            <v>4980</v>
          </cell>
          <cell r="D436" t="str">
            <v>W.C. REPRESENTACOES(WALISSON)</v>
          </cell>
          <cell r="E436" t="str">
            <v>037.835.281-43</v>
          </cell>
          <cell r="F436">
            <v>9873.6899999999987</v>
          </cell>
          <cell r="G436">
            <v>3291.2299999999996</v>
          </cell>
          <cell r="H436">
            <v>117047.65999999999</v>
          </cell>
          <cell r="I436">
            <v>130000</v>
          </cell>
          <cell r="J436">
            <v>2.8118716768878591E-2</v>
          </cell>
          <cell r="K436">
            <v>3700</v>
          </cell>
        </row>
        <row r="437">
          <cell r="B437">
            <v>2645</v>
          </cell>
          <cell r="C437">
            <v>4980</v>
          </cell>
          <cell r="D437" t="str">
            <v>MARCOS PAULO A. RODRIGUES - REP EIRELI</v>
          </cell>
          <cell r="E437" t="str">
            <v>035.777.951-74</v>
          </cell>
          <cell r="F437">
            <v>14859.949999999999</v>
          </cell>
          <cell r="G437">
            <v>4953.3166666666666</v>
          </cell>
          <cell r="H437">
            <v>117047.65999999999</v>
          </cell>
          <cell r="I437">
            <v>130000</v>
          </cell>
          <cell r="J437">
            <v>4.2318801304243647E-2</v>
          </cell>
          <cell r="K437">
            <v>5600</v>
          </cell>
        </row>
        <row r="438">
          <cell r="B438">
            <v>2648</v>
          </cell>
          <cell r="C438">
            <v>4980</v>
          </cell>
          <cell r="D438" t="str">
            <v>RF REPRESENTACAO EIRELI (RONALDO)</v>
          </cell>
          <cell r="E438" t="str">
            <v>959.040.001-97</v>
          </cell>
          <cell r="F438">
            <v>6405.58</v>
          </cell>
          <cell r="G438">
            <v>2135.1933333333332</v>
          </cell>
          <cell r="H438">
            <v>117047.65999999999</v>
          </cell>
          <cell r="I438">
            <v>130000</v>
          </cell>
          <cell r="J438">
            <v>1.8242084748497606E-2</v>
          </cell>
          <cell r="K438">
            <v>2400</v>
          </cell>
        </row>
        <row r="439">
          <cell r="B439">
            <v>3118</v>
          </cell>
          <cell r="C439">
            <v>4980</v>
          </cell>
          <cell r="D439" t="str">
            <v>RONI REP .( RONEIDE)</v>
          </cell>
          <cell r="E439" t="str">
            <v>790.164.801-53</v>
          </cell>
          <cell r="F439">
            <v>21445.83</v>
          </cell>
          <cell r="G439">
            <v>7148.6100000000006</v>
          </cell>
          <cell r="H439">
            <v>117047.65999999999</v>
          </cell>
          <cell r="I439">
            <v>130000</v>
          </cell>
          <cell r="J439">
            <v>6.1074352105800332E-2</v>
          </cell>
          <cell r="K439">
            <v>8000</v>
          </cell>
        </row>
        <row r="440">
          <cell r="B440">
            <v>3119</v>
          </cell>
          <cell r="C440">
            <v>4980</v>
          </cell>
          <cell r="D440" t="str">
            <v>VA DE PAULO REPRES LTDA (VALDIRENE)</v>
          </cell>
          <cell r="E440" t="str">
            <v>870.406.381-34</v>
          </cell>
          <cell r="F440">
            <v>49436.63</v>
          </cell>
          <cell r="G440">
            <v>16478.876666666667</v>
          </cell>
          <cell r="H440">
            <v>117047.65999999999</v>
          </cell>
          <cell r="I440">
            <v>130000</v>
          </cell>
          <cell r="J440">
            <v>0.14078774976506722</v>
          </cell>
          <cell r="K440">
            <v>18400</v>
          </cell>
        </row>
        <row r="441">
          <cell r="B441">
            <v>3120</v>
          </cell>
          <cell r="C441">
            <v>4980</v>
          </cell>
          <cell r="D441" t="str">
            <v>KELLY C FREITAS REPRESENTACAO COMERC#</v>
          </cell>
          <cell r="E441" t="str">
            <v>856.002.611-87</v>
          </cell>
          <cell r="F441">
            <v>11435.25</v>
          </cell>
          <cell r="G441">
            <v>3811.75</v>
          </cell>
          <cell r="H441">
            <v>117047.65999999999</v>
          </cell>
          <cell r="I441">
            <v>130000</v>
          </cell>
          <cell r="J441">
            <v>3.2565794138900345E-2</v>
          </cell>
          <cell r="K441">
            <v>4300</v>
          </cell>
        </row>
        <row r="442">
          <cell r="B442">
            <v>3121</v>
          </cell>
          <cell r="C442">
            <v>4980</v>
          </cell>
          <cell r="D442" t="str">
            <v>IRIS REPRESENTACOES LTDA ME</v>
          </cell>
          <cell r="E442" t="str">
            <v>007.956.361-99</v>
          </cell>
          <cell r="F442">
            <v>7542.66</v>
          </cell>
          <cell r="G442">
            <v>2514.2199999999998</v>
          </cell>
          <cell r="H442">
            <v>117047.65999999999</v>
          </cell>
          <cell r="I442">
            <v>130000</v>
          </cell>
          <cell r="J442">
            <v>2.1480309815676793E-2</v>
          </cell>
          <cell r="K442">
            <v>2800</v>
          </cell>
        </row>
        <row r="443">
          <cell r="B443">
            <v>3123</v>
          </cell>
          <cell r="C443">
            <v>4980</v>
          </cell>
          <cell r="D443" t="str">
            <v>JBM RAMOS REPRESENTACOES EIREL(JULIANA)</v>
          </cell>
          <cell r="E443" t="str">
            <v>000.156.941-43</v>
          </cell>
          <cell r="F443">
            <v>4251.01</v>
          </cell>
          <cell r="G443">
            <v>1417.0033333333333</v>
          </cell>
          <cell r="H443">
            <v>117047.65999999999</v>
          </cell>
          <cell r="I443">
            <v>130000</v>
          </cell>
          <cell r="J443">
            <v>1.2106208132083405E-2</v>
          </cell>
          <cell r="K443">
            <v>1600</v>
          </cell>
        </row>
        <row r="444">
          <cell r="B444">
            <v>3128</v>
          </cell>
          <cell r="C444">
            <v>4980</v>
          </cell>
          <cell r="D444" t="str">
            <v>A E G REPRE. ( ANTONIO AGENOR)</v>
          </cell>
          <cell r="E444" t="str">
            <v>493.526.601-53</v>
          </cell>
          <cell r="F444">
            <v>16175.060000000001</v>
          </cell>
          <cell r="G444">
            <v>5391.6866666666674</v>
          </cell>
          <cell r="H444">
            <v>117047.65999999999</v>
          </cell>
          <cell r="I444">
            <v>130000</v>
          </cell>
          <cell r="J444">
            <v>4.6064027821373518E-2</v>
          </cell>
          <cell r="K444">
            <v>6000</v>
          </cell>
        </row>
        <row r="445">
          <cell r="B445">
            <v>3137</v>
          </cell>
          <cell r="C445">
            <v>4980</v>
          </cell>
          <cell r="D445" t="str">
            <v>JOAO PAULO REPRES(JUR)</v>
          </cell>
          <cell r="E445" t="str">
            <v>736.410.061-04</v>
          </cell>
          <cell r="F445">
            <v>19214</v>
          </cell>
          <cell r="G445">
            <v>6404.666666666667</v>
          </cell>
          <cell r="H445">
            <v>117047.65999999999</v>
          </cell>
          <cell r="I445">
            <v>130000</v>
          </cell>
          <cell r="J445">
            <v>5.4718451156278283E-2</v>
          </cell>
          <cell r="K445">
            <v>7200</v>
          </cell>
        </row>
        <row r="446">
          <cell r="B446">
            <v>3194</v>
          </cell>
          <cell r="C446">
            <v>4980</v>
          </cell>
          <cell r="D446" t="str">
            <v>A P L REPRESENTACOES LTDA (ARIZOMAR)</v>
          </cell>
          <cell r="E446" t="str">
            <v>013.025.043-04</v>
          </cell>
          <cell r="F446">
            <v>7328.6</v>
          </cell>
          <cell r="G446">
            <v>2442.8666666666668</v>
          </cell>
          <cell r="H446">
            <v>117047.65999999999</v>
          </cell>
          <cell r="I446">
            <v>130000</v>
          </cell>
          <cell r="J446">
            <v>2.0870700590397681E-2</v>
          </cell>
          <cell r="K446">
            <v>2800</v>
          </cell>
        </row>
        <row r="447">
          <cell r="B447">
            <v>5033</v>
          </cell>
          <cell r="C447">
            <v>4980</v>
          </cell>
          <cell r="D447" t="str">
            <v>MACHADO REPRESENTACOES(IVANI)</v>
          </cell>
          <cell r="E447" t="str">
            <v>858.651.841-72</v>
          </cell>
          <cell r="F447">
            <v>8018.4</v>
          </cell>
          <cell r="G447">
            <v>2672.7999999999997</v>
          </cell>
          <cell r="H447">
            <v>117047.65999999999</v>
          </cell>
          <cell r="I447">
            <v>130000</v>
          </cell>
          <cell r="J447">
            <v>2.2835142539372424E-2</v>
          </cell>
          <cell r="K447">
            <v>3000</v>
          </cell>
        </row>
        <row r="448">
          <cell r="B448">
            <v>5036</v>
          </cell>
          <cell r="C448">
            <v>4980</v>
          </cell>
          <cell r="D448" t="str">
            <v>RF SOUZA REPRESENTACOES LTDA(RAILA)</v>
          </cell>
          <cell r="E448" t="str">
            <v>019.284.211-05</v>
          </cell>
          <cell r="F448">
            <v>105277.71999999999</v>
          </cell>
          <cell r="G448">
            <v>35092.573333333326</v>
          </cell>
          <cell r="H448">
            <v>117047.65999999999</v>
          </cell>
          <cell r="I448">
            <v>130000</v>
          </cell>
          <cell r="J448">
            <v>0.29981439469471949</v>
          </cell>
          <cell r="K448">
            <v>39000</v>
          </cell>
        </row>
        <row r="449">
          <cell r="B449">
            <v>5038</v>
          </cell>
          <cell r="C449">
            <v>4980</v>
          </cell>
          <cell r="D449" t="str">
            <v>KENIA DIAS REPRESENTACOES LTDA</v>
          </cell>
          <cell r="E449" t="str">
            <v>027.273.301-62</v>
          </cell>
          <cell r="F449">
            <v>2392.1000000000004</v>
          </cell>
          <cell r="G449">
            <v>797.36666666666679</v>
          </cell>
          <cell r="H449">
            <v>117047.65999999999</v>
          </cell>
          <cell r="I449">
            <v>130000</v>
          </cell>
          <cell r="J449">
            <v>6.8123247117171486E-3</v>
          </cell>
          <cell r="K449">
            <v>1000</v>
          </cell>
        </row>
        <row r="450">
          <cell r="B450">
            <v>5045</v>
          </cell>
          <cell r="C450">
            <v>4980</v>
          </cell>
          <cell r="D450" t="str">
            <v>KAMILLACARVALHO REPRESENTACOES LTDA</v>
          </cell>
          <cell r="E450" t="str">
            <v>041.285.801-04</v>
          </cell>
          <cell r="F450">
            <v>3591.45</v>
          </cell>
          <cell r="G450">
            <v>1197.1499999999999</v>
          </cell>
          <cell r="H450">
            <v>117047.65999999999</v>
          </cell>
          <cell r="I450">
            <v>130000</v>
          </cell>
          <cell r="J450">
            <v>1.0227884948746518E-2</v>
          </cell>
          <cell r="K450">
            <v>1400</v>
          </cell>
        </row>
        <row r="451">
          <cell r="B451">
            <v>5047</v>
          </cell>
          <cell r="C451">
            <v>4980</v>
          </cell>
          <cell r="D451" t="str">
            <v>CARLOS REPRESENTACOES LTDA</v>
          </cell>
          <cell r="E451" t="str">
            <v>173.850.698-35</v>
          </cell>
          <cell r="F451">
            <v>2598.9299999999998</v>
          </cell>
          <cell r="G451">
            <v>866.31</v>
          </cell>
          <cell r="H451">
            <v>117047.65999999999</v>
          </cell>
          <cell r="I451">
            <v>130000</v>
          </cell>
          <cell r="J451">
            <v>7.401344033703878E-3</v>
          </cell>
          <cell r="K451">
            <v>1000</v>
          </cell>
        </row>
        <row r="452">
          <cell r="B452">
            <v>5050</v>
          </cell>
          <cell r="C452">
            <v>4980</v>
          </cell>
          <cell r="D452" t="str">
            <v>ISABELLA REPR COMERCIAL LTDA(LAIANNE)</v>
          </cell>
          <cell r="E452" t="str">
            <v>982.673.021-15</v>
          </cell>
          <cell r="F452">
            <v>12505.79</v>
          </cell>
          <cell r="G452">
            <v>4168.5966666666673</v>
          </cell>
          <cell r="H452">
            <v>117047.65999999999</v>
          </cell>
          <cell r="I452">
            <v>130000</v>
          </cell>
          <cell r="J452">
            <v>3.5614523747562896E-2</v>
          </cell>
          <cell r="K452">
            <v>4700</v>
          </cell>
        </row>
        <row r="453">
          <cell r="B453">
            <v>5051</v>
          </cell>
          <cell r="C453">
            <v>4980</v>
          </cell>
          <cell r="D453" t="str">
            <v>SILVA SOUSA REPRESENTACOES LTDA(ELAINE)</v>
          </cell>
          <cell r="E453" t="str">
            <v>995.231.671-20</v>
          </cell>
          <cell r="F453">
            <v>5735.8099999999995</v>
          </cell>
          <cell r="G453">
            <v>1911.9366666666665</v>
          </cell>
          <cell r="H453">
            <v>117047.65999999999</v>
          </cell>
          <cell r="I453">
            <v>130000</v>
          </cell>
          <cell r="J453">
            <v>1.6334685090386828E-2</v>
          </cell>
          <cell r="K453">
            <v>2200</v>
          </cell>
        </row>
        <row r="454">
          <cell r="B454">
            <v>5052</v>
          </cell>
          <cell r="C454">
            <v>4980</v>
          </cell>
          <cell r="D454" t="str">
            <v>REPRESENTACOES CUNHA LTDA (THALLES)</v>
          </cell>
          <cell r="E454" t="str">
            <v>702.921.951-17</v>
          </cell>
          <cell r="F454">
            <v>584.13</v>
          </cell>
          <cell r="G454">
            <v>194.71</v>
          </cell>
          <cell r="H454">
            <v>117047.65999999999</v>
          </cell>
          <cell r="I454">
            <v>130000</v>
          </cell>
          <cell r="J454">
            <v>1.6635104025146683E-3</v>
          </cell>
          <cell r="K454">
            <v>1000</v>
          </cell>
        </row>
        <row r="455">
          <cell r="B455">
            <v>5053</v>
          </cell>
          <cell r="C455">
            <v>4980</v>
          </cell>
          <cell r="D455" t="str">
            <v>A RIBEIRO REPRESENTACOES LTDA (ANDRE)</v>
          </cell>
          <cell r="E455" t="str">
            <v>016.980.351-10</v>
          </cell>
          <cell r="F455">
            <v>3445.1</v>
          </cell>
          <cell r="G455">
            <v>1148.3666666666666</v>
          </cell>
          <cell r="H455">
            <v>117047.65999999999</v>
          </cell>
          <cell r="I455">
            <v>130000</v>
          </cell>
          <cell r="J455">
            <v>9.8111031580355099E-3</v>
          </cell>
          <cell r="K455">
            <v>1300</v>
          </cell>
        </row>
        <row r="456">
          <cell r="B456">
            <v>5054</v>
          </cell>
          <cell r="C456">
            <v>4980</v>
          </cell>
          <cell r="D456" t="str">
            <v>LUANA MARIA DOS SANTOS FERREIRA</v>
          </cell>
          <cell r="E456" t="str">
            <v>041.419.981-25</v>
          </cell>
          <cell r="F456">
            <v>11023.78</v>
          </cell>
          <cell r="G456">
            <v>3674.5933333333337</v>
          </cell>
          <cell r="H456">
            <v>117047.65999999999</v>
          </cell>
          <cell r="I456">
            <v>130000</v>
          </cell>
          <cell r="J456">
            <v>3.1393992270612965E-2</v>
          </cell>
          <cell r="K456">
            <v>4100</v>
          </cell>
        </row>
        <row r="457">
          <cell r="B457">
            <v>5055</v>
          </cell>
          <cell r="C457">
            <v>4980</v>
          </cell>
          <cell r="D457" t="str">
            <v>MURILO FERREIRA BATISTA DINIZ</v>
          </cell>
          <cell r="E457" t="str">
            <v>709.078.931-47</v>
          </cell>
          <cell r="F457">
            <v>671.71</v>
          </cell>
          <cell r="G457">
            <v>223.90333333333334</v>
          </cell>
          <cell r="H457">
            <v>117047.65999999999</v>
          </cell>
          <cell r="I457">
            <v>130000</v>
          </cell>
          <cell r="J457">
            <v>1.9129244731020967E-3</v>
          </cell>
          <cell r="K457">
            <v>1000</v>
          </cell>
        </row>
      </sheetData>
      <sheetData sheetId="26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"/>
    </sheetNames>
    <sheetDataSet>
      <sheetData sheetId="0">
        <row r="1">
          <cell r="B1">
            <v>131394</v>
          </cell>
          <cell r="C1" t="str">
            <v>ACENDEDOR BIC EZ REACH UNITARIO</v>
          </cell>
          <cell r="D1" t="str">
            <v>1X1UN</v>
          </cell>
          <cell r="E1" t="str">
            <v>UN</v>
          </cell>
          <cell r="F1" t="str">
            <v>C</v>
          </cell>
          <cell r="G1" t="str">
            <v>N</v>
          </cell>
          <cell r="H1">
            <v>360</v>
          </cell>
          <cell r="I1">
            <v>2</v>
          </cell>
          <cell r="J1">
            <v>38</v>
          </cell>
          <cell r="K1">
            <v>320</v>
          </cell>
          <cell r="L1">
            <v>40</v>
          </cell>
          <cell r="M1">
            <v>7.6088060000000004</v>
          </cell>
          <cell r="N1">
            <v>95</v>
          </cell>
          <cell r="O1">
            <v>51</v>
          </cell>
          <cell r="P1">
            <v>315</v>
          </cell>
          <cell r="Q1">
            <v>136</v>
          </cell>
          <cell r="R1">
            <v>7501843503480</v>
          </cell>
        </row>
        <row r="2">
          <cell r="B2">
            <v>126952</v>
          </cell>
          <cell r="C2" t="str">
            <v>ACENDEDOR HANDY BIC + ISQUEIRO MAXI</v>
          </cell>
          <cell r="D2" t="str">
            <v>1X1UN</v>
          </cell>
          <cell r="E2" t="str">
            <v>UN</v>
          </cell>
          <cell r="F2" t="str">
            <v>C</v>
          </cell>
          <cell r="G2" t="str">
            <v>N</v>
          </cell>
          <cell r="H2">
            <v>843</v>
          </cell>
          <cell r="I2">
            <v>2</v>
          </cell>
          <cell r="J2">
            <v>110</v>
          </cell>
          <cell r="K2">
            <v>731</v>
          </cell>
          <cell r="L2">
            <v>29.24</v>
          </cell>
          <cell r="M2">
            <v>8.1389589999999998</v>
          </cell>
          <cell r="N2">
            <v>329</v>
          </cell>
          <cell r="O2">
            <v>455</v>
          </cell>
          <cell r="P2">
            <v>473</v>
          </cell>
          <cell r="Q2">
            <v>721</v>
          </cell>
          <cell r="R2">
            <v>7501843501707</v>
          </cell>
        </row>
        <row r="3">
          <cell r="B3">
            <v>120523</v>
          </cell>
          <cell r="C3" t="str">
            <v>AP BIC SOLEIL RS/RX TRIMMER</v>
          </cell>
          <cell r="D3" t="str">
            <v>2X1</v>
          </cell>
          <cell r="E3" t="str">
            <v>UN</v>
          </cell>
          <cell r="F3" t="str">
            <v>C</v>
          </cell>
          <cell r="G3" t="str">
            <v>N</v>
          </cell>
          <cell r="H3">
            <v>4163</v>
          </cell>
          <cell r="I3">
            <v>1</v>
          </cell>
          <cell r="J3">
            <v>242</v>
          </cell>
          <cell r="K3">
            <v>3920</v>
          </cell>
          <cell r="L3">
            <v>44.044943820224702</v>
          </cell>
          <cell r="M3">
            <v>8.6328320000000005</v>
          </cell>
          <cell r="N3">
            <v>1552</v>
          </cell>
          <cell r="O3">
            <v>2342</v>
          </cell>
          <cell r="P3">
            <v>1221</v>
          </cell>
          <cell r="Q3">
            <v>2329</v>
          </cell>
          <cell r="R3">
            <v>70330738133</v>
          </cell>
        </row>
        <row r="4">
          <cell r="B4">
            <v>114402</v>
          </cell>
          <cell r="C4" t="str">
            <v>APARELHO BIC ACQUA 3</v>
          </cell>
          <cell r="D4" t="str">
            <v>12X2</v>
          </cell>
          <cell r="E4" t="str">
            <v>CT</v>
          </cell>
          <cell r="F4" t="str">
            <v>C</v>
          </cell>
          <cell r="G4" t="str">
            <v>N</v>
          </cell>
          <cell r="H4">
            <v>2469</v>
          </cell>
          <cell r="I4">
            <v>7</v>
          </cell>
          <cell r="J4">
            <v>46</v>
          </cell>
          <cell r="K4">
            <v>2407</v>
          </cell>
          <cell r="L4">
            <v>52.326086956521699</v>
          </cell>
          <cell r="M4">
            <v>39.759912</v>
          </cell>
          <cell r="N4">
            <v>668</v>
          </cell>
          <cell r="O4">
            <v>907</v>
          </cell>
          <cell r="P4">
            <v>968</v>
          </cell>
          <cell r="Q4">
            <v>1181</v>
          </cell>
          <cell r="R4">
            <v>70330729889</v>
          </cell>
        </row>
        <row r="5">
          <cell r="B5">
            <v>129236</v>
          </cell>
          <cell r="C5" t="str">
            <v>APARELHO BIC COMFORT FOR WOMEN</v>
          </cell>
          <cell r="D5" t="str">
            <v>12X2</v>
          </cell>
          <cell r="E5" t="str">
            <v>CT</v>
          </cell>
          <cell r="F5" t="str">
            <v>C</v>
          </cell>
          <cell r="G5" t="str">
            <v>N</v>
          </cell>
          <cell r="H5">
            <v>650</v>
          </cell>
          <cell r="I5">
            <v>1</v>
          </cell>
          <cell r="J5">
            <v>4</v>
          </cell>
          <cell r="K5">
            <v>643</v>
          </cell>
          <cell r="L5">
            <v>49.461538461538503</v>
          </cell>
          <cell r="M5">
            <v>29.747433000000001</v>
          </cell>
          <cell r="N5">
            <v>177</v>
          </cell>
          <cell r="O5">
            <v>249</v>
          </cell>
          <cell r="P5">
            <v>466</v>
          </cell>
          <cell r="Q5">
            <v>173</v>
          </cell>
          <cell r="R5">
            <v>70330714274</v>
          </cell>
        </row>
        <row r="6">
          <cell r="B6">
            <v>6242</v>
          </cell>
          <cell r="C6" t="str">
            <v>APARELHO BIC COMFORT TWIN PELE NORMAL</v>
          </cell>
          <cell r="D6" t="str">
            <v>12X2</v>
          </cell>
          <cell r="E6" t="str">
            <v>CT</v>
          </cell>
          <cell r="F6" t="str">
            <v>B</v>
          </cell>
          <cell r="G6" t="str">
            <v>N</v>
          </cell>
          <cell r="H6">
            <v>1238</v>
          </cell>
          <cell r="I6">
            <v>3</v>
          </cell>
          <cell r="J6">
            <v>39</v>
          </cell>
          <cell r="K6">
            <v>1194</v>
          </cell>
          <cell r="L6">
            <v>51.913043478260903</v>
          </cell>
          <cell r="M6">
            <v>31.347413</v>
          </cell>
          <cell r="N6">
            <v>312</v>
          </cell>
          <cell r="O6">
            <v>331</v>
          </cell>
          <cell r="P6">
            <v>641</v>
          </cell>
          <cell r="Q6">
            <v>564</v>
          </cell>
          <cell r="R6">
            <v>70330712386</v>
          </cell>
        </row>
        <row r="7">
          <cell r="B7">
            <v>97118</v>
          </cell>
          <cell r="C7" t="str">
            <v>APARELHO BIC COMFORT TWIN PELE SENSIVEL</v>
          </cell>
          <cell r="D7" t="str">
            <v>12X2</v>
          </cell>
          <cell r="E7" t="str">
            <v>PT</v>
          </cell>
          <cell r="F7" t="str">
            <v>C</v>
          </cell>
          <cell r="G7" t="str">
            <v>N</v>
          </cell>
          <cell r="H7">
            <v>1691</v>
          </cell>
          <cell r="I7">
            <v>1</v>
          </cell>
          <cell r="J7">
            <v>40</v>
          </cell>
          <cell r="K7">
            <v>1649</v>
          </cell>
          <cell r="L7">
            <v>58.892857142857103</v>
          </cell>
          <cell r="M7">
            <v>31.443073999999999</v>
          </cell>
          <cell r="N7">
            <v>313</v>
          </cell>
          <cell r="O7">
            <v>486</v>
          </cell>
          <cell r="P7">
            <v>689</v>
          </cell>
          <cell r="Q7">
            <v>647</v>
          </cell>
          <cell r="R7">
            <v>70330711525</v>
          </cell>
        </row>
        <row r="8">
          <cell r="B8">
            <v>117071</v>
          </cell>
          <cell r="C8" t="str">
            <v>APARELHO BIC COMFORT 3 BLACK NIGHT</v>
          </cell>
          <cell r="D8" t="str">
            <v>12X1</v>
          </cell>
          <cell r="E8" t="str">
            <v>PT</v>
          </cell>
          <cell r="F8" t="str">
            <v>C</v>
          </cell>
          <cell r="G8" t="str">
            <v>N</v>
          </cell>
          <cell r="H8">
            <v>3175</v>
          </cell>
          <cell r="I8">
            <v>3</v>
          </cell>
          <cell r="J8">
            <v>140</v>
          </cell>
          <cell r="K8">
            <v>3028</v>
          </cell>
          <cell r="L8">
            <v>37.85</v>
          </cell>
          <cell r="M8">
            <v>36.677819999999997</v>
          </cell>
          <cell r="N8">
            <v>1088</v>
          </cell>
          <cell r="O8">
            <v>1638</v>
          </cell>
          <cell r="P8">
            <v>1734</v>
          </cell>
          <cell r="Q8">
            <v>1879</v>
          </cell>
          <cell r="R8">
            <v>70330727991</v>
          </cell>
        </row>
        <row r="9">
          <cell r="B9">
            <v>106709</v>
          </cell>
          <cell r="C9" t="str">
            <v>APARELHO BIC COMFORT 3 BLACK NIGHT</v>
          </cell>
          <cell r="D9" t="str">
            <v>2X1</v>
          </cell>
          <cell r="E9" t="str">
            <v>UN</v>
          </cell>
          <cell r="F9" t="str">
            <v>C</v>
          </cell>
          <cell r="G9" t="str">
            <v>N</v>
          </cell>
          <cell r="H9">
            <v>6780</v>
          </cell>
          <cell r="I9">
            <v>66</v>
          </cell>
          <cell r="J9">
            <v>353</v>
          </cell>
          <cell r="K9">
            <v>6361</v>
          </cell>
          <cell r="L9">
            <v>35.536312849162002</v>
          </cell>
          <cell r="M9">
            <v>6.9461680000000001</v>
          </cell>
          <cell r="N9">
            <v>5204</v>
          </cell>
          <cell r="O9">
            <v>4089</v>
          </cell>
          <cell r="P9">
            <v>2232</v>
          </cell>
          <cell r="Q9">
            <v>5487</v>
          </cell>
          <cell r="R9">
            <v>70330724815</v>
          </cell>
        </row>
        <row r="10">
          <cell r="B10">
            <v>99567</v>
          </cell>
          <cell r="C10" t="str">
            <v>APARELHO BIC COMFORT 3 PELE NORMAL</v>
          </cell>
          <cell r="D10" t="str">
            <v>2X1</v>
          </cell>
          <cell r="E10" t="str">
            <v>UN</v>
          </cell>
          <cell r="F10" t="str">
            <v>C</v>
          </cell>
          <cell r="G10" t="str">
            <v>N</v>
          </cell>
          <cell r="H10">
            <v>6114</v>
          </cell>
          <cell r="I10">
            <v>3</v>
          </cell>
          <cell r="J10">
            <v>420</v>
          </cell>
          <cell r="K10">
            <v>5691</v>
          </cell>
          <cell r="L10">
            <v>28.597989949748701</v>
          </cell>
          <cell r="M10">
            <v>6.9461659999999998</v>
          </cell>
          <cell r="N10">
            <v>5062</v>
          </cell>
          <cell r="O10">
            <v>3545</v>
          </cell>
          <cell r="P10">
            <v>3231</v>
          </cell>
          <cell r="Q10">
            <v>6370</v>
          </cell>
          <cell r="R10">
            <v>70330717510</v>
          </cell>
        </row>
        <row r="11">
          <cell r="B11">
            <v>99568</v>
          </cell>
          <cell r="C11" t="str">
            <v>APARELHO BIC COMFORT 3 PELE NORMAL</v>
          </cell>
          <cell r="D11" t="str">
            <v>12X1</v>
          </cell>
          <cell r="E11" t="str">
            <v>CT</v>
          </cell>
          <cell r="F11" t="str">
            <v>C</v>
          </cell>
          <cell r="G11" t="str">
            <v>N</v>
          </cell>
          <cell r="H11">
            <v>1458</v>
          </cell>
          <cell r="I11">
            <v>0</v>
          </cell>
          <cell r="J11">
            <v>117</v>
          </cell>
          <cell r="K11">
            <v>1331</v>
          </cell>
          <cell r="L11">
            <v>13.31</v>
          </cell>
          <cell r="M11">
            <v>36.677819</v>
          </cell>
          <cell r="N11">
            <v>1173</v>
          </cell>
          <cell r="O11">
            <v>2316</v>
          </cell>
          <cell r="P11">
            <v>2180</v>
          </cell>
          <cell r="Q11">
            <v>2101</v>
          </cell>
          <cell r="R11">
            <v>70330717541</v>
          </cell>
        </row>
        <row r="12">
          <cell r="B12">
            <v>117081</v>
          </cell>
          <cell r="C12" t="str">
            <v>APARELHO BIC COMFORT 3 PELE NORMAL L4P3</v>
          </cell>
          <cell r="D12" t="str">
            <v>4X1</v>
          </cell>
          <cell r="E12" t="str">
            <v>UN</v>
          </cell>
          <cell r="F12" t="str">
            <v>C</v>
          </cell>
          <cell r="G12" t="str">
            <v>N</v>
          </cell>
          <cell r="H12">
            <v>7766</v>
          </cell>
          <cell r="I12">
            <v>0</v>
          </cell>
          <cell r="J12">
            <v>474</v>
          </cell>
          <cell r="K12">
            <v>7290</v>
          </cell>
          <cell r="L12">
            <v>38.571428571428598</v>
          </cell>
          <cell r="M12">
            <v>10.419632999999999</v>
          </cell>
          <cell r="N12">
            <v>3085</v>
          </cell>
          <cell r="O12">
            <v>5189</v>
          </cell>
          <cell r="P12">
            <v>4204</v>
          </cell>
          <cell r="Q12">
            <v>3055</v>
          </cell>
          <cell r="R12">
            <v>70330734395</v>
          </cell>
        </row>
        <row r="13">
          <cell r="B13">
            <v>99570</v>
          </cell>
          <cell r="C13" t="str">
            <v>APARELHO BIC COMFORT 3 PELE SENSIVEL</v>
          </cell>
          <cell r="D13" t="str">
            <v>12X1</v>
          </cell>
          <cell r="E13" t="str">
            <v>CT</v>
          </cell>
          <cell r="F13" t="str">
            <v>C</v>
          </cell>
          <cell r="G13" t="str">
            <v>N</v>
          </cell>
          <cell r="H13">
            <v>4200</v>
          </cell>
          <cell r="I13">
            <v>1</v>
          </cell>
          <cell r="J13">
            <v>124</v>
          </cell>
          <cell r="K13">
            <v>4073</v>
          </cell>
          <cell r="L13">
            <v>47.917647058823498</v>
          </cell>
          <cell r="M13">
            <v>36.677819999999997</v>
          </cell>
          <cell r="N13">
            <v>1315</v>
          </cell>
          <cell r="O13">
            <v>2183</v>
          </cell>
          <cell r="P13">
            <v>1869</v>
          </cell>
          <cell r="Q13">
            <v>1567</v>
          </cell>
          <cell r="R13">
            <v>70330717572</v>
          </cell>
        </row>
        <row r="14">
          <cell r="B14">
            <v>99569</v>
          </cell>
          <cell r="C14" t="str">
            <v>APARELHO BIC COMFORT 3 PELE SENSIVEL</v>
          </cell>
          <cell r="D14" t="str">
            <v>2X1</v>
          </cell>
          <cell r="E14" t="str">
            <v>BL</v>
          </cell>
          <cell r="F14" t="str">
            <v>C</v>
          </cell>
          <cell r="G14" t="str">
            <v>N</v>
          </cell>
          <cell r="H14">
            <v>7020</v>
          </cell>
          <cell r="I14">
            <v>12</v>
          </cell>
          <cell r="J14">
            <v>374</v>
          </cell>
          <cell r="K14">
            <v>6634</v>
          </cell>
          <cell r="L14">
            <v>40.206060606060603</v>
          </cell>
          <cell r="M14">
            <v>6.9461659999999998</v>
          </cell>
          <cell r="N14">
            <v>2324</v>
          </cell>
          <cell r="O14">
            <v>3254</v>
          </cell>
          <cell r="P14">
            <v>3447</v>
          </cell>
          <cell r="Q14">
            <v>4188</v>
          </cell>
          <cell r="R14">
            <v>70330717527</v>
          </cell>
        </row>
        <row r="15">
          <cell r="B15">
            <v>117080</v>
          </cell>
          <cell r="C15" t="str">
            <v>APARELHO BIC COMFORT 3 PELE SENSIVEL L4P3</v>
          </cell>
          <cell r="D15" t="str">
            <v>4X1</v>
          </cell>
          <cell r="E15" t="str">
            <v>UN</v>
          </cell>
          <cell r="F15" t="str">
            <v>C</v>
          </cell>
          <cell r="G15" t="str">
            <v>N</v>
          </cell>
          <cell r="H15">
            <v>10817</v>
          </cell>
          <cell r="I15">
            <v>0</v>
          </cell>
          <cell r="J15">
            <v>669</v>
          </cell>
          <cell r="K15">
            <v>10146</v>
          </cell>
          <cell r="L15">
            <v>41.076923076923102</v>
          </cell>
          <cell r="M15">
            <v>10.419632</v>
          </cell>
          <cell r="N15">
            <v>3904</v>
          </cell>
          <cell r="O15">
            <v>5316</v>
          </cell>
          <cell r="P15">
            <v>3600</v>
          </cell>
          <cell r="Q15">
            <v>7363</v>
          </cell>
          <cell r="R15">
            <v>70330734401</v>
          </cell>
        </row>
        <row r="16">
          <cell r="B16">
            <v>122575</v>
          </cell>
          <cell r="C16" t="str">
            <v>APARELHO BIC COMFORT 3 PINK</v>
          </cell>
          <cell r="D16" t="str">
            <v>12X2</v>
          </cell>
          <cell r="E16" t="str">
            <v>CT</v>
          </cell>
          <cell r="F16" t="str">
            <v>C</v>
          </cell>
          <cell r="G16" t="str">
            <v>N</v>
          </cell>
          <cell r="H16">
            <v>664</v>
          </cell>
          <cell r="I16">
            <v>1</v>
          </cell>
          <cell r="J16">
            <v>11</v>
          </cell>
          <cell r="K16">
            <v>637</v>
          </cell>
          <cell r="L16">
            <v>57.909090909090899</v>
          </cell>
          <cell r="M16">
            <v>39.759926999999998</v>
          </cell>
          <cell r="N16">
            <v>131</v>
          </cell>
          <cell r="O16">
            <v>255</v>
          </cell>
          <cell r="P16">
            <v>209</v>
          </cell>
          <cell r="Q16">
            <v>260</v>
          </cell>
          <cell r="R16">
            <v>70330742222</v>
          </cell>
        </row>
        <row r="17">
          <cell r="B17">
            <v>125996</v>
          </cell>
          <cell r="C17" t="str">
            <v>APARELHO BIC CONFORT 3 HYBRID</v>
          </cell>
          <cell r="D17" t="str">
            <v>6X1</v>
          </cell>
          <cell r="E17" t="str">
            <v>UN</v>
          </cell>
          <cell r="F17" t="str">
            <v>C</v>
          </cell>
          <cell r="G17" t="str">
            <v>N</v>
          </cell>
          <cell r="H17">
            <v>1770</v>
          </cell>
          <cell r="I17">
            <v>3</v>
          </cell>
          <cell r="J17">
            <v>239</v>
          </cell>
          <cell r="K17">
            <v>1528</v>
          </cell>
          <cell r="L17">
            <v>17.363636363636399</v>
          </cell>
          <cell r="M17">
            <v>14.803179999999999</v>
          </cell>
          <cell r="N17">
            <v>1313</v>
          </cell>
          <cell r="O17">
            <v>2054</v>
          </cell>
          <cell r="P17">
            <v>1177</v>
          </cell>
          <cell r="Q17">
            <v>2600</v>
          </cell>
          <cell r="R17">
            <v>70330370005</v>
          </cell>
        </row>
        <row r="18">
          <cell r="B18">
            <v>128768</v>
          </cell>
          <cell r="C18" t="str">
            <v>APARELHO BIC FLEX 3 AZUL</v>
          </cell>
          <cell r="D18" t="str">
            <v>2X1</v>
          </cell>
          <cell r="E18" t="str">
            <v>UN</v>
          </cell>
          <cell r="F18" t="str">
            <v>C</v>
          </cell>
          <cell r="G18" t="str">
            <v>N</v>
          </cell>
          <cell r="H18">
            <v>3938</v>
          </cell>
          <cell r="I18">
            <v>9</v>
          </cell>
          <cell r="J18">
            <v>167</v>
          </cell>
          <cell r="K18">
            <v>3761</v>
          </cell>
          <cell r="L18">
            <v>58.765625</v>
          </cell>
          <cell r="M18">
            <v>7.3269710000000003</v>
          </cell>
          <cell r="N18">
            <v>1441</v>
          </cell>
          <cell r="O18">
            <v>1808</v>
          </cell>
          <cell r="P18">
            <v>1400</v>
          </cell>
          <cell r="Q18">
            <v>1013</v>
          </cell>
          <cell r="R18">
            <v>7501843503350</v>
          </cell>
        </row>
        <row r="19">
          <cell r="B19">
            <v>128770</v>
          </cell>
          <cell r="C19" t="str">
            <v>APARELHO BIC FLEX 3 AZUL CARTELA</v>
          </cell>
          <cell r="D19" t="str">
            <v>12X1</v>
          </cell>
          <cell r="E19" t="str">
            <v>UN</v>
          </cell>
          <cell r="F19" t="str">
            <v>C</v>
          </cell>
          <cell r="G19" t="str">
            <v>N</v>
          </cell>
          <cell r="H19">
            <v>164</v>
          </cell>
          <cell r="I19">
            <v>1</v>
          </cell>
          <cell r="J19">
            <v>13</v>
          </cell>
          <cell r="K19">
            <v>149</v>
          </cell>
          <cell r="L19">
            <v>29.8</v>
          </cell>
          <cell r="M19">
            <v>51.388347000000003</v>
          </cell>
          <cell r="N19">
            <v>165</v>
          </cell>
          <cell r="O19">
            <v>102</v>
          </cell>
          <cell r="P19">
            <v>118</v>
          </cell>
          <cell r="Q19">
            <v>114</v>
          </cell>
          <cell r="R19">
            <v>7501843503404</v>
          </cell>
        </row>
        <row r="20">
          <cell r="B20">
            <v>128769</v>
          </cell>
          <cell r="C20" t="str">
            <v>APARELHO BIC FLEX 3 AZUL L4P3</v>
          </cell>
          <cell r="D20" t="str">
            <v>4X1</v>
          </cell>
          <cell r="E20" t="str">
            <v>UN</v>
          </cell>
          <cell r="F20" t="str">
            <v>C</v>
          </cell>
          <cell r="G20" t="str">
            <v>N</v>
          </cell>
          <cell r="H20">
            <v>4481</v>
          </cell>
          <cell r="I20">
            <v>4</v>
          </cell>
          <cell r="J20">
            <v>205</v>
          </cell>
          <cell r="K20">
            <v>4272</v>
          </cell>
          <cell r="L20">
            <v>62.823529411764703</v>
          </cell>
          <cell r="M20">
            <v>10.990456999999999</v>
          </cell>
          <cell r="N20">
            <v>2185</v>
          </cell>
          <cell r="O20">
            <v>1518</v>
          </cell>
          <cell r="P20">
            <v>1264</v>
          </cell>
          <cell r="Q20">
            <v>1737</v>
          </cell>
          <cell r="R20">
            <v>7501843503367</v>
          </cell>
        </row>
        <row r="21">
          <cell r="B21">
            <v>132146</v>
          </cell>
          <cell r="C21" t="str">
            <v>APARELHO BIC FLEX3 HYBRID + 5 CARGAS</v>
          </cell>
          <cell r="D21" t="str">
            <v>5X1</v>
          </cell>
          <cell r="E21" t="str">
            <v>PT</v>
          </cell>
          <cell r="F21" t="str">
            <v>C</v>
          </cell>
          <cell r="G21" t="str">
            <v>N</v>
          </cell>
          <cell r="H21">
            <v>2128</v>
          </cell>
          <cell r="I21">
            <v>5</v>
          </cell>
          <cell r="J21">
            <v>100</v>
          </cell>
          <cell r="K21">
            <v>2023</v>
          </cell>
          <cell r="L21">
            <v>63.21875</v>
          </cell>
          <cell r="M21">
            <v>14.119382999999999</v>
          </cell>
          <cell r="N21">
            <v>1022</v>
          </cell>
          <cell r="O21">
            <v>797</v>
          </cell>
          <cell r="P21">
            <v>474</v>
          </cell>
          <cell r="Q21">
            <v>816</v>
          </cell>
          <cell r="R21">
            <v>7501843507112</v>
          </cell>
        </row>
        <row r="22">
          <cell r="B22">
            <v>132230</v>
          </cell>
          <cell r="C22" t="str">
            <v>APARELHO BIC FLEX3 HYBRID SENS +5 CARGAS</v>
          </cell>
          <cell r="D22" t="str">
            <v>5X1</v>
          </cell>
          <cell r="E22" t="str">
            <v>UN</v>
          </cell>
          <cell r="F22" t="str">
            <v>C</v>
          </cell>
          <cell r="G22" t="str">
            <v>N</v>
          </cell>
          <cell r="H22">
            <v>846</v>
          </cell>
          <cell r="I22">
            <v>9</v>
          </cell>
          <cell r="J22">
            <v>18</v>
          </cell>
          <cell r="K22">
            <v>819</v>
          </cell>
          <cell r="L22">
            <v>28.241379310344801</v>
          </cell>
          <cell r="M22">
            <v>13.832468</v>
          </cell>
          <cell r="N22">
            <v>723</v>
          </cell>
          <cell r="O22">
            <v>633</v>
          </cell>
          <cell r="P22">
            <v>514</v>
          </cell>
          <cell r="Q22">
            <v>786</v>
          </cell>
          <cell r="R22">
            <v>7501843507129</v>
          </cell>
        </row>
        <row r="23">
          <cell r="B23">
            <v>114403</v>
          </cell>
          <cell r="C23" t="str">
            <v>APARELHO BIC INTENSITY 3</v>
          </cell>
          <cell r="D23" t="str">
            <v>12X2</v>
          </cell>
          <cell r="E23" t="str">
            <v>CT</v>
          </cell>
          <cell r="F23" t="str">
            <v>C</v>
          </cell>
          <cell r="G23" t="str">
            <v>N</v>
          </cell>
          <cell r="H23">
            <v>770</v>
          </cell>
          <cell r="I23">
            <v>2</v>
          </cell>
          <cell r="J23">
            <v>66</v>
          </cell>
          <cell r="K23">
            <v>694</v>
          </cell>
          <cell r="L23">
            <v>26.692307692307701</v>
          </cell>
          <cell r="M23">
            <v>41.897922999999999</v>
          </cell>
          <cell r="N23">
            <v>391</v>
          </cell>
          <cell r="O23">
            <v>597</v>
          </cell>
          <cell r="P23">
            <v>446</v>
          </cell>
          <cell r="Q23">
            <v>667</v>
          </cell>
          <cell r="R23">
            <v>70330729803</v>
          </cell>
        </row>
        <row r="24">
          <cell r="B24">
            <v>111651</v>
          </cell>
          <cell r="C24" t="str">
            <v>APARELHO BIC SENSITIVE L15P12</v>
          </cell>
          <cell r="D24" t="str">
            <v>15X1</v>
          </cell>
          <cell r="E24" t="str">
            <v>PT</v>
          </cell>
          <cell r="F24" t="str">
            <v>C</v>
          </cell>
          <cell r="G24" t="str">
            <v>N</v>
          </cell>
          <cell r="H24">
            <v>1759</v>
          </cell>
          <cell r="I24">
            <v>3</v>
          </cell>
          <cell r="J24">
            <v>115</v>
          </cell>
          <cell r="K24">
            <v>1641</v>
          </cell>
          <cell r="L24">
            <v>44.351351351351397</v>
          </cell>
          <cell r="M24">
            <v>9.1798710000000003</v>
          </cell>
          <cell r="N24">
            <v>638</v>
          </cell>
          <cell r="O24">
            <v>668</v>
          </cell>
          <cell r="P24">
            <v>745</v>
          </cell>
          <cell r="Q24">
            <v>1006</v>
          </cell>
          <cell r="R24">
            <v>70330730298</v>
          </cell>
        </row>
        <row r="25">
          <cell r="B25">
            <v>111649</v>
          </cell>
          <cell r="C25" t="str">
            <v>APARELHO BIC SENSITIVE L7P5</v>
          </cell>
          <cell r="D25" t="str">
            <v>7X1</v>
          </cell>
          <cell r="E25" t="str">
            <v>PT</v>
          </cell>
          <cell r="F25" t="str">
            <v>C</v>
          </cell>
          <cell r="G25" t="str">
            <v>N</v>
          </cell>
          <cell r="H25">
            <v>1181</v>
          </cell>
          <cell r="I25">
            <v>3</v>
          </cell>
          <cell r="J25">
            <v>383</v>
          </cell>
          <cell r="K25">
            <v>795</v>
          </cell>
          <cell r="L25">
            <v>5.3355704697986601</v>
          </cell>
          <cell r="M25">
            <v>4.2967529999999998</v>
          </cell>
          <cell r="N25">
            <v>3897</v>
          </cell>
          <cell r="O25">
            <v>3005</v>
          </cell>
          <cell r="P25">
            <v>2752</v>
          </cell>
          <cell r="Q25">
            <v>4108</v>
          </cell>
          <cell r="R25">
            <v>70330728509</v>
          </cell>
        </row>
        <row r="26">
          <cell r="B26">
            <v>6235</v>
          </cell>
          <cell r="C26" t="str">
            <v>APARELHO BIC SENSITIVE SHAVER</v>
          </cell>
          <cell r="D26" t="str">
            <v>12X2</v>
          </cell>
          <cell r="E26" t="str">
            <v>CT</v>
          </cell>
          <cell r="F26" t="str">
            <v>C</v>
          </cell>
          <cell r="G26" t="str">
            <v>N</v>
          </cell>
          <cell r="H26">
            <v>958</v>
          </cell>
          <cell r="I26">
            <v>3</v>
          </cell>
          <cell r="J26">
            <v>51</v>
          </cell>
          <cell r="K26">
            <v>904</v>
          </cell>
          <cell r="L26">
            <v>17.0566037735849</v>
          </cell>
          <cell r="M26">
            <v>20.625278000000002</v>
          </cell>
          <cell r="N26">
            <v>887</v>
          </cell>
          <cell r="O26">
            <v>1148</v>
          </cell>
          <cell r="P26">
            <v>1079</v>
          </cell>
          <cell r="Q26">
            <v>1263</v>
          </cell>
          <cell r="R26">
            <v>70330705302</v>
          </cell>
        </row>
        <row r="27">
          <cell r="B27">
            <v>114401</v>
          </cell>
          <cell r="C27" t="str">
            <v>APARELHO BIC SOLEIL</v>
          </cell>
          <cell r="D27" t="str">
            <v>12X1</v>
          </cell>
          <cell r="E27" t="str">
            <v>CT</v>
          </cell>
          <cell r="F27" t="str">
            <v>C</v>
          </cell>
          <cell r="G27" t="str">
            <v>N</v>
          </cell>
          <cell r="H27">
            <v>1731</v>
          </cell>
          <cell r="I27">
            <v>0</v>
          </cell>
          <cell r="J27">
            <v>67</v>
          </cell>
          <cell r="K27">
            <v>1655</v>
          </cell>
          <cell r="L27">
            <v>22.364864864864899</v>
          </cell>
          <cell r="M27">
            <v>39.231254999999997</v>
          </cell>
          <cell r="N27">
            <v>1009</v>
          </cell>
          <cell r="O27">
            <v>1603</v>
          </cell>
          <cell r="P27">
            <v>1719</v>
          </cell>
          <cell r="Q27">
            <v>1577</v>
          </cell>
          <cell r="R27">
            <v>70330731813</v>
          </cell>
        </row>
        <row r="28">
          <cell r="B28">
            <v>122576</v>
          </cell>
          <cell r="C28" t="str">
            <v>APARELHO BIC SOLEIL CLIC + 6 CARGAS</v>
          </cell>
          <cell r="D28" t="str">
            <v>6X1</v>
          </cell>
          <cell r="E28" t="str">
            <v>UN</v>
          </cell>
          <cell r="F28" t="str">
            <v>C</v>
          </cell>
          <cell r="G28" t="str">
            <v>N</v>
          </cell>
          <cell r="H28">
            <v>3088</v>
          </cell>
          <cell r="I28">
            <v>2</v>
          </cell>
          <cell r="J28">
            <v>177</v>
          </cell>
          <cell r="K28">
            <v>2909</v>
          </cell>
          <cell r="L28">
            <v>53.870370370370402</v>
          </cell>
          <cell r="M28">
            <v>19.772873000000001</v>
          </cell>
          <cell r="N28">
            <v>969</v>
          </cell>
          <cell r="O28">
            <v>1111</v>
          </cell>
          <cell r="P28">
            <v>324</v>
          </cell>
          <cell r="Q28">
            <v>2142</v>
          </cell>
          <cell r="R28">
            <v>3086123549982</v>
          </cell>
        </row>
        <row r="29">
          <cell r="B29">
            <v>127483</v>
          </cell>
          <cell r="C29" t="str">
            <v>APARELHO BIC SOLEIL CLIC SENSITIVE + 6 CARGAS</v>
          </cell>
          <cell r="D29" t="str">
            <v>6X1</v>
          </cell>
          <cell r="E29" t="str">
            <v>UN</v>
          </cell>
          <cell r="F29" t="str">
            <v>C</v>
          </cell>
          <cell r="G29" t="str">
            <v>N</v>
          </cell>
          <cell r="H29">
            <v>885</v>
          </cell>
          <cell r="I29">
            <v>3</v>
          </cell>
          <cell r="J29">
            <v>14</v>
          </cell>
          <cell r="K29">
            <v>868</v>
          </cell>
          <cell r="L29">
            <v>86.8</v>
          </cell>
          <cell r="M29">
            <v>17.499680000000001</v>
          </cell>
          <cell r="N29">
            <v>152</v>
          </cell>
          <cell r="O29">
            <v>118</v>
          </cell>
          <cell r="P29">
            <v>236</v>
          </cell>
          <cell r="Q29">
            <v>308</v>
          </cell>
          <cell r="R29">
            <v>7501843502926</v>
          </cell>
        </row>
        <row r="30">
          <cell r="B30">
            <v>128912</v>
          </cell>
          <cell r="C30" t="str">
            <v>APARELHO BIC SOLEIL ESCAPE LAVANDA</v>
          </cell>
          <cell r="D30" t="str">
            <v>3X1</v>
          </cell>
          <cell r="E30" t="str">
            <v>UN</v>
          </cell>
          <cell r="F30" t="str">
            <v>C</v>
          </cell>
          <cell r="G30" t="str">
            <v>N</v>
          </cell>
          <cell r="H30">
            <v>569</v>
          </cell>
          <cell r="I30">
            <v>2</v>
          </cell>
          <cell r="J30">
            <v>4</v>
          </cell>
          <cell r="K30">
            <v>563</v>
          </cell>
          <cell r="L30">
            <v>51.181818181818201</v>
          </cell>
          <cell r="M30">
            <v>16.636918999999999</v>
          </cell>
          <cell r="N30">
            <v>241</v>
          </cell>
          <cell r="O30">
            <v>104</v>
          </cell>
          <cell r="P30">
            <v>225</v>
          </cell>
          <cell r="Q30">
            <v>391</v>
          </cell>
          <cell r="R30">
            <v>7501014501390</v>
          </cell>
        </row>
        <row r="31">
          <cell r="B31">
            <v>128914</v>
          </cell>
          <cell r="C31" t="str">
            <v>APARELHO BIC SOLEIL ESCAPE ROSA E MAGNOLIA</v>
          </cell>
          <cell r="D31" t="str">
            <v>3X1</v>
          </cell>
          <cell r="E31" t="str">
            <v>UN</v>
          </cell>
          <cell r="F31" t="str">
            <v>C</v>
          </cell>
          <cell r="G31" t="str">
            <v>N</v>
          </cell>
          <cell r="H31">
            <v>1866</v>
          </cell>
          <cell r="I31">
            <v>1</v>
          </cell>
          <cell r="J31">
            <v>113</v>
          </cell>
          <cell r="K31">
            <v>1752</v>
          </cell>
          <cell r="L31">
            <v>60.413793103448299</v>
          </cell>
          <cell r="M31">
            <v>16.636918999999999</v>
          </cell>
          <cell r="N31">
            <v>445</v>
          </cell>
          <cell r="O31">
            <v>885</v>
          </cell>
          <cell r="P31">
            <v>187</v>
          </cell>
          <cell r="Q31">
            <v>832</v>
          </cell>
          <cell r="R31">
            <v>7501843503923</v>
          </cell>
        </row>
        <row r="32">
          <cell r="B32">
            <v>117555</v>
          </cell>
          <cell r="C32" t="str">
            <v>APARELHO BIC SOLEIL LARANJA / ROSA</v>
          </cell>
          <cell r="D32" t="str">
            <v>2X1</v>
          </cell>
          <cell r="E32" t="str">
            <v>UN</v>
          </cell>
          <cell r="F32" t="str">
            <v>C</v>
          </cell>
          <cell r="G32" t="str">
            <v>N</v>
          </cell>
          <cell r="H32">
            <v>1088</v>
          </cell>
          <cell r="I32">
            <v>3</v>
          </cell>
          <cell r="J32">
            <v>50</v>
          </cell>
          <cell r="K32">
            <v>1035</v>
          </cell>
          <cell r="L32">
            <v>15.4477611940299</v>
          </cell>
          <cell r="M32">
            <v>8.1731079999999992</v>
          </cell>
          <cell r="N32">
            <v>789</v>
          </cell>
          <cell r="O32">
            <v>1295</v>
          </cell>
          <cell r="P32">
            <v>1749</v>
          </cell>
          <cell r="Q32">
            <v>1380</v>
          </cell>
          <cell r="R32">
            <v>70330731769</v>
          </cell>
        </row>
        <row r="33">
          <cell r="B33">
            <v>124643</v>
          </cell>
          <cell r="C33" t="str">
            <v>APARELHO BIC SOLEIL NATURALS</v>
          </cell>
          <cell r="D33" t="str">
            <v>2X1</v>
          </cell>
          <cell r="E33" t="str">
            <v>UN</v>
          </cell>
          <cell r="F33" t="str">
            <v>C</v>
          </cell>
          <cell r="G33" t="str">
            <v>N</v>
          </cell>
          <cell r="H33">
            <v>1427</v>
          </cell>
          <cell r="I33">
            <v>7</v>
          </cell>
          <cell r="J33">
            <v>49</v>
          </cell>
          <cell r="K33">
            <v>1371</v>
          </cell>
          <cell r="L33">
            <v>41.545454545454497</v>
          </cell>
          <cell r="M33">
            <v>8.1731079999999992</v>
          </cell>
          <cell r="N33">
            <v>405</v>
          </cell>
          <cell r="O33">
            <v>650</v>
          </cell>
          <cell r="P33">
            <v>687</v>
          </cell>
          <cell r="Q33">
            <v>816</v>
          </cell>
          <cell r="R33">
            <v>70330371002</v>
          </cell>
        </row>
        <row r="34">
          <cell r="B34">
            <v>114400</v>
          </cell>
          <cell r="C34" t="str">
            <v>APARELHO BIC SOLEIL ROSA / ROXO</v>
          </cell>
          <cell r="D34" t="str">
            <v>2X1</v>
          </cell>
          <cell r="E34" t="str">
            <v>UN</v>
          </cell>
          <cell r="F34" t="str">
            <v>C</v>
          </cell>
          <cell r="G34" t="str">
            <v>N</v>
          </cell>
          <cell r="H34">
            <v>9044</v>
          </cell>
          <cell r="I34">
            <v>2</v>
          </cell>
          <cell r="J34">
            <v>478</v>
          </cell>
          <cell r="K34">
            <v>8564</v>
          </cell>
          <cell r="L34">
            <v>52.219512195122</v>
          </cell>
          <cell r="M34">
            <v>7.7561900000000001</v>
          </cell>
          <cell r="N34">
            <v>2877</v>
          </cell>
          <cell r="O34">
            <v>3146</v>
          </cell>
          <cell r="P34">
            <v>4017</v>
          </cell>
          <cell r="Q34">
            <v>3654</v>
          </cell>
          <cell r="R34">
            <v>70330731745</v>
          </cell>
        </row>
        <row r="35">
          <cell r="B35">
            <v>124828</v>
          </cell>
          <cell r="C35" t="str">
            <v>APARELHO BIC SOLEIL SORTIDO LV4PG3</v>
          </cell>
          <cell r="D35" t="str">
            <v>4X1</v>
          </cell>
          <cell r="E35" t="str">
            <v>UN</v>
          </cell>
          <cell r="F35" t="str">
            <v>C</v>
          </cell>
          <cell r="G35" t="str">
            <v>N</v>
          </cell>
          <cell r="H35">
            <v>5978</v>
          </cell>
          <cell r="I35">
            <v>36</v>
          </cell>
          <cell r="J35">
            <v>463</v>
          </cell>
          <cell r="K35">
            <v>5479</v>
          </cell>
          <cell r="L35">
            <v>60.208791208791197</v>
          </cell>
          <cell r="M35">
            <v>11.634866000000001</v>
          </cell>
          <cell r="N35">
            <v>1384</v>
          </cell>
          <cell r="O35">
            <v>1865</v>
          </cell>
          <cell r="P35">
            <v>1630</v>
          </cell>
          <cell r="Q35">
            <v>2531</v>
          </cell>
          <cell r="R35">
            <v>70330734425</v>
          </cell>
        </row>
        <row r="36">
          <cell r="B36">
            <v>122393</v>
          </cell>
          <cell r="C36" t="str">
            <v>CLIP STRIP</v>
          </cell>
          <cell r="D36" t="str">
            <v>1X100</v>
          </cell>
          <cell r="E36" t="str">
            <v>UN</v>
          </cell>
          <cell r="F36" t="str">
            <v>C</v>
          </cell>
          <cell r="G36" t="str">
            <v>N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8300000000225</v>
          </cell>
        </row>
        <row r="37">
          <cell r="B37">
            <v>106446</v>
          </cell>
          <cell r="C37" t="str">
            <v>ISQUEIRO BIC MAXI</v>
          </cell>
          <cell r="D37" t="str">
            <v>1X12UN</v>
          </cell>
          <cell r="E37" t="str">
            <v>CT</v>
          </cell>
          <cell r="F37" t="str">
            <v>C</v>
          </cell>
          <cell r="G37" t="str">
            <v>N</v>
          </cell>
          <cell r="H37">
            <v>809</v>
          </cell>
          <cell r="I37">
            <v>4</v>
          </cell>
          <cell r="J37">
            <v>800</v>
          </cell>
          <cell r="K37">
            <v>0</v>
          </cell>
          <cell r="L37">
            <v>0</v>
          </cell>
          <cell r="M37">
            <v>36.249436000000003</v>
          </cell>
          <cell r="N37">
            <v>2229</v>
          </cell>
          <cell r="O37">
            <v>4354</v>
          </cell>
          <cell r="P37">
            <v>3694</v>
          </cell>
          <cell r="Q37">
            <v>715</v>
          </cell>
          <cell r="R37">
            <v>70330631335</v>
          </cell>
        </row>
        <row r="38">
          <cell r="B38">
            <v>114506</v>
          </cell>
          <cell r="C38" t="str">
            <v>ISQUEIRO BIC MAXI BANDEJA</v>
          </cell>
          <cell r="D38" t="str">
            <v>1X50UN</v>
          </cell>
          <cell r="E38" t="str">
            <v>DP</v>
          </cell>
          <cell r="F38" t="str">
            <v>C</v>
          </cell>
          <cell r="G38" t="str">
            <v>N</v>
          </cell>
          <cell r="H38">
            <v>3168</v>
          </cell>
          <cell r="I38">
            <v>3</v>
          </cell>
          <cell r="J38">
            <v>510</v>
          </cell>
          <cell r="K38">
            <v>2614</v>
          </cell>
          <cell r="L38">
            <v>33.512820512820497</v>
          </cell>
          <cell r="M38">
            <v>150.04033000000001</v>
          </cell>
          <cell r="N38">
            <v>805</v>
          </cell>
          <cell r="O38">
            <v>2092</v>
          </cell>
          <cell r="P38">
            <v>979</v>
          </cell>
          <cell r="Q38">
            <v>2048</v>
          </cell>
          <cell r="R38">
            <v>70330631212</v>
          </cell>
        </row>
        <row r="39">
          <cell r="B39">
            <v>124826</v>
          </cell>
          <cell r="C39" t="str">
            <v>ISQUEIRO BIC MAXI DECORADO FUN</v>
          </cell>
          <cell r="D39" t="str">
            <v>1X12UN</v>
          </cell>
          <cell r="E39" t="str">
            <v>CT</v>
          </cell>
          <cell r="F39" t="str">
            <v>C</v>
          </cell>
          <cell r="G39" t="str">
            <v>N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30.801364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70330662575</v>
          </cell>
        </row>
        <row r="40">
          <cell r="B40">
            <v>120724</v>
          </cell>
          <cell r="C40" t="str">
            <v>ISQUEIRO BIC MAXI LV 12 PG 11</v>
          </cell>
          <cell r="D40" t="str">
            <v>1X12UN</v>
          </cell>
          <cell r="E40" t="str">
            <v>UN</v>
          </cell>
          <cell r="F40" t="str">
            <v>C</v>
          </cell>
          <cell r="G40" t="str">
            <v>N</v>
          </cell>
          <cell r="H40">
            <v>85</v>
          </cell>
          <cell r="I40">
            <v>0</v>
          </cell>
          <cell r="J40">
            <v>0</v>
          </cell>
          <cell r="K40">
            <v>3</v>
          </cell>
          <cell r="L40">
            <v>0.1</v>
          </cell>
          <cell r="M40">
            <v>33.228442000000001</v>
          </cell>
          <cell r="N40">
            <v>0</v>
          </cell>
          <cell r="O40">
            <v>0</v>
          </cell>
          <cell r="P40">
            <v>0</v>
          </cell>
          <cell r="Q40">
            <v>1978</v>
          </cell>
          <cell r="R40">
            <v>70330656277</v>
          </cell>
        </row>
        <row r="41">
          <cell r="B41">
            <v>124827</v>
          </cell>
          <cell r="C41" t="str">
            <v>ISQUEIRO BIC MAXI UNITARIO SM</v>
          </cell>
          <cell r="D41" t="str">
            <v>1X1UN</v>
          </cell>
          <cell r="E41" t="str">
            <v>UN</v>
          </cell>
          <cell r="F41" t="str">
            <v>C</v>
          </cell>
          <cell r="G41" t="str">
            <v>N</v>
          </cell>
          <cell r="H41">
            <v>2373</v>
          </cell>
          <cell r="I41">
            <v>0</v>
          </cell>
          <cell r="J41">
            <v>0</v>
          </cell>
          <cell r="K41">
            <v>2364</v>
          </cell>
          <cell r="L41">
            <v>13.744186046511601</v>
          </cell>
          <cell r="M41">
            <v>3.9280170000000001</v>
          </cell>
          <cell r="N41">
            <v>2304</v>
          </cell>
          <cell r="O41">
            <v>1913</v>
          </cell>
          <cell r="P41">
            <v>4234</v>
          </cell>
          <cell r="Q41">
            <v>5180</v>
          </cell>
          <cell r="R41">
            <v>70330609723</v>
          </cell>
        </row>
        <row r="42">
          <cell r="B42">
            <v>106447</v>
          </cell>
          <cell r="C42" t="str">
            <v>ISQUEIRO BIC MINI</v>
          </cell>
          <cell r="D42" t="str">
            <v>1X12UN</v>
          </cell>
          <cell r="E42" t="str">
            <v>CT</v>
          </cell>
          <cell r="F42" t="str">
            <v>C</v>
          </cell>
          <cell r="G42" t="str">
            <v>N</v>
          </cell>
          <cell r="H42">
            <v>2865</v>
          </cell>
          <cell r="I42">
            <v>7</v>
          </cell>
          <cell r="J42">
            <v>651</v>
          </cell>
          <cell r="K42">
            <v>2204</v>
          </cell>
          <cell r="L42">
            <v>27.209876543209901</v>
          </cell>
          <cell r="M42">
            <v>29.007379</v>
          </cell>
          <cell r="N42">
            <v>461</v>
          </cell>
          <cell r="O42">
            <v>1109</v>
          </cell>
          <cell r="P42">
            <v>2797</v>
          </cell>
          <cell r="Q42">
            <v>1433</v>
          </cell>
          <cell r="R42">
            <v>70330631328</v>
          </cell>
        </row>
        <row r="43">
          <cell r="B43">
            <v>132572</v>
          </cell>
          <cell r="C43" t="str">
            <v>ISQUEIRO BIC MINI LV4 PG3</v>
          </cell>
          <cell r="D43" t="str">
            <v>1X4UN</v>
          </cell>
          <cell r="E43" t="str">
            <v>UN</v>
          </cell>
          <cell r="F43" t="str">
            <v>C</v>
          </cell>
          <cell r="G43" t="str">
            <v>N</v>
          </cell>
          <cell r="H43">
            <v>1544</v>
          </cell>
          <cell r="I43">
            <v>56</v>
          </cell>
          <cell r="J43">
            <v>1078</v>
          </cell>
          <cell r="K43">
            <v>410</v>
          </cell>
          <cell r="L43">
            <v>17.0833333333333</v>
          </cell>
          <cell r="M43">
            <v>7.5203639999999998</v>
          </cell>
          <cell r="N43">
            <v>979</v>
          </cell>
          <cell r="O43">
            <v>1613</v>
          </cell>
          <cell r="P43">
            <v>0</v>
          </cell>
          <cell r="Q43">
            <v>0</v>
          </cell>
          <cell r="R43">
            <v>70330638341</v>
          </cell>
        </row>
      </sheetData>
    </sheetDataSet>
  </externalBook>
</externalLink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nalista Comercial 4" refreshedDate="46322.429875231479" backgroundQuery="1" createdVersion="8" refreshedVersion="8" minRefreshableVersion="3" recordCount="0" supportSubquery="1" supportAdvancedDrill="1" xr:uid="{55716406-40FD-4AB9-9070-CFDC47E57A4B}">
  <cacheSource type="external" connectionId="4"/>
  <cacheFields count="4">
    <cacheField name="[Measures].[Soma de QTVENDIDO 2]" caption="Soma de QTVENDIDO 2" numFmtId="0" hierarchy="65" level="32767"/>
    <cacheField name="[Measures].[Soma de VLR_VENDA 2]" caption="Soma de VLR_VENDA 2" numFmtId="0" hierarchy="66" level="32767"/>
    <cacheField name="[8274 - 36353 - ULTIMOS 3 MESES].[DATA].[DATA]" caption="DATA" numFmtId="0" hierarchy="24" level="1">
      <sharedItems containsSemiMixedTypes="0" containsNonDate="0" containsString="0"/>
    </cacheField>
    <cacheField name="[MIX BIC].[CATEGORIA].[CATEGORIA]" caption="CATEGORIA" numFmtId="0" hierarchy="53" level="1">
      <sharedItems containsBlank="1" count="3">
        <s v="APARELHOS"/>
        <s v="ISQUEIROS"/>
        <m/>
      </sharedItems>
    </cacheField>
  </cacheFields>
  <cacheHierarchies count="68">
    <cacheHierarchy uniqueName="[8274 - 36353 - MES ATUAL].[DATA]" caption="DATA" attribute="1" time="1" defaultMemberUniqueName="[8274 - 36353 - MES ATUAL].[DATA].[All]" allUniqueName="[8274 - 36353 - MES ATUAL].[DATA].[All]" dimensionUniqueName="[8274 - 36353 - MES ATUAL]" displayFolder="" count="0" memberValueDatatype="7" unbalanced="0"/>
    <cacheHierarchy uniqueName="[8274 - 36353 - MES ATUAL].[CNPJ]" caption="CNPJ" attribute="1" defaultMemberUniqueName="[8274 - 36353 - MES ATUAL].[CNPJ].[All]" allUniqueName="[8274 - 36353 - MES ATUAL].[CNPJ].[All]" dimensionUniqueName="[8274 - 36353 - MES ATUAL]" displayFolder="" count="0" memberValueDatatype="130" unbalanced="0"/>
    <cacheHierarchy uniqueName="[8274 - 36353 - MES ATUAL].[CODCLIPRINC]" caption="CODCLIPRINC" attribute="1" defaultMemberUniqueName="[8274 - 36353 - MES ATUAL].[CODCLIPRINC].[All]" allUniqueName="[8274 - 36353 - MES ATUAL].[CODCLIPRINC].[All]" dimensionUniqueName="[8274 - 36353 - MES ATUAL]" displayFolder="" count="0" memberValueDatatype="20" unbalanced="0"/>
    <cacheHierarchy uniqueName="[8274 - 36353 - MES ATUAL].[CODCLI]" caption="CODCLI" attribute="1" defaultMemberUniqueName="[8274 - 36353 - MES ATUAL].[CODCLI].[All]" allUniqueName="[8274 - 36353 - MES ATUAL].[CODCLI].[All]" dimensionUniqueName="[8274 - 36353 - MES ATUAL]" displayFolder="" count="0" memberValueDatatype="20" unbalanced="0"/>
    <cacheHierarchy uniqueName="[8274 - 36353 - MES ATUAL].[RAZAO]" caption="RAZAO" attribute="1" defaultMemberUniqueName="[8274 - 36353 - MES ATUAL].[RAZAO].[All]" allUniqueName="[8274 - 36353 - MES ATUAL].[RAZAO].[All]" dimensionUniqueName="[8274 - 36353 - MES ATUAL]" displayFolder="" count="0" memberValueDatatype="130" unbalanced="0"/>
    <cacheHierarchy uniqueName="[8274 - 36353 - MES ATUAL].[CODPROD]" caption="CODPROD" attribute="1" defaultMemberUniqueName="[8274 - 36353 - MES ATUAL].[CODPROD].[All]" allUniqueName="[8274 - 36353 - MES ATUAL].[CODPROD].[All]" dimensionUniqueName="[8274 - 36353 - MES ATUAL]" displayFolder="" count="0" memberValueDatatype="20" unbalanced="0"/>
    <cacheHierarchy uniqueName="[8274 - 36353 - MES ATUAL].[DESCRICAO]" caption="DESCRICAO" attribute="1" defaultMemberUniqueName="[8274 - 36353 - MES ATUAL].[DESCRICAO].[All]" allUniqueName="[8274 - 36353 - MES ATUAL].[DESCRICAO].[All]" dimensionUniqueName="[8274 - 36353 - MES ATUAL]" displayFolder="" count="0" memberValueDatatype="130" unbalanced="0"/>
    <cacheHierarchy uniqueName="[8274 - 36353 - MES ATUAL].[QTVENDIDO]" caption="QTVENDIDO" attribute="1" defaultMemberUniqueName="[8274 - 36353 - MES ATUAL].[QTVENDIDO].[All]" allUniqueName="[8274 - 36353 - MES ATUAL].[QTVENDIDO].[All]" dimensionUniqueName="[8274 - 36353 - MES ATUAL]" displayFolder="" count="0" memberValueDatatype="20" unbalanced="0"/>
    <cacheHierarchy uniqueName="[8274 - 36353 - MES ATUAL].[VLR_VENDA]" caption="VLR_VENDA" attribute="1" defaultMemberUniqueName="[8274 - 36353 - MES ATUAL].[VLR_VENDA].[All]" allUniqueName="[8274 - 36353 - MES ATUAL].[VLR_VENDA].[All]" dimensionUniqueName="[8274 - 36353 - MES ATUAL]" displayFolder="" count="0" memberValueDatatype="5" unbalanced="0"/>
    <cacheHierarchy uniqueName="[8274 - 36353 - MES ATUAL].[RAMO]" caption="RAMO" attribute="1" defaultMemberUniqueName="[8274 - 36353 - MES ATUAL].[RAMO].[All]" allUniqueName="[8274 - 36353 - MES ATUAL].[RAMO].[All]" dimensionUniqueName="[8274 - 36353 - MES ATUAL]" displayFolder="" count="0" memberValueDatatype="130" unbalanced="0"/>
    <cacheHierarchy uniqueName="[8274 - 36353 - MES ATUAL].[CANAL]" caption="CANAL" attribute="1" defaultMemberUniqueName="[8274 - 36353 - MES ATUAL].[CANAL].[All]" allUniqueName="[8274 - 36353 - MES ATUAL].[CANAL].[All]" dimensionUniqueName="[8274 - 36353 - MES ATUAL]" displayFolder="" count="0" memberValueDatatype="130" unbalanced="0"/>
    <cacheHierarchy uniqueName="[8274 - 36353 - MES ATUAL].[REGIAO]" caption="REGIAO" attribute="1" defaultMemberUniqueName="[8274 - 36353 - MES ATUAL].[REGIAO].[All]" allUniqueName="[8274 - 36353 - MES ATUAL].[REGIAO].[All]" dimensionUniqueName="[8274 - 36353 - MES ATUAL]" displayFolder="" count="0" memberValueDatatype="130" unbalanced="0"/>
    <cacheHierarchy uniqueName="[8274 - 36353 - MES ATUAL].[UF]" caption="UF" attribute="1" defaultMemberUniqueName="[8274 - 36353 - MES ATUAL].[UF].[All]" allUniqueName="[8274 - 36353 - MES ATUAL].[UF].[All]" dimensionUniqueName="[8274 - 36353 - MES ATUAL]" displayFolder="" count="0" memberValueDatatype="130" unbalanced="0"/>
    <cacheHierarchy uniqueName="[8274 - 36353 - MES ATUAL].[CIDADE]" caption="CIDADE" attribute="1" defaultMemberUniqueName="[8274 - 36353 - MES ATUAL].[CIDADE].[All]" allUniqueName="[8274 - 36353 - MES ATUAL].[CIDADE].[All]" dimensionUniqueName="[8274 - 36353 - MES ATUAL]" displayFolder="" count="0" memberValueDatatype="130" unbalanced="0"/>
    <cacheHierarchy uniqueName="[8274 - 36353 - MES ATUAL].[CODRCA]" caption="CODRCA" attribute="1" defaultMemberUniqueName="[8274 - 36353 - MES ATUAL].[CODRCA].[All]" allUniqueName="[8274 - 36353 - MES ATUAL].[CODRCA].[All]" dimensionUniqueName="[8274 - 36353 - MES ATUAL]" displayFolder="" count="0" memberValueDatatype="20" unbalanced="0"/>
    <cacheHierarchy uniqueName="[8274 - 36353 - MES ATUAL].[VENDEDOR]" caption="VENDEDOR" attribute="1" defaultMemberUniqueName="[8274 - 36353 - MES ATUAL].[VENDEDOR].[All]" allUniqueName="[8274 - 36353 - MES ATUAL].[VENDEDOR].[All]" dimensionUniqueName="[8274 - 36353 - MES ATUAL]" displayFolder="" count="0" memberValueDatatype="130" unbalanced="0"/>
    <cacheHierarchy uniqueName="[8274 - 36353 - MES ATUAL].[CODSUPERVISOR]" caption="CODSUPERVISOR" attribute="1" defaultMemberUniqueName="[8274 - 36353 - MES ATUAL].[CODSUPERVISOR].[All]" allUniqueName="[8274 - 36353 - MES ATUAL].[CODSUPERVISOR].[All]" dimensionUniqueName="[8274 - 36353 - MES ATUAL]" displayFolder="" count="0" memberValueDatatype="20" unbalanced="0"/>
    <cacheHierarchy uniqueName="[8274 - 36353 - MES ATUAL].[NOME_SUPERVISOR]" caption="NOME_SUPERVISOR" attribute="1" defaultMemberUniqueName="[8274 - 36353 - MES ATUAL].[NOME_SUPERVISOR].[All]" allUniqueName="[8274 - 36353 - MES ATUAL].[NOME_SUPERVISOR].[All]" dimensionUniqueName="[8274 - 36353 - MES ATUAL]" displayFolder="" count="0" memberValueDatatype="130" unbalanced="0"/>
    <cacheHierarchy uniqueName="[8274 - 36353 - MES ATUAL].[CODGERENTE]" caption="CODGERENTE" attribute="1" defaultMemberUniqueName="[8274 - 36353 - MES ATUAL].[CODGERENTE].[All]" allUniqueName="[8274 - 36353 - MES ATUAL].[CODGERENTE].[All]" dimensionUniqueName="[8274 - 36353 - MES ATUAL]" displayFolder="" count="0" memberValueDatatype="20" unbalanced="0"/>
    <cacheHierarchy uniqueName="[8274 - 36353 - MES ATUAL].[GERENTE]" caption="GERENTE" attribute="1" defaultMemberUniqueName="[8274 - 36353 - MES ATUAL].[GERENTE].[All]" allUniqueName="[8274 - 36353 - MES ATUAL].[GERENTE].[All]" dimensionUniqueName="[8274 - 36353 - MES ATUAL]" displayFolder="" count="0" memberValueDatatype="130" unbalanced="0"/>
    <cacheHierarchy uniqueName="[8274 - 36353 - MES ATUAL].[NUMPED]" caption="NUMPED" attribute="1" defaultMemberUniqueName="[8274 - 36353 - MES ATUAL].[NUMPED].[All]" allUniqueName="[8274 - 36353 - MES ATUAL].[NUMPED].[All]" dimensionUniqueName="[8274 - 36353 - MES ATUAL]" displayFolder="" count="0" memberValueDatatype="20" unbalanced="0"/>
    <cacheHierarchy uniqueName="[8274 - 36353 - MES ATUAL].[CODREDE]" caption="CODREDE" attribute="1" defaultMemberUniqueName="[8274 - 36353 - MES ATUAL].[CODREDE].[All]" allUniqueName="[8274 - 36353 - MES ATUAL].[CODREDE].[All]" dimensionUniqueName="[8274 - 36353 - MES ATUAL]" displayFolder="" count="0" memberValueDatatype="20" unbalanced="0"/>
    <cacheHierarchy uniqueName="[8274 - 36353 - MES ATUAL].[DESC_REDE]" caption="DESC_REDE" attribute="1" defaultMemberUniqueName="[8274 - 36353 - MES ATUAL].[DESC_REDE].[All]" allUniqueName="[8274 - 36353 - MES ATUAL].[DESC_REDE].[All]" dimensionUniqueName="[8274 - 36353 - MES ATUAL]" displayFolder="" count="0" memberValueDatatype="130" unbalanced="0"/>
    <cacheHierarchy uniqueName="[8274 - 36353 - MES ATUAL].[Column1]" caption="Column1" attribute="1" defaultMemberUniqueName="[8274 - 36353 - MES ATUAL].[Column1].[All]" allUniqueName="[8274 - 36353 - MES ATUAL].[Column1].[All]" dimensionUniqueName="[8274 - 36353 - MES ATUAL]" displayFolder="" count="0" memberValueDatatype="130" unbalanced="0"/>
    <cacheHierarchy uniqueName="[8274 - 36353 - ULTIMOS 3 MESES].[DATA]" caption="DATA" attribute="1" time="1" defaultMemberUniqueName="[8274 - 36353 - ULTIMOS 3 MESES].[DATA].[All]" allUniqueName="[8274 - 36353 - ULTIMOS 3 MESES].[DATA].[All]" dimensionUniqueName="[8274 - 36353 - ULTIMOS 3 MESES]" displayFolder="" count="2" memberValueDatatype="7" unbalanced="0">
      <fieldsUsage count="2">
        <fieldUsage x="-1"/>
        <fieldUsage x="2"/>
      </fieldsUsage>
    </cacheHierarchy>
    <cacheHierarchy uniqueName="[8274 - 36353 - ULTIMOS 3 MESES].[CNPJ]" caption="CNPJ" attribute="1" defaultMemberUniqueName="[8274 - 36353 - ULTIMOS 3 MESES].[CNPJ].[All]" allUniqueName="[8274 - 36353 - ULTIMOS 3 MESES].[CNPJ].[All]" dimensionUniqueName="[8274 - 36353 - ULTIMOS 3 MESES]" displayFolder="" count="0" memberValueDatatype="130" unbalanced="0"/>
    <cacheHierarchy uniqueName="[8274 - 36353 - ULTIMOS 3 MESES].[CODCLIPRINC]" caption="CODCLIPRINC" attribute="1" defaultMemberUniqueName="[8274 - 36353 - ULTIMOS 3 MESES].[CODCLIPRINC].[All]" allUniqueName="[8274 - 36353 - ULTIMOS 3 MESES].[CODCLIPRINC].[All]" dimensionUniqueName="[8274 - 36353 - ULTIMOS 3 MESES]" displayFolder="" count="0" memberValueDatatype="20" unbalanced="0"/>
    <cacheHierarchy uniqueName="[8274 - 36353 - ULTIMOS 3 MESES].[CODCLI]" caption="CODCLI" attribute="1" defaultMemberUniqueName="[8274 - 36353 - ULTIMOS 3 MESES].[CODCLI].[All]" allUniqueName="[8274 - 36353 - ULTIMOS 3 MESES].[CODCLI].[All]" dimensionUniqueName="[8274 - 36353 - ULTIMOS 3 MESES]" displayFolder="" count="0" memberValueDatatype="20" unbalanced="0"/>
    <cacheHierarchy uniqueName="[8274 - 36353 - ULTIMOS 3 MESES].[RAZAO]" caption="RAZAO" attribute="1" defaultMemberUniqueName="[8274 - 36353 - ULTIMOS 3 MESES].[RAZAO].[All]" allUniqueName="[8274 - 36353 - ULTIMOS 3 MESES].[RAZAO].[All]" dimensionUniqueName="[8274 - 36353 - ULTIMOS 3 MESES]" displayFolder="" count="0" memberValueDatatype="130" unbalanced="0"/>
    <cacheHierarchy uniqueName="[8274 - 36353 - ULTIMOS 3 MESES].[CODPROD]" caption="CODPROD" attribute="1" defaultMemberUniqueName="[8274 - 36353 - ULTIMOS 3 MESES].[CODPROD].[All]" allUniqueName="[8274 - 36353 - ULTIMOS 3 MESES].[CODPROD].[All]" dimensionUniqueName="[8274 - 36353 - ULTIMOS 3 MESES]" displayFolder="" count="0" memberValueDatatype="20" unbalanced="0"/>
    <cacheHierarchy uniqueName="[8274 - 36353 - ULTIMOS 3 MESES].[DESCRICAO]" caption="DESCRICAO" attribute="1" defaultMemberUniqueName="[8274 - 36353 - ULTIMOS 3 MESES].[DESCRICAO].[All]" allUniqueName="[8274 - 36353 - ULTIMOS 3 MESES].[DESCRICAO].[All]" dimensionUniqueName="[8274 - 36353 - ULTIMOS 3 MESES]" displayFolder="" count="0" memberValueDatatype="130" unbalanced="0"/>
    <cacheHierarchy uniqueName="[8274 - 36353 - ULTIMOS 3 MESES].[QTVENDIDO]" caption="QTVENDIDO" attribute="1" defaultMemberUniqueName="[8274 - 36353 - ULTIMOS 3 MESES].[QTVENDIDO].[All]" allUniqueName="[8274 - 36353 - ULTIMOS 3 MESES].[QTVENDIDO].[All]" dimensionUniqueName="[8274 - 36353 - ULTIMOS 3 MESES]" displayFolder="" count="0" memberValueDatatype="20" unbalanced="0"/>
    <cacheHierarchy uniqueName="[8274 - 36353 - ULTIMOS 3 MESES].[VLR_VENDA]" caption="VLR_VENDA" attribute="1" defaultMemberUniqueName="[8274 - 36353 - ULTIMOS 3 MESES].[VLR_VENDA].[All]" allUniqueName="[8274 - 36353 - ULTIMOS 3 MESES].[VLR_VENDA].[All]" dimensionUniqueName="[8274 - 36353 - ULTIMOS 3 MESES]" displayFolder="" count="0" memberValueDatatype="5" unbalanced="0"/>
    <cacheHierarchy uniqueName="[8274 - 36353 - ULTIMOS 3 MESES].[RAMO]" caption="RAMO" attribute="1" defaultMemberUniqueName="[8274 - 36353 - ULTIMOS 3 MESES].[RAMO].[All]" allUniqueName="[8274 - 36353 - ULTIMOS 3 MESES].[RAMO].[All]" dimensionUniqueName="[8274 - 36353 - ULTIMOS 3 MESES]" displayFolder="" count="0" memberValueDatatype="130" unbalanced="0"/>
    <cacheHierarchy uniqueName="[8274 - 36353 - ULTIMOS 3 MESES].[CANAL]" caption="CANAL" attribute="1" defaultMemberUniqueName="[8274 - 36353 - ULTIMOS 3 MESES].[CANAL].[All]" allUniqueName="[8274 - 36353 - ULTIMOS 3 MESES].[CANAL].[All]" dimensionUniqueName="[8274 - 36353 - ULTIMOS 3 MESES]" displayFolder="" count="0" memberValueDatatype="130" unbalanced="0"/>
    <cacheHierarchy uniqueName="[8274 - 36353 - ULTIMOS 3 MESES].[REGIAO]" caption="REGIAO" attribute="1" defaultMemberUniqueName="[8274 - 36353 - ULTIMOS 3 MESES].[REGIAO].[All]" allUniqueName="[8274 - 36353 - ULTIMOS 3 MESES].[REGIAO].[All]" dimensionUniqueName="[8274 - 36353 - ULTIMOS 3 MESES]" displayFolder="" count="0" memberValueDatatype="130" unbalanced="0"/>
    <cacheHierarchy uniqueName="[8274 - 36353 - ULTIMOS 3 MESES].[UF]" caption="UF" attribute="1" defaultMemberUniqueName="[8274 - 36353 - ULTIMOS 3 MESES].[UF].[All]" allUniqueName="[8274 - 36353 - ULTIMOS 3 MESES].[UF].[All]" dimensionUniqueName="[8274 - 36353 - ULTIMOS 3 MESES]" displayFolder="" count="0" memberValueDatatype="130" unbalanced="0"/>
    <cacheHierarchy uniqueName="[8274 - 36353 - ULTIMOS 3 MESES].[CIDADE]" caption="CIDADE" attribute="1" defaultMemberUniqueName="[8274 - 36353 - ULTIMOS 3 MESES].[CIDADE].[All]" allUniqueName="[8274 - 36353 - ULTIMOS 3 MESES].[CIDADE].[All]" dimensionUniqueName="[8274 - 36353 - ULTIMOS 3 MESES]" displayFolder="" count="0" memberValueDatatype="130" unbalanced="0"/>
    <cacheHierarchy uniqueName="[8274 - 36353 - ULTIMOS 3 MESES].[CODRCA]" caption="CODRCA" attribute="1" defaultMemberUniqueName="[8274 - 36353 - ULTIMOS 3 MESES].[CODRCA].[All]" allUniqueName="[8274 - 36353 - ULTIMOS 3 MESES].[CODRCA].[All]" dimensionUniqueName="[8274 - 36353 - ULTIMOS 3 MESES]" displayFolder="" count="0" memberValueDatatype="20" unbalanced="0"/>
    <cacheHierarchy uniqueName="[8274 - 36353 - ULTIMOS 3 MESES].[VENDEDOR]" caption="VENDEDOR" attribute="1" defaultMemberUniqueName="[8274 - 36353 - ULTIMOS 3 MESES].[VENDEDOR].[All]" allUniqueName="[8274 - 36353 - ULTIMOS 3 MESES].[VENDEDOR].[All]" dimensionUniqueName="[8274 - 36353 - ULTIMOS 3 MESES]" displayFolder="" count="0" memberValueDatatype="130" unbalanced="0"/>
    <cacheHierarchy uniqueName="[8274 - 36353 - ULTIMOS 3 MESES].[CODSUPERVISOR]" caption="CODSUPERVISOR" attribute="1" defaultMemberUniqueName="[8274 - 36353 - ULTIMOS 3 MESES].[CODSUPERVISOR].[All]" allUniqueName="[8274 - 36353 - ULTIMOS 3 MESES].[CODSUPERVISOR].[All]" dimensionUniqueName="[8274 - 36353 - ULTIMOS 3 MESES]" displayFolder="" count="0" memberValueDatatype="20" unbalanced="0"/>
    <cacheHierarchy uniqueName="[8274 - 36353 - ULTIMOS 3 MESES].[NOME_SUPERVISOR]" caption="NOME_SUPERVISOR" attribute="1" defaultMemberUniqueName="[8274 - 36353 - ULTIMOS 3 MESES].[NOME_SUPERVISOR].[All]" allUniqueName="[8274 - 36353 - ULTIMOS 3 MESES].[NOME_SUPERVISOR].[All]" dimensionUniqueName="[8274 - 36353 - ULTIMOS 3 MESES]" displayFolder="" count="0" memberValueDatatype="130" unbalanced="0"/>
    <cacheHierarchy uniqueName="[8274 - 36353 - ULTIMOS 3 MESES].[CODGERENTE]" caption="CODGERENTE" attribute="1" defaultMemberUniqueName="[8274 - 36353 - ULTIMOS 3 MESES].[CODGERENTE].[All]" allUniqueName="[8274 - 36353 - ULTIMOS 3 MESES].[CODGERENTE].[All]" dimensionUniqueName="[8274 - 36353 - ULTIMOS 3 MESES]" displayFolder="" count="0" memberValueDatatype="20" unbalanced="0"/>
    <cacheHierarchy uniqueName="[8274 - 36353 - ULTIMOS 3 MESES].[GERENTE]" caption="GERENTE" attribute="1" defaultMemberUniqueName="[8274 - 36353 - ULTIMOS 3 MESES].[GERENTE].[All]" allUniqueName="[8274 - 36353 - ULTIMOS 3 MESES].[GERENTE].[All]" dimensionUniqueName="[8274 - 36353 - ULTIMOS 3 MESES]" displayFolder="" count="0" memberValueDatatype="130" unbalanced="0"/>
    <cacheHierarchy uniqueName="[8274 - 36353 - ULTIMOS 3 MESES].[NUMPED]" caption="NUMPED" attribute="1" defaultMemberUniqueName="[8274 - 36353 - ULTIMOS 3 MESES].[NUMPED].[All]" allUniqueName="[8274 - 36353 - ULTIMOS 3 MESES].[NUMPED].[All]" dimensionUniqueName="[8274 - 36353 - ULTIMOS 3 MESES]" displayFolder="" count="0" memberValueDatatype="20" unbalanced="0"/>
    <cacheHierarchy uniqueName="[8274 - 36353 - ULTIMOS 3 MESES].[CODREDE]" caption="CODREDE" attribute="1" defaultMemberUniqueName="[8274 - 36353 - ULTIMOS 3 MESES].[CODREDE].[All]" allUniqueName="[8274 - 36353 - ULTIMOS 3 MESES].[CODREDE].[All]" dimensionUniqueName="[8274 - 36353 - ULTIMOS 3 MESES]" displayFolder="" count="0" memberValueDatatype="20" unbalanced="0"/>
    <cacheHierarchy uniqueName="[8274 - 36353 - ULTIMOS 3 MESES].[DESC_REDE]" caption="DESC_REDE" attribute="1" defaultMemberUniqueName="[8274 - 36353 - ULTIMOS 3 MESES].[DESC_REDE].[All]" allUniqueName="[8274 - 36353 - ULTIMOS 3 MESES].[DESC_REDE].[All]" dimensionUniqueName="[8274 - 36353 - ULTIMOS 3 MESES]" displayFolder="" count="0" memberValueDatatype="130" unbalanced="0"/>
    <cacheHierarchy uniqueName="[8274 - 36353 - ULTIMOS 3 MESES].[Column1]" caption="Column1" attribute="1" defaultMemberUniqueName="[8274 - 36353 - ULTIMOS 3 MESES].[Column1].[All]" allUniqueName="[8274 - 36353 - ULTIMOS 3 MESES].[Column1].[All]" dimensionUniqueName="[8274 - 36353 - ULTIMOS 3 MESES]" displayFolder="" count="0" memberValueDatatype="130" unbalanced="0"/>
    <cacheHierarchy uniqueName="[8274 - 36353 - ULTIMOS 3 MESES].[DATA (Mês)]" caption="DATA (Mês)" attribute="1" defaultMemberUniqueName="[8274 - 36353 - ULTIMOS 3 MESES].[DATA (Mês)].[All]" allUniqueName="[8274 - 36353 - ULTIMOS 3 MESES].[DATA (Mês)].[All]" dimensionUniqueName="[8274 - 36353 - ULTIMOS 3 MESES]" displayFolder="" count="0" memberValueDatatype="130" unbalanced="0"/>
    <cacheHierarchy uniqueName="[MIX BIC].[CODPROD]" caption="CODPROD" attribute="1" defaultMemberUniqueName="[MIX BIC].[CODPROD].[All]" allUniqueName="[MIX BIC].[CODPROD].[All]" dimensionUniqueName="[MIX BIC]" displayFolder="" count="0" memberValueDatatype="20" unbalanced="0"/>
    <cacheHierarchy uniqueName="[MIX BIC].[DESCRIÇÃO]" caption="DESCRIÇÃO" attribute="1" defaultMemberUniqueName="[MIX BIC].[DESCRIÇÃO].[All]" allUniqueName="[MIX BIC].[DESCRIÇÃO].[All]" dimensionUniqueName="[MIX BIC]" displayFolder="" count="0" memberValueDatatype="130" unbalanced="0"/>
    <cacheHierarchy uniqueName="[MIX BIC].[EMBALAGEM]" caption="EMBALAGEM" attribute="1" defaultMemberUniqueName="[MIX BIC].[EMBALAGEM].[All]" allUniqueName="[MIX BIC].[EMBALAGEM].[All]" dimensionUniqueName="[MIX BIC]" displayFolder="" count="0" memberValueDatatype="130" unbalanced="0"/>
    <cacheHierarchy uniqueName="[MIX BIC].[EAN]" caption="EAN" attribute="1" defaultMemberUniqueName="[MIX BIC].[EAN].[All]" allUniqueName="[MIX BIC].[EAN].[All]" dimensionUniqueName="[MIX BIC]" displayFolder="" count="0" memberValueDatatype="20" unbalanced="0"/>
    <cacheHierarchy uniqueName="[MIX BIC].[CATEGORIA]" caption="CATEGORIA" attribute="1" defaultMemberUniqueName="[MIX BIC].[CATEGORIA].[All]" allUniqueName="[MIX BIC].[CATEGORIA].[All]" dimensionUniqueName="[MIX BIC]" displayFolder="" count="2" memberValueDatatype="130" unbalanced="0">
      <fieldsUsage count="2">
        <fieldUsage x="-1"/>
        <fieldUsage x="3"/>
      </fieldsUsage>
    </cacheHierarchy>
    <cacheHierarchy uniqueName="[8274 - 36353 - ULTIMOS 3 MESES].[DATA (Índice de Mês)]" caption="DATA (Índice de Mês)" attribute="1" defaultMemberUniqueName="[8274 - 36353 - ULTIMOS 3 MESES].[DATA (Índice de Mês)].[All]" allUniqueName="[8274 - 36353 - ULTIMOS 3 MESES].[DATA (Índice de Mês)].[All]" dimensionUniqueName="[8274 - 36353 - ULTIMOS 3 MESES]" displayFolder="" count="0" memberValueDatatype="20" unbalanced="0" hidden="1"/>
    <cacheHierarchy uniqueName="[Measures].[__XL_Count 8274 - 36353 - MES ATUAL]" caption="__XL_Count 8274 - 36353 - MES ATUAL" measure="1" displayFolder="" measureGroup="8274 - 36353 - MES ATUAL" count="0" hidden="1"/>
    <cacheHierarchy uniqueName="[Measures].[__XL_Count 8274 - 36353 - ULTIMOS 3 MESES]" caption="__XL_Count 8274 - 36353 - ULTIMOS 3 MESES" measure="1" displayFolder="" measureGroup="8274 - 36353 - ULTIMOS 3 MESES" count="0" hidden="1"/>
    <cacheHierarchy uniqueName="[Measures].[__XL_Count MIX BIC]" caption="__XL_Count MIX BIC" measure="1" displayFolder="" measureGroup="MIX BIC" count="0" hidden="1"/>
    <cacheHierarchy uniqueName="[Measures].[__No measures defined]" caption="__No measures defined" measure="1" displayFolder="" count="0" hidden="1"/>
    <cacheHierarchy uniqueName="[Measures].[Soma de CODCLI]" caption="Soma de CODCLI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Contagem Distinta de CODCLI]" caption="Contagem Distinta de CODCLI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oma de QTVENDIDO]" caption="Soma de QTVENDIDO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oma de VLR_VENDA]" caption="Soma de VLR_VENDA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8"/>
        </ext>
      </extLst>
    </cacheHierarchy>
    <cacheHierarchy uniqueName="[Measures].[Soma de CODCLI 2]" caption="Soma de CODCLI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Contagem Distinta de CODCLI 2]" caption="Contagem Distinta de CODCLI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Soma de QTVENDIDO 2]" caption="Soma de QTVENDIDO 2" measure="1" displayFolder="" measureGroup="8274 - 36353 - ULTIMOS 3 MESES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31"/>
        </ext>
      </extLst>
    </cacheHierarchy>
    <cacheHierarchy uniqueName="[Measures].[Soma de VLR_VENDA 2]" caption="Soma de VLR_VENDA 2" measure="1" displayFolder="" measureGroup="8274 - 36353 - ULTIMOS 3 MESES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2"/>
        </ext>
      </extLst>
    </cacheHierarchy>
    <cacheHierarchy uniqueName="[Measures].[Soma de CODCLIPRINC]" caption="Soma de CODCLIPRINC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</cacheHierarchies>
  <kpis count="0"/>
  <dimensions count="4">
    <dimension name="8274 - 36353 - MES ATUAL" uniqueName="[8274 - 36353 - MES ATUAL]" caption="8274 - 36353 - MES ATUAL"/>
    <dimension name="8274 - 36353 - ULTIMOS 3 MESES" uniqueName="[8274 - 36353 - ULTIMOS 3 MESES]" caption="8274 - 36353 - ULTIMOS 3 MESES"/>
    <dimension measure="1" name="Measures" uniqueName="[Measures]" caption="Measures"/>
    <dimension name="MIX BIC" uniqueName="[MIX BIC]" caption="MIX BIC"/>
  </dimensions>
  <measureGroups count="3">
    <measureGroup name="8274 - 36353 - MES ATUAL" caption="8274 - 36353 - MES ATUAL"/>
    <measureGroup name="8274 - 36353 - ULTIMOS 3 MESES" caption="8274 - 36353 - ULTIMOS 3 MESES"/>
    <measureGroup name="MIX BIC" caption="MIX BIC"/>
  </measureGroups>
  <maps count="5">
    <map measureGroup="0" dimension="0"/>
    <map measureGroup="0" dimension="3"/>
    <map measureGroup="1" dimension="1"/>
    <map measureGroup="1" dimension="3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nalista Comercial 4" refreshedDate="46322.429876388887" backgroundQuery="1" createdVersion="8" refreshedVersion="8" minRefreshableVersion="3" recordCount="0" supportSubquery="1" supportAdvancedDrill="1" xr:uid="{35282378-70A2-4AF3-B52A-65D6F1A1C9EA}">
  <cacheSource type="external" connectionId="4"/>
  <cacheFields count="5">
    <cacheField name="[8274 - 36353 - ULTIMOS 3 MESES].[GERENTE].[GERENTE]" caption="GERENTE" numFmtId="0" hierarchy="43" level="1">
      <sharedItems count="2">
        <s v="GGV DEC CLAUDIA"/>
        <s v="GGV DEC FABRICIO"/>
      </sharedItems>
    </cacheField>
    <cacheField name="[Measures].[Soma de VLR_VENDA 2]" caption="Soma de VLR_VENDA 2" numFmtId="0" hierarchy="66" level="32767"/>
    <cacheField name="[8274 - 36353 - ULTIMOS 3 MESES].[CODSUPERVISOR].[CODSUPERVISOR]" caption="CODSUPERVISOR" numFmtId="0" hierarchy="40" level="1">
      <sharedItems containsSemiMixedTypes="0" containsString="0" containsNumber="1" containsInteger="1" minValue="104" maxValue="4980" count="23">
        <n v="555"/>
        <n v="150"/>
        <n v="280"/>
        <n v="290"/>
        <n v="777"/>
        <n v="250"/>
        <n v="400"/>
        <n v="104"/>
        <n v="320"/>
        <n v="650"/>
        <n v="4980"/>
        <n v="220"/>
        <n v="260"/>
        <n v="360"/>
        <n v="450"/>
        <n v="300"/>
        <n v="340"/>
        <n v="800"/>
        <n v="270"/>
        <n v="500"/>
        <n v="180"/>
        <n v="370"/>
        <n v="181"/>
      </sharedItems>
      <extLst>
        <ext xmlns:x15="http://schemas.microsoft.com/office/spreadsheetml/2010/11/main" uri="{4F2E5C28-24EA-4eb8-9CBF-B6C8F9C3D259}">
          <x15:cachedUniqueNames>
            <x15:cachedUniqueName index="0" name="[8274 - 36353 - ULTIMOS 3 MESES].[CODSUPERVISOR].&amp;[555]"/>
            <x15:cachedUniqueName index="1" name="[8274 - 36353 - ULTIMOS 3 MESES].[CODSUPERVISOR].&amp;[150]"/>
            <x15:cachedUniqueName index="2" name="[8274 - 36353 - ULTIMOS 3 MESES].[CODSUPERVISOR].&amp;[280]"/>
            <x15:cachedUniqueName index="3" name="[8274 - 36353 - ULTIMOS 3 MESES].[CODSUPERVISOR].&amp;[290]"/>
            <x15:cachedUniqueName index="4" name="[8274 - 36353 - ULTIMOS 3 MESES].[CODSUPERVISOR].&amp;[777]"/>
            <x15:cachedUniqueName index="5" name="[8274 - 36353 - ULTIMOS 3 MESES].[CODSUPERVISOR].&amp;[250]"/>
            <x15:cachedUniqueName index="6" name="[8274 - 36353 - ULTIMOS 3 MESES].[CODSUPERVISOR].&amp;[400]"/>
            <x15:cachedUniqueName index="7" name="[8274 - 36353 - ULTIMOS 3 MESES].[CODSUPERVISOR].&amp;[104]"/>
            <x15:cachedUniqueName index="8" name="[8274 - 36353 - ULTIMOS 3 MESES].[CODSUPERVISOR].&amp;[320]"/>
            <x15:cachedUniqueName index="9" name="[8274 - 36353 - ULTIMOS 3 MESES].[CODSUPERVISOR].&amp;[650]"/>
            <x15:cachedUniqueName index="10" name="[8274 - 36353 - ULTIMOS 3 MESES].[CODSUPERVISOR].&amp;[4980]"/>
            <x15:cachedUniqueName index="11" name="[8274 - 36353 - ULTIMOS 3 MESES].[CODSUPERVISOR].&amp;[220]"/>
            <x15:cachedUniqueName index="12" name="[8274 - 36353 - ULTIMOS 3 MESES].[CODSUPERVISOR].&amp;[260]"/>
            <x15:cachedUniqueName index="13" name="[8274 - 36353 - ULTIMOS 3 MESES].[CODSUPERVISOR].&amp;[360]"/>
            <x15:cachedUniqueName index="14" name="[8274 - 36353 - ULTIMOS 3 MESES].[CODSUPERVISOR].&amp;[450]"/>
            <x15:cachedUniqueName index="15" name="[8274 - 36353 - ULTIMOS 3 MESES].[CODSUPERVISOR].&amp;[300]"/>
            <x15:cachedUniqueName index="16" name="[8274 - 36353 - ULTIMOS 3 MESES].[CODSUPERVISOR].&amp;[340]"/>
            <x15:cachedUniqueName index="17" name="[8274 - 36353 - ULTIMOS 3 MESES].[CODSUPERVISOR].&amp;[800]"/>
            <x15:cachedUniqueName index="18" name="[8274 - 36353 - ULTIMOS 3 MESES].[CODSUPERVISOR].&amp;[270]"/>
            <x15:cachedUniqueName index="19" name="[8274 - 36353 - ULTIMOS 3 MESES].[CODSUPERVISOR].&amp;[500]"/>
            <x15:cachedUniqueName index="20" name="[8274 - 36353 - ULTIMOS 3 MESES].[CODSUPERVISOR].&amp;[180]"/>
            <x15:cachedUniqueName index="21" name="[8274 - 36353 - ULTIMOS 3 MESES].[CODSUPERVISOR].&amp;[370]"/>
            <x15:cachedUniqueName index="22" name="[8274 - 36353 - ULTIMOS 3 MESES].[CODSUPERVISOR].&amp;[181]"/>
          </x15:cachedUniqueNames>
        </ext>
      </extLst>
    </cacheField>
    <cacheField name="[8274 - 36353 - ULTIMOS 3 MESES].[CODCLIPRINC].[CODCLIPRINC]" caption="CODCLIPRINC" numFmtId="0" hierarchy="26" level="1">
      <sharedItems containsSemiMixedTypes="0" containsString="0" containsNumber="1" containsInteger="1" minValue="15" maxValue="139356" count="5306">
        <n v="15"/>
        <n v="42"/>
        <n v="172"/>
        <n v="310"/>
        <n v="351"/>
        <n v="354"/>
        <n v="366"/>
        <n v="382"/>
        <n v="435"/>
        <n v="735"/>
        <n v="840"/>
        <n v="898"/>
        <n v="908"/>
        <n v="972"/>
        <n v="981"/>
        <n v="1250"/>
        <n v="1275"/>
        <n v="1326"/>
        <n v="1343"/>
        <n v="1545"/>
        <n v="1621"/>
        <n v="2074"/>
        <n v="2138"/>
        <n v="2182"/>
        <n v="2216"/>
        <n v="2385"/>
        <n v="2432"/>
        <n v="2446"/>
        <n v="2497"/>
        <n v="2770"/>
        <n v="2867"/>
        <n v="2915"/>
        <n v="2932"/>
        <n v="3250"/>
        <n v="3256"/>
        <n v="3351"/>
        <n v="3409"/>
        <n v="3448"/>
        <n v="3453"/>
        <n v="3493"/>
        <n v="3537"/>
        <n v="3600"/>
        <n v="3714"/>
        <n v="3769"/>
        <n v="3792"/>
        <n v="3823"/>
        <n v="3853"/>
        <n v="3865"/>
        <n v="3893"/>
        <n v="3922"/>
        <n v="3935"/>
        <n v="3949"/>
        <n v="4002"/>
        <n v="4017"/>
        <n v="4036"/>
        <n v="4074"/>
        <n v="4116"/>
        <n v="4187"/>
        <n v="4193"/>
        <n v="4228"/>
        <n v="4303"/>
        <n v="4341"/>
        <n v="4453"/>
        <n v="4460"/>
        <n v="4523"/>
        <n v="4551"/>
        <n v="4629"/>
        <n v="4689"/>
        <n v="4702"/>
        <n v="4708"/>
        <n v="4736"/>
        <n v="4784"/>
        <n v="4854"/>
        <n v="4885"/>
        <n v="4934"/>
        <n v="4980"/>
        <n v="5014"/>
        <n v="5053"/>
        <n v="5099"/>
        <n v="5106"/>
        <n v="5107"/>
        <n v="5169"/>
        <n v="5192"/>
        <n v="5209"/>
        <n v="5279"/>
        <n v="5487"/>
        <n v="5488"/>
        <n v="5553"/>
        <n v="5563"/>
        <n v="5607"/>
        <n v="5613"/>
        <n v="5680"/>
        <n v="5718"/>
        <n v="5720"/>
        <n v="5741"/>
        <n v="5742"/>
        <n v="5800"/>
        <n v="5806"/>
        <n v="5898"/>
        <n v="5996"/>
        <n v="5999"/>
        <n v="6089"/>
        <n v="6132"/>
        <n v="6248"/>
        <n v="6286"/>
        <n v="6312"/>
        <n v="6329"/>
        <n v="6457"/>
        <n v="6552"/>
        <n v="6559"/>
        <n v="6581"/>
        <n v="6658"/>
        <n v="6683"/>
        <n v="6757"/>
        <n v="6886"/>
        <n v="7030"/>
        <n v="7080"/>
        <n v="7158"/>
        <n v="7194"/>
        <n v="7207"/>
        <n v="7251"/>
        <n v="7305"/>
        <n v="7353"/>
        <n v="7451"/>
        <n v="7545"/>
        <n v="7573"/>
        <n v="7598"/>
        <n v="7635"/>
        <n v="7705"/>
        <n v="7828"/>
        <n v="7969"/>
        <n v="8004"/>
        <n v="8021"/>
        <n v="8047"/>
        <n v="8085"/>
        <n v="8127"/>
        <n v="8134"/>
        <n v="8141"/>
        <n v="8353"/>
        <n v="8467"/>
        <n v="8594"/>
        <n v="8631"/>
        <n v="8634"/>
        <n v="8636"/>
        <n v="8672"/>
        <n v="8787"/>
        <n v="8876"/>
        <n v="8877"/>
        <n v="8934"/>
        <n v="8979"/>
        <n v="9193"/>
        <n v="9228"/>
        <n v="9334"/>
        <n v="9402"/>
        <n v="9540"/>
        <n v="9550"/>
        <n v="9553"/>
        <n v="9676"/>
        <n v="9695"/>
        <n v="9787"/>
        <n v="9856"/>
        <n v="9880"/>
        <n v="9890"/>
        <n v="9911"/>
        <n v="9946"/>
        <n v="9971"/>
        <n v="9974"/>
        <n v="9986"/>
        <n v="10057"/>
        <n v="10068"/>
        <n v="10107"/>
        <n v="10116"/>
        <n v="10127"/>
        <n v="10245"/>
        <n v="10268"/>
        <n v="10354"/>
        <n v="10393"/>
        <n v="10484"/>
        <n v="10487"/>
        <n v="10559"/>
        <n v="10613"/>
        <n v="10670"/>
        <n v="10686"/>
        <n v="10733"/>
        <n v="10786"/>
        <n v="10862"/>
        <n v="10899"/>
        <n v="10923"/>
        <n v="10971"/>
        <n v="10975"/>
        <n v="11076"/>
        <n v="11101"/>
        <n v="11157"/>
        <n v="11167"/>
        <n v="11395"/>
        <n v="11472"/>
        <n v="11474"/>
        <n v="11615"/>
        <n v="11673"/>
        <n v="11710"/>
        <n v="11711"/>
        <n v="11806"/>
        <n v="11921"/>
        <n v="11979"/>
        <n v="12052"/>
        <n v="12053"/>
        <n v="12058"/>
        <n v="12076"/>
        <n v="12472"/>
        <n v="12526"/>
        <n v="12560"/>
        <n v="12583"/>
        <n v="12764"/>
        <n v="13043"/>
        <n v="13191"/>
        <n v="13257"/>
        <n v="13275"/>
        <n v="13666"/>
        <n v="13684"/>
        <n v="13703"/>
        <n v="13742"/>
        <n v="13744"/>
        <n v="13840"/>
        <n v="13904"/>
        <n v="13963"/>
        <n v="14003"/>
        <n v="14091"/>
        <n v="14161"/>
        <n v="14189"/>
        <n v="14462"/>
        <n v="14491"/>
        <n v="14549"/>
        <n v="14555"/>
        <n v="14726"/>
        <n v="15006"/>
        <n v="15085"/>
        <n v="15355"/>
        <n v="15506"/>
        <n v="15869"/>
        <n v="15887"/>
        <n v="16723"/>
        <n v="16759"/>
        <n v="17362"/>
        <n v="17440"/>
        <n v="17624"/>
        <n v="17712"/>
        <n v="18098"/>
        <n v="18320"/>
        <n v="18719"/>
        <n v="18754"/>
        <n v="18994"/>
        <n v="19122"/>
        <n v="19496"/>
        <n v="19636"/>
        <n v="19672"/>
        <n v="19730"/>
        <n v="19891"/>
        <n v="20393"/>
        <n v="20436"/>
        <n v="20687"/>
        <n v="20830"/>
        <n v="20848"/>
        <n v="21052"/>
        <n v="21153"/>
        <n v="21335"/>
        <n v="21643"/>
        <n v="21666"/>
        <n v="21779"/>
        <n v="21882"/>
        <n v="22265"/>
        <n v="22446"/>
        <n v="22558"/>
        <n v="22600"/>
        <n v="22839"/>
        <n v="23036"/>
        <n v="23044"/>
        <n v="23056"/>
        <n v="23059"/>
        <n v="23365"/>
        <n v="23450"/>
        <n v="23465"/>
        <n v="23570"/>
        <n v="23611"/>
        <n v="23643"/>
        <n v="23679"/>
        <n v="23943"/>
        <n v="23954"/>
        <n v="24067"/>
        <n v="24283"/>
        <n v="24832"/>
        <n v="24845"/>
        <n v="25016"/>
        <n v="25054"/>
        <n v="25411"/>
        <n v="26028"/>
        <n v="26066"/>
        <n v="26124"/>
        <n v="26161"/>
        <n v="26605"/>
        <n v="26610"/>
        <n v="26641"/>
        <n v="26721"/>
        <n v="26827"/>
        <n v="26909"/>
        <n v="27355"/>
        <n v="27394"/>
        <n v="27498"/>
        <n v="27536"/>
        <n v="28169"/>
        <n v="28277"/>
        <n v="28386"/>
        <n v="28426"/>
        <n v="28611"/>
        <n v="28670"/>
        <n v="28811"/>
        <n v="29385"/>
        <n v="29424"/>
        <n v="29545"/>
        <n v="29564"/>
        <n v="29683"/>
        <n v="29773"/>
        <n v="29806"/>
        <n v="29815"/>
        <n v="31059"/>
        <n v="31259"/>
        <n v="31314"/>
        <n v="31521"/>
        <n v="31730"/>
        <n v="31761"/>
        <n v="31765"/>
        <n v="31869"/>
        <n v="31889"/>
        <n v="31898"/>
        <n v="31918"/>
        <n v="31933"/>
        <n v="31983"/>
        <n v="32043"/>
        <n v="32118"/>
        <n v="32155"/>
        <n v="32173"/>
        <n v="32180"/>
        <n v="32205"/>
        <n v="32234"/>
        <n v="32263"/>
        <n v="32307"/>
        <n v="32331"/>
        <n v="32336"/>
        <n v="32390"/>
        <n v="32546"/>
        <n v="32611"/>
        <n v="32631"/>
        <n v="32687"/>
        <n v="32734"/>
        <n v="32735"/>
        <n v="32765"/>
        <n v="32809"/>
        <n v="32812"/>
        <n v="32815"/>
        <n v="32869"/>
        <n v="32884"/>
        <n v="32934"/>
        <n v="32958"/>
        <n v="32971"/>
        <n v="33050"/>
        <n v="33160"/>
        <n v="33166"/>
        <n v="33238"/>
        <n v="33280"/>
        <n v="33296"/>
        <n v="33301"/>
        <n v="33364"/>
        <n v="33400"/>
        <n v="33418"/>
        <n v="33437"/>
        <n v="33522"/>
        <n v="33714"/>
        <n v="33760"/>
        <n v="33826"/>
        <n v="33892"/>
        <n v="33903"/>
        <n v="33955"/>
        <n v="33981"/>
        <n v="34021"/>
        <n v="34035"/>
        <n v="34251"/>
        <n v="34292"/>
        <n v="34311"/>
        <n v="34330"/>
        <n v="34409"/>
        <n v="34426"/>
        <n v="34491"/>
        <n v="34513"/>
        <n v="34528"/>
        <n v="34620"/>
        <n v="34650"/>
        <n v="34701"/>
        <n v="34712"/>
        <n v="34742"/>
        <n v="34801"/>
        <n v="34859"/>
        <n v="34912"/>
        <n v="34930"/>
        <n v="34935"/>
        <n v="34939"/>
        <n v="34979"/>
        <n v="34993"/>
        <n v="35003"/>
        <n v="35011"/>
        <n v="35045"/>
        <n v="35050"/>
        <n v="35114"/>
        <n v="35141"/>
        <n v="35202"/>
        <n v="35320"/>
        <n v="35354"/>
        <n v="35357"/>
        <n v="35363"/>
        <n v="35371"/>
        <n v="35402"/>
        <n v="35403"/>
        <n v="35469"/>
        <n v="35513"/>
        <n v="35529"/>
        <n v="35539"/>
        <n v="35540"/>
        <n v="35552"/>
        <n v="35572"/>
        <n v="35692"/>
        <n v="35696"/>
        <n v="35782"/>
        <n v="35801"/>
        <n v="35819"/>
        <n v="35833"/>
        <n v="35894"/>
        <n v="35934"/>
        <n v="35976"/>
        <n v="35988"/>
        <n v="35992"/>
        <n v="36000"/>
        <n v="36018"/>
        <n v="36040"/>
        <n v="36059"/>
        <n v="36069"/>
        <n v="36126"/>
        <n v="36133"/>
        <n v="36182"/>
        <n v="36207"/>
        <n v="36240"/>
        <n v="36241"/>
        <n v="36252"/>
        <n v="36278"/>
        <n v="36311"/>
        <n v="36330"/>
        <n v="36333"/>
        <n v="36337"/>
        <n v="36359"/>
        <n v="36393"/>
        <n v="36434"/>
        <n v="36438"/>
        <n v="36490"/>
        <n v="36493"/>
        <n v="36494"/>
        <n v="36519"/>
        <n v="36523"/>
        <n v="36530"/>
        <n v="36551"/>
        <n v="36561"/>
        <n v="36576"/>
        <n v="36703"/>
        <n v="36765"/>
        <n v="36768"/>
        <n v="36825"/>
        <n v="36831"/>
        <n v="36894"/>
        <n v="36929"/>
        <n v="36960"/>
        <n v="37004"/>
        <n v="37017"/>
        <n v="37021"/>
        <n v="37090"/>
        <n v="37091"/>
        <n v="37147"/>
        <n v="37203"/>
        <n v="37219"/>
        <n v="37308"/>
        <n v="37381"/>
        <n v="37403"/>
        <n v="37404"/>
        <n v="37423"/>
        <n v="37462"/>
        <n v="37503"/>
        <n v="37507"/>
        <n v="37525"/>
        <n v="37542"/>
        <n v="37555"/>
        <n v="37609"/>
        <n v="37657"/>
        <n v="37667"/>
        <n v="37691"/>
        <n v="37785"/>
        <n v="37816"/>
        <n v="37828"/>
        <n v="37860"/>
        <n v="37974"/>
        <n v="37991"/>
        <n v="38000"/>
        <n v="38058"/>
        <n v="38084"/>
        <n v="38102"/>
        <n v="38104"/>
        <n v="38122"/>
        <n v="38123"/>
        <n v="38155"/>
        <n v="38167"/>
        <n v="38168"/>
        <n v="38184"/>
        <n v="38198"/>
        <n v="38372"/>
        <n v="38403"/>
        <n v="38427"/>
        <n v="38434"/>
        <n v="38518"/>
        <n v="38523"/>
        <n v="38549"/>
        <n v="38561"/>
        <n v="38563"/>
        <n v="38630"/>
        <n v="38643"/>
        <n v="38800"/>
        <n v="38870"/>
        <n v="38887"/>
        <n v="38905"/>
        <n v="38925"/>
        <n v="38939"/>
        <n v="38978"/>
        <n v="39014"/>
        <n v="39052"/>
        <n v="39109"/>
        <n v="39184"/>
        <n v="39189"/>
        <n v="39256"/>
        <n v="39257"/>
        <n v="39304"/>
        <n v="39367"/>
        <n v="39385"/>
        <n v="39397"/>
        <n v="39457"/>
        <n v="39558"/>
        <n v="39590"/>
        <n v="39627"/>
        <n v="39630"/>
        <n v="39641"/>
        <n v="39680"/>
        <n v="39704"/>
        <n v="39768"/>
        <n v="39790"/>
        <n v="39800"/>
        <n v="39822"/>
        <n v="39825"/>
        <n v="39922"/>
        <n v="39958"/>
        <n v="40067"/>
        <n v="40100"/>
        <n v="40114"/>
        <n v="40217"/>
        <n v="40224"/>
        <n v="40239"/>
        <n v="40267"/>
        <n v="40270"/>
        <n v="40277"/>
        <n v="40310"/>
        <n v="40315"/>
        <n v="40340"/>
        <n v="40366"/>
        <n v="40430"/>
        <n v="40437"/>
        <n v="40472"/>
        <n v="40544"/>
        <n v="40578"/>
        <n v="40589"/>
        <n v="40642"/>
        <n v="40654"/>
        <n v="40723"/>
        <n v="40734"/>
        <n v="40747"/>
        <n v="40748"/>
        <n v="40791"/>
        <n v="40836"/>
        <n v="40854"/>
        <n v="40883"/>
        <n v="40926"/>
        <n v="40945"/>
        <n v="40969"/>
        <n v="40972"/>
        <n v="40986"/>
        <n v="41087"/>
        <n v="41156"/>
        <n v="41199"/>
        <n v="41274"/>
        <n v="41299"/>
        <n v="41349"/>
        <n v="41355"/>
        <n v="41365"/>
        <n v="41372"/>
        <n v="41392"/>
        <n v="41422"/>
        <n v="41429"/>
        <n v="41431"/>
        <n v="41432"/>
        <n v="41459"/>
        <n v="41460"/>
        <n v="41479"/>
        <n v="41490"/>
        <n v="41504"/>
        <n v="41568"/>
        <n v="41581"/>
        <n v="41621"/>
        <n v="41627"/>
        <n v="41644"/>
        <n v="41652"/>
        <n v="41664"/>
        <n v="41796"/>
        <n v="41801"/>
        <n v="41828"/>
        <n v="41857"/>
        <n v="41906"/>
        <n v="42042"/>
        <n v="42054"/>
        <n v="42062"/>
        <n v="42120"/>
        <n v="42173"/>
        <n v="42248"/>
        <n v="42273"/>
        <n v="42276"/>
        <n v="42328"/>
        <n v="42354"/>
        <n v="42359"/>
        <n v="42370"/>
        <n v="42392"/>
        <n v="42425"/>
        <n v="42473"/>
        <n v="42557"/>
        <n v="42561"/>
        <n v="42563"/>
        <n v="42671"/>
        <n v="42703"/>
        <n v="42728"/>
        <n v="42789"/>
        <n v="42816"/>
        <n v="42840"/>
        <n v="42936"/>
        <n v="42952"/>
        <n v="42964"/>
        <n v="42968"/>
        <n v="43025"/>
        <n v="43038"/>
        <n v="43039"/>
        <n v="43049"/>
        <n v="43074"/>
        <n v="43147"/>
        <n v="43159"/>
        <n v="43204"/>
        <n v="43225"/>
        <n v="43263"/>
        <n v="43277"/>
        <n v="43289"/>
        <n v="43292"/>
        <n v="43301"/>
        <n v="43303"/>
        <n v="43376"/>
        <n v="43407"/>
        <n v="43426"/>
        <n v="43437"/>
        <n v="43443"/>
        <n v="43449"/>
        <n v="43458"/>
        <n v="43466"/>
        <n v="43470"/>
        <n v="43480"/>
        <n v="43506"/>
        <n v="43562"/>
        <n v="43563"/>
        <n v="43569"/>
        <n v="43587"/>
        <n v="43615"/>
        <n v="43623"/>
        <n v="43684"/>
        <n v="43702"/>
        <n v="43712"/>
        <n v="43716"/>
        <n v="43751"/>
        <n v="43782"/>
        <n v="43816"/>
        <n v="43878"/>
        <n v="43886"/>
        <n v="43908"/>
        <n v="43922"/>
        <n v="43954"/>
        <n v="44018"/>
        <n v="44086"/>
        <n v="44122"/>
        <n v="44130"/>
        <n v="44142"/>
        <n v="44164"/>
        <n v="44174"/>
        <n v="44215"/>
        <n v="44248"/>
        <n v="44257"/>
        <n v="44258"/>
        <n v="44268"/>
        <n v="44320"/>
        <n v="44425"/>
        <n v="44436"/>
        <n v="44440"/>
        <n v="44444"/>
        <n v="44465"/>
        <n v="44470"/>
        <n v="44486"/>
        <n v="44489"/>
        <n v="44491"/>
        <n v="44533"/>
        <n v="44553"/>
        <n v="44590"/>
        <n v="44606"/>
        <n v="44610"/>
        <n v="44659"/>
        <n v="44685"/>
        <n v="44700"/>
        <n v="44722"/>
        <n v="44730"/>
        <n v="44774"/>
        <n v="44781"/>
        <n v="44793"/>
        <n v="44796"/>
        <n v="44818"/>
        <n v="44828"/>
        <n v="44841"/>
        <n v="44844"/>
        <n v="44887"/>
        <n v="44888"/>
        <n v="44922"/>
        <n v="44931"/>
        <n v="44961"/>
        <n v="44999"/>
        <n v="45087"/>
        <n v="45088"/>
        <n v="45149"/>
        <n v="45187"/>
        <n v="45203"/>
        <n v="45232"/>
        <n v="45249"/>
        <n v="45287"/>
        <n v="45383"/>
        <n v="45535"/>
        <n v="45626"/>
        <n v="45632"/>
        <n v="45651"/>
        <n v="45728"/>
        <n v="45737"/>
        <n v="45748"/>
        <n v="45830"/>
        <n v="45859"/>
        <n v="45873"/>
        <n v="45889"/>
        <n v="45946"/>
        <n v="45996"/>
        <n v="46009"/>
        <n v="46067"/>
        <n v="46140"/>
        <n v="46163"/>
        <n v="46234"/>
        <n v="46242"/>
        <n v="46269"/>
        <n v="46280"/>
        <n v="46300"/>
        <n v="46304"/>
        <n v="46348"/>
        <n v="46400"/>
        <n v="46406"/>
        <n v="46450"/>
        <n v="46457"/>
        <n v="46460"/>
        <n v="46539"/>
        <n v="46555"/>
        <n v="46575"/>
        <n v="46596"/>
        <n v="46632"/>
        <n v="46680"/>
        <n v="46716"/>
        <n v="46718"/>
        <n v="46729"/>
        <n v="46750"/>
        <n v="46753"/>
        <n v="46822"/>
        <n v="46862"/>
        <n v="46921"/>
        <n v="46973"/>
        <n v="46996"/>
        <n v="47037"/>
        <n v="47109"/>
        <n v="47130"/>
        <n v="47144"/>
        <n v="47156"/>
        <n v="47165"/>
        <n v="47166"/>
        <n v="47239"/>
        <n v="47255"/>
        <n v="47279"/>
        <n v="47300"/>
        <n v="47330"/>
        <n v="47421"/>
        <n v="47468"/>
        <n v="47470"/>
        <n v="47488"/>
        <n v="47491"/>
        <n v="47542"/>
        <n v="47574"/>
        <n v="47577"/>
        <n v="47585"/>
        <n v="47652"/>
        <n v="47723"/>
        <n v="47768"/>
        <n v="47769"/>
        <n v="47799"/>
        <n v="47818"/>
        <n v="47867"/>
        <n v="47873"/>
        <n v="47879"/>
        <n v="47900"/>
        <n v="47928"/>
        <n v="47945"/>
        <n v="48024"/>
        <n v="48112"/>
        <n v="48154"/>
        <n v="48192"/>
        <n v="48203"/>
        <n v="48251"/>
        <n v="48301"/>
        <n v="48303"/>
        <n v="48333"/>
        <n v="48355"/>
        <n v="48371"/>
        <n v="48378"/>
        <n v="48387"/>
        <n v="48392"/>
        <n v="48393"/>
        <n v="48416"/>
        <n v="48491"/>
        <n v="48493"/>
        <n v="48494"/>
        <n v="48511"/>
        <n v="48516"/>
        <n v="48551"/>
        <n v="48616"/>
        <n v="48619"/>
        <n v="48624"/>
        <n v="48735"/>
        <n v="48761"/>
        <n v="48784"/>
        <n v="48792"/>
        <n v="48800"/>
        <n v="48869"/>
        <n v="48883"/>
        <n v="48889"/>
        <n v="48986"/>
        <n v="49055"/>
        <n v="49065"/>
        <n v="49086"/>
        <n v="49096"/>
        <n v="49106"/>
        <n v="49126"/>
        <n v="49163"/>
        <n v="49264"/>
        <n v="49293"/>
        <n v="49318"/>
        <n v="49422"/>
        <n v="49430"/>
        <n v="49461"/>
        <n v="49469"/>
        <n v="49481"/>
        <n v="49496"/>
        <n v="49537"/>
        <n v="49540"/>
        <n v="49590"/>
        <n v="49614"/>
        <n v="49618"/>
        <n v="49654"/>
        <n v="49676"/>
        <n v="49695"/>
        <n v="49726"/>
        <n v="49759"/>
        <n v="49784"/>
        <n v="49792"/>
        <n v="49810"/>
        <n v="49812"/>
        <n v="49817"/>
        <n v="49826"/>
        <n v="49842"/>
        <n v="49928"/>
        <n v="50049"/>
        <n v="50128"/>
        <n v="50158"/>
        <n v="50186"/>
        <n v="50248"/>
        <n v="50257"/>
        <n v="50296"/>
        <n v="50330"/>
        <n v="50332"/>
        <n v="50336"/>
        <n v="50359"/>
        <n v="50368"/>
        <n v="50369"/>
        <n v="50379"/>
        <n v="50387"/>
        <n v="50412"/>
        <n v="50415"/>
        <n v="50431"/>
        <n v="50447"/>
        <n v="50491"/>
        <n v="50508"/>
        <n v="50519"/>
        <n v="50522"/>
        <n v="50571"/>
        <n v="50575"/>
        <n v="50576"/>
        <n v="50585"/>
        <n v="50719"/>
        <n v="50732"/>
        <n v="50773"/>
        <n v="50774"/>
        <n v="50829"/>
        <n v="50839"/>
        <n v="50893"/>
        <n v="50898"/>
        <n v="50982"/>
        <n v="51053"/>
        <n v="51278"/>
        <n v="51294"/>
        <n v="51315"/>
        <n v="51322"/>
        <n v="51353"/>
        <n v="51361"/>
        <n v="51396"/>
        <n v="51548"/>
        <n v="51554"/>
        <n v="51569"/>
        <n v="51599"/>
        <n v="51700"/>
        <n v="51712"/>
        <n v="51718"/>
        <n v="51778"/>
        <n v="51844"/>
        <n v="51898"/>
        <n v="51925"/>
        <n v="51933"/>
        <n v="51956"/>
        <n v="51977"/>
        <n v="51989"/>
        <n v="52006"/>
        <n v="52008"/>
        <n v="52024"/>
        <n v="52059"/>
        <n v="52064"/>
        <n v="52074"/>
        <n v="52120"/>
        <n v="52122"/>
        <n v="52151"/>
        <n v="52248"/>
        <n v="52298"/>
        <n v="52353"/>
        <n v="52408"/>
        <n v="52430"/>
        <n v="52510"/>
        <n v="52524"/>
        <n v="52535"/>
        <n v="52600"/>
        <n v="52670"/>
        <n v="52745"/>
        <n v="52796"/>
        <n v="52824"/>
        <n v="52829"/>
        <n v="52832"/>
        <n v="52875"/>
        <n v="52881"/>
        <n v="53042"/>
        <n v="53122"/>
        <n v="53154"/>
        <n v="53162"/>
        <n v="53253"/>
        <n v="53340"/>
        <n v="53346"/>
        <n v="53362"/>
        <n v="53419"/>
        <n v="53425"/>
        <n v="53433"/>
        <n v="53457"/>
        <n v="53485"/>
        <n v="53502"/>
        <n v="53540"/>
        <n v="53605"/>
        <n v="53608"/>
        <n v="53617"/>
        <n v="53759"/>
        <n v="53764"/>
        <n v="53785"/>
        <n v="53813"/>
        <n v="53837"/>
        <n v="53863"/>
        <n v="53887"/>
        <n v="53964"/>
        <n v="53965"/>
        <n v="54063"/>
        <n v="54069"/>
        <n v="54070"/>
        <n v="54082"/>
        <n v="54086"/>
        <n v="54145"/>
        <n v="54153"/>
        <n v="54160"/>
        <n v="54246"/>
        <n v="54256"/>
        <n v="54266"/>
        <n v="54341"/>
        <n v="54385"/>
        <n v="54420"/>
        <n v="54424"/>
        <n v="54536"/>
        <n v="54540"/>
        <n v="54584"/>
        <n v="54586"/>
        <n v="54599"/>
        <n v="54617"/>
        <n v="54620"/>
        <n v="54673"/>
        <n v="54702"/>
        <n v="54704"/>
        <n v="54735"/>
        <n v="54738"/>
        <n v="54775"/>
        <n v="54794"/>
        <n v="54824"/>
        <n v="54829"/>
        <n v="54854"/>
        <n v="54862"/>
        <n v="54907"/>
        <n v="54933"/>
        <n v="54934"/>
        <n v="54966"/>
        <n v="54982"/>
        <n v="54997"/>
        <n v="54999"/>
        <n v="55025"/>
        <n v="55059"/>
        <n v="55065"/>
        <n v="55066"/>
        <n v="55121"/>
        <n v="55156"/>
        <n v="55184"/>
        <n v="55231"/>
        <n v="55247"/>
        <n v="55268"/>
        <n v="55272"/>
        <n v="55297"/>
        <n v="55319"/>
        <n v="55368"/>
        <n v="55378"/>
        <n v="55390"/>
        <n v="55432"/>
        <n v="55489"/>
        <n v="55507"/>
        <n v="55510"/>
        <n v="55544"/>
        <n v="55565"/>
        <n v="55613"/>
        <n v="55655"/>
        <n v="55665"/>
        <n v="55702"/>
        <n v="55764"/>
        <n v="55883"/>
        <n v="55983"/>
        <n v="55984"/>
        <n v="56014"/>
        <n v="56033"/>
        <n v="56039"/>
        <n v="56072"/>
        <n v="56094"/>
        <n v="56100"/>
        <n v="56110"/>
        <n v="56117"/>
        <n v="56166"/>
        <n v="56167"/>
        <n v="56169"/>
        <n v="56259"/>
        <n v="56314"/>
        <n v="56318"/>
        <n v="56327"/>
        <n v="56335"/>
        <n v="56364"/>
        <n v="56371"/>
        <n v="56378"/>
        <n v="56382"/>
        <n v="56403"/>
        <n v="56413"/>
        <n v="56443"/>
        <n v="56446"/>
        <n v="56449"/>
        <n v="56476"/>
        <n v="56503"/>
        <n v="56515"/>
        <n v="56549"/>
        <n v="56554"/>
        <n v="56568"/>
        <n v="56588"/>
        <n v="56597"/>
        <n v="56606"/>
        <n v="56627"/>
        <n v="56656"/>
        <n v="56679"/>
        <n v="56682"/>
        <n v="56694"/>
        <n v="56713"/>
        <n v="56714"/>
        <n v="56727"/>
        <n v="56742"/>
        <n v="56750"/>
        <n v="56763"/>
        <n v="56775"/>
        <n v="56808"/>
        <n v="56845"/>
        <n v="56936"/>
        <n v="56962"/>
        <n v="56969"/>
        <n v="56983"/>
        <n v="56992"/>
        <n v="57109"/>
        <n v="57134"/>
        <n v="57139"/>
        <n v="57199"/>
        <n v="57209"/>
        <n v="57215"/>
        <n v="57242"/>
        <n v="57262"/>
        <n v="57310"/>
        <n v="57339"/>
        <n v="57342"/>
        <n v="57364"/>
        <n v="57370"/>
        <n v="57383"/>
        <n v="57415"/>
        <n v="57493"/>
        <n v="57573"/>
        <n v="57581"/>
        <n v="57625"/>
        <n v="57636"/>
        <n v="57698"/>
        <n v="57737"/>
        <n v="57757"/>
        <n v="57795"/>
        <n v="57832"/>
        <n v="57856"/>
        <n v="57875"/>
        <n v="57895"/>
        <n v="57903"/>
        <n v="57933"/>
        <n v="57935"/>
        <n v="57943"/>
        <n v="57948"/>
        <n v="57959"/>
        <n v="58013"/>
        <n v="58043"/>
        <n v="58073"/>
        <n v="58097"/>
        <n v="58110"/>
        <n v="58139"/>
        <n v="58192"/>
        <n v="58247"/>
        <n v="58268"/>
        <n v="58309"/>
        <n v="58331"/>
        <n v="58404"/>
        <n v="58421"/>
        <n v="58429"/>
        <n v="58437"/>
        <n v="58458"/>
        <n v="58479"/>
        <n v="58485"/>
        <n v="58506"/>
        <n v="58518"/>
        <n v="58523"/>
        <n v="58535"/>
        <n v="58545"/>
        <n v="58554"/>
        <n v="58555"/>
        <n v="58583"/>
        <n v="58585"/>
        <n v="58587"/>
        <n v="58613"/>
        <n v="58621"/>
        <n v="58651"/>
        <n v="58679"/>
        <n v="58691"/>
        <n v="58701"/>
        <n v="58711"/>
        <n v="58724"/>
        <n v="58725"/>
        <n v="58741"/>
        <n v="58751"/>
        <n v="58784"/>
        <n v="58809"/>
        <n v="58818"/>
        <n v="58876"/>
        <n v="58897"/>
        <n v="58934"/>
        <n v="58954"/>
        <n v="58972"/>
        <n v="58986"/>
        <n v="58992"/>
        <n v="58998"/>
        <n v="59043"/>
        <n v="59069"/>
        <n v="59074"/>
        <n v="59096"/>
        <n v="59120"/>
        <n v="59127"/>
        <n v="59135"/>
        <n v="59170"/>
        <n v="59203"/>
        <n v="59249"/>
        <n v="59259"/>
        <n v="59336"/>
        <n v="59341"/>
        <n v="59373"/>
        <n v="59381"/>
        <n v="59436"/>
        <n v="59470"/>
        <n v="59486"/>
        <n v="59492"/>
        <n v="59505"/>
        <n v="59553"/>
        <n v="59604"/>
        <n v="59652"/>
        <n v="59661"/>
        <n v="59666"/>
        <n v="59773"/>
        <n v="59792"/>
        <n v="59824"/>
        <n v="59828"/>
        <n v="59886"/>
        <n v="59904"/>
        <n v="59938"/>
        <n v="59948"/>
        <n v="59957"/>
        <n v="59966"/>
        <n v="59974"/>
        <n v="59992"/>
        <n v="60004"/>
        <n v="60028"/>
        <n v="60042"/>
        <n v="60108"/>
        <n v="60147"/>
        <n v="60148"/>
        <n v="60165"/>
        <n v="60190"/>
        <n v="60196"/>
        <n v="60197"/>
        <n v="60209"/>
        <n v="60216"/>
        <n v="60238"/>
        <n v="60321"/>
        <n v="60329"/>
        <n v="60341"/>
        <n v="60397"/>
        <n v="60399"/>
        <n v="60449"/>
        <n v="60460"/>
        <n v="60470"/>
        <n v="60494"/>
        <n v="60542"/>
        <n v="60575"/>
        <n v="60582"/>
        <n v="60602"/>
        <n v="60615"/>
        <n v="60631"/>
        <n v="60637"/>
        <n v="60670"/>
        <n v="60675"/>
        <n v="60705"/>
        <n v="60735"/>
        <n v="60738"/>
        <n v="60758"/>
        <n v="60799"/>
        <n v="60800"/>
        <n v="60830"/>
        <n v="60832"/>
        <n v="60848"/>
        <n v="60859"/>
        <n v="60929"/>
        <n v="60940"/>
        <n v="60952"/>
        <n v="60980"/>
        <n v="60986"/>
        <n v="61015"/>
        <n v="61029"/>
        <n v="61033"/>
        <n v="61061"/>
        <n v="61081"/>
        <n v="61115"/>
        <n v="61151"/>
        <n v="61165"/>
        <n v="61185"/>
        <n v="61194"/>
        <n v="61195"/>
        <n v="61196"/>
        <n v="61203"/>
        <n v="61204"/>
        <n v="61205"/>
        <n v="61217"/>
        <n v="61243"/>
        <n v="61244"/>
        <n v="61283"/>
        <n v="61310"/>
        <n v="61322"/>
        <n v="61328"/>
        <n v="61333"/>
        <n v="61341"/>
        <n v="61347"/>
        <n v="61451"/>
        <n v="61464"/>
        <n v="61522"/>
        <n v="61563"/>
        <n v="61569"/>
        <n v="61581"/>
        <n v="61590"/>
        <n v="61624"/>
        <n v="61643"/>
        <n v="61697"/>
        <n v="61719"/>
        <n v="61747"/>
        <n v="61783"/>
        <n v="61784"/>
        <n v="61814"/>
        <n v="61846"/>
        <n v="61847"/>
        <n v="61873"/>
        <n v="61913"/>
        <n v="61976"/>
        <n v="61994"/>
        <n v="61995"/>
        <n v="62044"/>
        <n v="62065"/>
        <n v="62069"/>
        <n v="62088"/>
        <n v="62092"/>
        <n v="62110"/>
        <n v="62115"/>
        <n v="62120"/>
        <n v="62182"/>
        <n v="62195"/>
        <n v="62197"/>
        <n v="62202"/>
        <n v="62229"/>
        <n v="62230"/>
        <n v="62241"/>
        <n v="62275"/>
        <n v="62304"/>
        <n v="62326"/>
        <n v="62359"/>
        <n v="62389"/>
        <n v="62392"/>
        <n v="62399"/>
        <n v="62404"/>
        <n v="62416"/>
        <n v="62430"/>
        <n v="62432"/>
        <n v="62476"/>
        <n v="62482"/>
        <n v="62541"/>
        <n v="62588"/>
        <n v="62603"/>
        <n v="62613"/>
        <n v="62624"/>
        <n v="62654"/>
        <n v="62706"/>
        <n v="62737"/>
        <n v="62740"/>
        <n v="62778"/>
        <n v="62795"/>
        <n v="62852"/>
        <n v="62863"/>
        <n v="62865"/>
        <n v="62874"/>
        <n v="62886"/>
        <n v="62917"/>
        <n v="62927"/>
        <n v="62937"/>
        <n v="62947"/>
        <n v="62949"/>
        <n v="62954"/>
        <n v="62970"/>
        <n v="63005"/>
        <n v="63008"/>
        <n v="63035"/>
        <n v="63038"/>
        <n v="63054"/>
        <n v="63094"/>
        <n v="63104"/>
        <n v="63116"/>
        <n v="63119"/>
        <n v="63131"/>
        <n v="63182"/>
        <n v="63192"/>
        <n v="63194"/>
        <n v="63213"/>
        <n v="63257"/>
        <n v="63258"/>
        <n v="63266"/>
        <n v="63272"/>
        <n v="63286"/>
        <n v="63290"/>
        <n v="63328"/>
        <n v="63342"/>
        <n v="63345"/>
        <n v="63361"/>
        <n v="63379"/>
        <n v="63387"/>
        <n v="63415"/>
        <n v="63465"/>
        <n v="63501"/>
        <n v="63506"/>
        <n v="63528"/>
        <n v="63646"/>
        <n v="63722"/>
        <n v="63725"/>
        <n v="63735"/>
        <n v="63748"/>
        <n v="63750"/>
        <n v="63759"/>
        <n v="63778"/>
        <n v="63790"/>
        <n v="63805"/>
        <n v="63813"/>
        <n v="63842"/>
        <n v="63860"/>
        <n v="63897"/>
        <n v="64000"/>
        <n v="64015"/>
        <n v="64016"/>
        <n v="64038"/>
        <n v="64115"/>
        <n v="64134"/>
        <n v="64146"/>
        <n v="64148"/>
        <n v="64173"/>
        <n v="64175"/>
        <n v="64188"/>
        <n v="64197"/>
        <n v="64198"/>
        <n v="64200"/>
        <n v="64219"/>
        <n v="64233"/>
        <n v="64235"/>
        <n v="64251"/>
        <n v="64260"/>
        <n v="64265"/>
        <n v="64277"/>
        <n v="64281"/>
        <n v="64309"/>
        <n v="64316"/>
        <n v="64342"/>
        <n v="64356"/>
        <n v="64367"/>
        <n v="64385"/>
        <n v="64859"/>
        <n v="64918"/>
        <n v="64944"/>
        <n v="65041"/>
        <n v="65047"/>
        <n v="65085"/>
        <n v="65114"/>
        <n v="65128"/>
        <n v="65200"/>
        <n v="65352"/>
        <n v="65430"/>
        <n v="65518"/>
        <n v="65541"/>
        <n v="65549"/>
        <n v="65555"/>
        <n v="65606"/>
        <n v="65614"/>
        <n v="65626"/>
        <n v="65697"/>
        <n v="65774"/>
        <n v="65807"/>
        <n v="65833"/>
        <n v="65866"/>
        <n v="65891"/>
        <n v="65907"/>
        <n v="66159"/>
        <n v="66194"/>
        <n v="66196"/>
        <n v="66269"/>
        <n v="66315"/>
        <n v="66327"/>
        <n v="66400"/>
        <n v="66477"/>
        <n v="66566"/>
        <n v="66611"/>
        <n v="66672"/>
        <n v="66833"/>
        <n v="66864"/>
        <n v="66952"/>
        <n v="66954"/>
        <n v="66970"/>
        <n v="67041"/>
        <n v="67042"/>
        <n v="67065"/>
        <n v="67106"/>
        <n v="67137"/>
        <n v="67153"/>
        <n v="67180"/>
        <n v="67263"/>
        <n v="67267"/>
        <n v="67277"/>
        <n v="67283"/>
        <n v="67337"/>
        <n v="67344"/>
        <n v="67360"/>
        <n v="67380"/>
        <n v="67434"/>
        <n v="67435"/>
        <n v="67440"/>
        <n v="67441"/>
        <n v="67527"/>
        <n v="67536"/>
        <n v="67553"/>
        <n v="67555"/>
        <n v="67573"/>
        <n v="67585"/>
        <n v="67588"/>
        <n v="67619"/>
        <n v="67633"/>
        <n v="67636"/>
        <n v="67656"/>
        <n v="67723"/>
        <n v="67806"/>
        <n v="67818"/>
        <n v="67839"/>
        <n v="67896"/>
        <n v="67947"/>
        <n v="67979"/>
        <n v="67983"/>
        <n v="68025"/>
        <n v="68057"/>
        <n v="68069"/>
        <n v="68097"/>
        <n v="68106"/>
        <n v="68140"/>
        <n v="68179"/>
        <n v="68183"/>
        <n v="68206"/>
        <n v="68234"/>
        <n v="68236"/>
        <n v="68309"/>
        <n v="68317"/>
        <n v="68326"/>
        <n v="68333"/>
        <n v="68338"/>
        <n v="68339"/>
        <n v="68342"/>
        <n v="68371"/>
        <n v="68406"/>
        <n v="68413"/>
        <n v="68449"/>
        <n v="68451"/>
        <n v="68457"/>
        <n v="68459"/>
        <n v="68460"/>
        <n v="68466"/>
        <n v="68473"/>
        <n v="68481"/>
        <n v="68495"/>
        <n v="68513"/>
        <n v="68516"/>
        <n v="68522"/>
        <n v="68529"/>
        <n v="68576"/>
        <n v="68606"/>
        <n v="68675"/>
        <n v="68677"/>
        <n v="68729"/>
        <n v="68747"/>
        <n v="68764"/>
        <n v="68780"/>
        <n v="68796"/>
        <n v="68801"/>
        <n v="68815"/>
        <n v="68846"/>
        <n v="68874"/>
        <n v="68886"/>
        <n v="68910"/>
        <n v="68929"/>
        <n v="68964"/>
        <n v="68994"/>
        <n v="69019"/>
        <n v="69021"/>
        <n v="69025"/>
        <n v="69064"/>
        <n v="69066"/>
        <n v="69067"/>
        <n v="69146"/>
        <n v="69154"/>
        <n v="69191"/>
        <n v="69196"/>
        <n v="69208"/>
        <n v="69213"/>
        <n v="69214"/>
        <n v="69226"/>
        <n v="69247"/>
        <n v="69249"/>
        <n v="69254"/>
        <n v="69256"/>
        <n v="69257"/>
        <n v="69315"/>
        <n v="69316"/>
        <n v="69349"/>
        <n v="69415"/>
        <n v="69419"/>
        <n v="69458"/>
        <n v="69461"/>
        <n v="69490"/>
        <n v="69507"/>
        <n v="69544"/>
        <n v="69560"/>
        <n v="69606"/>
        <n v="69624"/>
        <n v="69625"/>
        <n v="69633"/>
        <n v="69640"/>
        <n v="69646"/>
        <n v="69652"/>
        <n v="69656"/>
        <n v="69683"/>
        <n v="69741"/>
        <n v="69774"/>
        <n v="69806"/>
        <n v="69817"/>
        <n v="69833"/>
        <n v="69847"/>
        <n v="69856"/>
        <n v="69889"/>
        <n v="69896"/>
        <n v="69954"/>
        <n v="69965"/>
        <n v="70013"/>
        <n v="70014"/>
        <n v="70020"/>
        <n v="70054"/>
        <n v="70067"/>
        <n v="70081"/>
        <n v="70089"/>
        <n v="70124"/>
        <n v="70209"/>
        <n v="70241"/>
        <n v="70272"/>
        <n v="70273"/>
        <n v="70302"/>
        <n v="70312"/>
        <n v="70328"/>
        <n v="70347"/>
        <n v="70365"/>
        <n v="70370"/>
        <n v="70382"/>
        <n v="70391"/>
        <n v="70402"/>
        <n v="70412"/>
        <n v="70463"/>
        <n v="70477"/>
        <n v="70499"/>
        <n v="70504"/>
        <n v="70505"/>
        <n v="70507"/>
        <n v="70528"/>
        <n v="70531"/>
        <n v="70532"/>
        <n v="70536"/>
        <n v="70552"/>
        <n v="70561"/>
        <n v="70572"/>
        <n v="70585"/>
        <n v="70593"/>
        <n v="70614"/>
        <n v="70619"/>
        <n v="70666"/>
        <n v="70672"/>
        <n v="70676"/>
        <n v="70682"/>
        <n v="70699"/>
        <n v="70705"/>
        <n v="70721"/>
        <n v="70733"/>
        <n v="70741"/>
        <n v="70755"/>
        <n v="70769"/>
        <n v="70789"/>
        <n v="70791"/>
        <n v="70817"/>
        <n v="70869"/>
        <n v="70879"/>
        <n v="70895"/>
        <n v="70899"/>
        <n v="70903"/>
        <n v="70925"/>
        <n v="71021"/>
        <n v="71031"/>
        <n v="71071"/>
        <n v="71092"/>
        <n v="71143"/>
        <n v="71152"/>
        <n v="71188"/>
        <n v="71197"/>
        <n v="71207"/>
        <n v="71219"/>
        <n v="71225"/>
        <n v="71250"/>
        <n v="71257"/>
        <n v="71263"/>
        <n v="71288"/>
        <n v="71300"/>
        <n v="71315"/>
        <n v="71323"/>
        <n v="71347"/>
        <n v="71366"/>
        <n v="71380"/>
        <n v="71385"/>
        <n v="71393"/>
        <n v="71413"/>
        <n v="71447"/>
        <n v="71449"/>
        <n v="71571"/>
        <n v="71605"/>
        <n v="71638"/>
        <n v="71640"/>
        <n v="71644"/>
        <n v="71647"/>
        <n v="71665"/>
        <n v="71668"/>
        <n v="71678"/>
        <n v="71697"/>
        <n v="71722"/>
        <n v="71728"/>
        <n v="71767"/>
        <n v="71800"/>
        <n v="71898"/>
        <n v="71903"/>
        <n v="71944"/>
        <n v="71993"/>
        <n v="72003"/>
        <n v="72065"/>
        <n v="72083"/>
        <n v="72107"/>
        <n v="72109"/>
        <n v="72111"/>
        <n v="72120"/>
        <n v="72142"/>
        <n v="72159"/>
        <n v="72177"/>
        <n v="72181"/>
        <n v="72182"/>
        <n v="72191"/>
        <n v="72213"/>
        <n v="72214"/>
        <n v="72243"/>
        <n v="72256"/>
        <n v="72272"/>
        <n v="72309"/>
        <n v="72311"/>
        <n v="72347"/>
        <n v="72357"/>
        <n v="72371"/>
        <n v="72454"/>
        <n v="72556"/>
        <n v="72560"/>
        <n v="72622"/>
        <n v="72632"/>
        <n v="72637"/>
        <n v="72905"/>
        <n v="73035"/>
        <n v="73106"/>
        <n v="73222"/>
        <n v="73224"/>
        <n v="73280"/>
        <n v="73282"/>
        <n v="73358"/>
        <n v="73394"/>
        <n v="73429"/>
        <n v="73432"/>
        <n v="73434"/>
        <n v="73499"/>
        <n v="73522"/>
        <n v="73592"/>
        <n v="73610"/>
        <n v="73727"/>
        <n v="73758"/>
        <n v="73760"/>
        <n v="73763"/>
        <n v="73834"/>
        <n v="73886"/>
        <n v="73960"/>
        <n v="73961"/>
        <n v="74083"/>
        <n v="74089"/>
        <n v="74340"/>
        <n v="74348"/>
        <n v="74402"/>
        <n v="74418"/>
        <n v="74462"/>
        <n v="74524"/>
        <n v="74728"/>
        <n v="74832"/>
        <n v="74935"/>
        <n v="74965"/>
        <n v="74990"/>
        <n v="75037"/>
        <n v="75200"/>
        <n v="75434"/>
        <n v="75461"/>
        <n v="75494"/>
        <n v="75517"/>
        <n v="75520"/>
        <n v="75586"/>
        <n v="75593"/>
        <n v="75614"/>
        <n v="75705"/>
        <n v="75718"/>
        <n v="75751"/>
        <n v="75773"/>
        <n v="75786"/>
        <n v="75828"/>
        <n v="75840"/>
        <n v="75846"/>
        <n v="75851"/>
        <n v="75860"/>
        <n v="75884"/>
        <n v="75910"/>
        <n v="75932"/>
        <n v="75939"/>
        <n v="75952"/>
        <n v="75993"/>
        <n v="75999"/>
        <n v="76000"/>
        <n v="76005"/>
        <n v="76007"/>
        <n v="76015"/>
        <n v="76074"/>
        <n v="76103"/>
        <n v="76112"/>
        <n v="76123"/>
        <n v="76133"/>
        <n v="76169"/>
        <n v="76176"/>
        <n v="76182"/>
        <n v="76184"/>
        <n v="76210"/>
        <n v="76285"/>
        <n v="76287"/>
        <n v="76311"/>
        <n v="76351"/>
        <n v="76356"/>
        <n v="76357"/>
        <n v="76383"/>
        <n v="76412"/>
        <n v="76438"/>
        <n v="76503"/>
        <n v="76509"/>
        <n v="76607"/>
        <n v="76620"/>
        <n v="76621"/>
        <n v="76649"/>
        <n v="76657"/>
        <n v="76732"/>
        <n v="76734"/>
        <n v="76735"/>
        <n v="76738"/>
        <n v="76739"/>
        <n v="76741"/>
        <n v="76745"/>
        <n v="76749"/>
        <n v="76754"/>
        <n v="76756"/>
        <n v="76758"/>
        <n v="76764"/>
        <n v="76771"/>
        <n v="76779"/>
        <n v="76788"/>
        <n v="76790"/>
        <n v="76792"/>
        <n v="76798"/>
        <n v="76799"/>
        <n v="76807"/>
        <n v="76810"/>
        <n v="76819"/>
        <n v="76823"/>
        <n v="76824"/>
        <n v="76825"/>
        <n v="76827"/>
        <n v="76829"/>
        <n v="76837"/>
        <n v="76840"/>
        <n v="76841"/>
        <n v="76855"/>
        <n v="76856"/>
        <n v="76860"/>
        <n v="76862"/>
        <n v="76866"/>
        <n v="76877"/>
        <n v="76880"/>
        <n v="76881"/>
        <n v="76883"/>
        <n v="76885"/>
        <n v="76895"/>
        <n v="76898"/>
        <n v="76907"/>
        <n v="76941"/>
        <n v="76943"/>
        <n v="76969"/>
        <n v="76974"/>
        <n v="76982"/>
        <n v="76997"/>
        <n v="77001"/>
        <n v="77013"/>
        <n v="77018"/>
        <n v="77032"/>
        <n v="77042"/>
        <n v="77050"/>
        <n v="77075"/>
        <n v="77087"/>
        <n v="77092"/>
        <n v="77094"/>
        <n v="77112"/>
        <n v="77116"/>
        <n v="77118"/>
        <n v="77119"/>
        <n v="77123"/>
        <n v="77127"/>
        <n v="77154"/>
        <n v="77156"/>
        <n v="77158"/>
        <n v="77171"/>
        <n v="77172"/>
        <n v="77176"/>
        <n v="77178"/>
        <n v="77179"/>
        <n v="77181"/>
        <n v="77184"/>
        <n v="77196"/>
        <n v="77206"/>
        <n v="77209"/>
        <n v="77210"/>
        <n v="77214"/>
        <n v="77218"/>
        <n v="77249"/>
        <n v="77255"/>
        <n v="77257"/>
        <n v="77271"/>
        <n v="77279"/>
        <n v="77291"/>
        <n v="77308"/>
        <n v="77313"/>
        <n v="77316"/>
        <n v="77321"/>
        <n v="77323"/>
        <n v="77329"/>
        <n v="77342"/>
        <n v="77348"/>
        <n v="77350"/>
        <n v="77355"/>
        <n v="77408"/>
        <n v="77435"/>
        <n v="77436"/>
        <n v="77439"/>
        <n v="77446"/>
        <n v="77466"/>
        <n v="77481"/>
        <n v="77484"/>
        <n v="77495"/>
        <n v="77540"/>
        <n v="77584"/>
        <n v="77586"/>
        <n v="77608"/>
        <n v="77626"/>
        <n v="77650"/>
        <n v="77720"/>
        <n v="77726"/>
        <n v="77764"/>
        <n v="77804"/>
        <n v="77816"/>
        <n v="77823"/>
        <n v="77840"/>
        <n v="77841"/>
        <n v="77849"/>
        <n v="77853"/>
        <n v="77881"/>
        <n v="77920"/>
        <n v="77921"/>
        <n v="77926"/>
        <n v="77945"/>
        <n v="77956"/>
        <n v="77972"/>
        <n v="77980"/>
        <n v="77988"/>
        <n v="77994"/>
        <n v="78008"/>
        <n v="78079"/>
        <n v="78123"/>
        <n v="78132"/>
        <n v="78167"/>
        <n v="78251"/>
        <n v="78315"/>
        <n v="78318"/>
        <n v="78338"/>
        <n v="78372"/>
        <n v="78410"/>
        <n v="78413"/>
        <n v="78479"/>
        <n v="78492"/>
        <n v="78515"/>
        <n v="78526"/>
        <n v="78534"/>
        <n v="78562"/>
        <n v="78576"/>
        <n v="78591"/>
        <n v="78596"/>
        <n v="78597"/>
        <n v="78614"/>
        <n v="78645"/>
        <n v="78670"/>
        <n v="78720"/>
        <n v="78767"/>
        <n v="78787"/>
        <n v="78799"/>
        <n v="78808"/>
        <n v="78865"/>
        <n v="78896"/>
        <n v="78914"/>
        <n v="78929"/>
        <n v="78931"/>
        <n v="78957"/>
        <n v="79001"/>
        <n v="79008"/>
        <n v="79032"/>
        <n v="79052"/>
        <n v="79067"/>
        <n v="79072"/>
        <n v="79074"/>
        <n v="79096"/>
        <n v="79100"/>
        <n v="79104"/>
        <n v="79107"/>
        <n v="79243"/>
        <n v="79269"/>
        <n v="79270"/>
        <n v="79310"/>
        <n v="79321"/>
        <n v="79344"/>
        <n v="79365"/>
        <n v="79374"/>
        <n v="79381"/>
        <n v="79387"/>
        <n v="79396"/>
        <n v="79424"/>
        <n v="79534"/>
        <n v="79548"/>
        <n v="79554"/>
        <n v="79559"/>
        <n v="79566"/>
        <n v="79593"/>
        <n v="79613"/>
        <n v="79648"/>
        <n v="79671"/>
        <n v="79689"/>
        <n v="79690"/>
        <n v="79693"/>
        <n v="79715"/>
        <n v="79717"/>
        <n v="79724"/>
        <n v="79751"/>
        <n v="79777"/>
        <n v="79789"/>
        <n v="79790"/>
        <n v="79802"/>
        <n v="79808"/>
        <n v="79816"/>
        <n v="79833"/>
        <n v="79836"/>
        <n v="79851"/>
        <n v="79874"/>
        <n v="79877"/>
        <n v="79879"/>
        <n v="79938"/>
        <n v="79945"/>
        <n v="80000"/>
        <n v="80011"/>
        <n v="80018"/>
        <n v="80040"/>
        <n v="80049"/>
        <n v="80063"/>
        <n v="80089"/>
        <n v="80092"/>
        <n v="80108"/>
        <n v="80151"/>
        <n v="80179"/>
        <n v="80185"/>
        <n v="80222"/>
        <n v="80231"/>
        <n v="80234"/>
        <n v="80250"/>
        <n v="80262"/>
        <n v="80273"/>
        <n v="80274"/>
        <n v="80285"/>
        <n v="80295"/>
        <n v="80304"/>
        <n v="80350"/>
        <n v="80361"/>
        <n v="80366"/>
        <n v="80378"/>
        <n v="80383"/>
        <n v="80414"/>
        <n v="80443"/>
        <n v="80452"/>
        <n v="80456"/>
        <n v="80457"/>
        <n v="80461"/>
        <n v="80508"/>
        <n v="80531"/>
        <n v="80630"/>
        <n v="80668"/>
        <n v="80674"/>
        <n v="80690"/>
        <n v="80721"/>
        <n v="80726"/>
        <n v="80736"/>
        <n v="80740"/>
        <n v="80741"/>
        <n v="80750"/>
        <n v="80791"/>
        <n v="80792"/>
        <n v="80793"/>
        <n v="80916"/>
        <n v="80933"/>
        <n v="80943"/>
        <n v="80954"/>
        <n v="80956"/>
        <n v="80984"/>
        <n v="80998"/>
        <n v="81014"/>
        <n v="81016"/>
        <n v="81018"/>
        <n v="81024"/>
        <n v="81039"/>
        <n v="81059"/>
        <n v="81066"/>
        <n v="81074"/>
        <n v="81080"/>
        <n v="81113"/>
        <n v="81141"/>
        <n v="81160"/>
        <n v="81187"/>
        <n v="81189"/>
        <n v="81214"/>
        <n v="81230"/>
        <n v="81243"/>
        <n v="81245"/>
        <n v="81247"/>
        <n v="81263"/>
        <n v="81289"/>
        <n v="81296"/>
        <n v="81317"/>
        <n v="81320"/>
        <n v="81340"/>
        <n v="81366"/>
        <n v="81367"/>
        <n v="81379"/>
        <n v="81400"/>
        <n v="81407"/>
        <n v="81410"/>
        <n v="81430"/>
        <n v="81437"/>
        <n v="81459"/>
        <n v="81463"/>
        <n v="81482"/>
        <n v="81495"/>
        <n v="81500"/>
        <n v="81502"/>
        <n v="81517"/>
        <n v="81523"/>
        <n v="81533"/>
        <n v="81543"/>
        <n v="81546"/>
        <n v="81549"/>
        <n v="81584"/>
        <n v="81595"/>
        <n v="81605"/>
        <n v="81606"/>
        <n v="81623"/>
        <n v="81675"/>
        <n v="81708"/>
        <n v="81711"/>
        <n v="81712"/>
        <n v="81727"/>
        <n v="81760"/>
        <n v="81761"/>
        <n v="81794"/>
        <n v="81801"/>
        <n v="81804"/>
        <n v="81814"/>
        <n v="81826"/>
        <n v="81835"/>
        <n v="81866"/>
        <n v="81888"/>
        <n v="81901"/>
        <n v="81910"/>
        <n v="81915"/>
        <n v="81923"/>
        <n v="81933"/>
        <n v="81980"/>
        <n v="82003"/>
        <n v="82008"/>
        <n v="82021"/>
        <n v="82054"/>
        <n v="82066"/>
        <n v="82082"/>
        <n v="82111"/>
        <n v="82115"/>
        <n v="82122"/>
        <n v="82145"/>
        <n v="82166"/>
        <n v="82181"/>
        <n v="82184"/>
        <n v="82201"/>
        <n v="82269"/>
        <n v="82284"/>
        <n v="82296"/>
        <n v="82300"/>
        <n v="82306"/>
        <n v="82309"/>
        <n v="82311"/>
        <n v="82321"/>
        <n v="82328"/>
        <n v="82382"/>
        <n v="82400"/>
        <n v="82419"/>
        <n v="82424"/>
        <n v="82455"/>
        <n v="82483"/>
        <n v="82491"/>
        <n v="82499"/>
        <n v="82506"/>
        <n v="82531"/>
        <n v="82559"/>
        <n v="82562"/>
        <n v="82578"/>
        <n v="82581"/>
        <n v="82585"/>
        <n v="82621"/>
        <n v="82644"/>
        <n v="82665"/>
        <n v="82675"/>
        <n v="82690"/>
        <n v="82705"/>
        <n v="82708"/>
        <n v="82709"/>
        <n v="82734"/>
        <n v="82792"/>
        <n v="82793"/>
        <n v="82813"/>
        <n v="82822"/>
        <n v="82827"/>
        <n v="82845"/>
        <n v="82864"/>
        <n v="82874"/>
        <n v="82876"/>
        <n v="82887"/>
        <n v="82893"/>
        <n v="82904"/>
        <n v="82908"/>
        <n v="82920"/>
        <n v="82929"/>
        <n v="82935"/>
        <n v="82938"/>
        <n v="82971"/>
        <n v="82987"/>
        <n v="82991"/>
        <n v="82992"/>
        <n v="83007"/>
        <n v="83008"/>
        <n v="83043"/>
        <n v="83125"/>
        <n v="83133"/>
        <n v="83142"/>
        <n v="83144"/>
        <n v="83149"/>
        <n v="83162"/>
        <n v="83191"/>
        <n v="83197"/>
        <n v="83235"/>
        <n v="83273"/>
        <n v="83276"/>
        <n v="83285"/>
        <n v="83295"/>
        <n v="83426"/>
        <n v="83446"/>
        <n v="83452"/>
        <n v="83487"/>
        <n v="83525"/>
        <n v="83574"/>
        <n v="83579"/>
        <n v="83580"/>
        <n v="83587"/>
        <n v="83596"/>
        <n v="83610"/>
        <n v="83613"/>
        <n v="83665"/>
        <n v="83669"/>
        <n v="83684"/>
        <n v="83702"/>
        <n v="83707"/>
        <n v="83709"/>
        <n v="83716"/>
        <n v="83721"/>
        <n v="83729"/>
        <n v="83731"/>
        <n v="83738"/>
        <n v="83744"/>
        <n v="83766"/>
        <n v="83807"/>
        <n v="83821"/>
        <n v="83867"/>
        <n v="83915"/>
        <n v="83923"/>
        <n v="83997"/>
        <n v="84007"/>
        <n v="84020"/>
        <n v="84059"/>
        <n v="84063"/>
        <n v="84116"/>
        <n v="84130"/>
        <n v="84133"/>
        <n v="84135"/>
        <n v="84169"/>
        <n v="84197"/>
        <n v="84199"/>
        <n v="84224"/>
        <n v="84226"/>
        <n v="84245"/>
        <n v="84323"/>
        <n v="84330"/>
        <n v="84333"/>
        <n v="84345"/>
        <n v="84349"/>
        <n v="84355"/>
        <n v="84358"/>
        <n v="84369"/>
        <n v="84429"/>
        <n v="84430"/>
        <n v="84468"/>
        <n v="84496"/>
        <n v="84497"/>
        <n v="84514"/>
        <n v="84521"/>
        <n v="84522"/>
        <n v="84523"/>
        <n v="84531"/>
        <n v="84533"/>
        <n v="84544"/>
        <n v="84550"/>
        <n v="84582"/>
        <n v="84602"/>
        <n v="84622"/>
        <n v="84631"/>
        <n v="84636"/>
        <n v="84642"/>
        <n v="84645"/>
        <n v="84667"/>
        <n v="84680"/>
        <n v="84694"/>
        <n v="84718"/>
        <n v="84737"/>
        <n v="84770"/>
        <n v="84774"/>
        <n v="84794"/>
        <n v="84801"/>
        <n v="84809"/>
        <n v="84817"/>
        <n v="84821"/>
        <n v="84834"/>
        <n v="84837"/>
        <n v="84877"/>
        <n v="84908"/>
        <n v="84944"/>
        <n v="84983"/>
        <n v="85005"/>
        <n v="85059"/>
        <n v="85068"/>
        <n v="85103"/>
        <n v="85105"/>
        <n v="85112"/>
        <n v="85147"/>
        <n v="85154"/>
        <n v="85173"/>
        <n v="85175"/>
        <n v="85190"/>
        <n v="85195"/>
        <n v="85230"/>
        <n v="85236"/>
        <n v="85248"/>
        <n v="85278"/>
        <n v="85289"/>
        <n v="85294"/>
        <n v="85296"/>
        <n v="85312"/>
        <n v="85320"/>
        <n v="85381"/>
        <n v="85402"/>
        <n v="85404"/>
        <n v="85405"/>
        <n v="85413"/>
        <n v="85427"/>
        <n v="85443"/>
        <n v="85444"/>
        <n v="85457"/>
        <n v="85458"/>
        <n v="85465"/>
        <n v="85542"/>
        <n v="85587"/>
        <n v="85602"/>
        <n v="85605"/>
        <n v="85618"/>
        <n v="85633"/>
        <n v="85652"/>
        <n v="85656"/>
        <n v="85679"/>
        <n v="85684"/>
        <n v="85739"/>
        <n v="85780"/>
        <n v="85786"/>
        <n v="85795"/>
        <n v="85850"/>
        <n v="85893"/>
        <n v="85899"/>
        <n v="85910"/>
        <n v="85917"/>
        <n v="85955"/>
        <n v="85959"/>
        <n v="85962"/>
        <n v="85966"/>
        <n v="85971"/>
        <n v="86038"/>
        <n v="86042"/>
        <n v="86046"/>
        <n v="86074"/>
        <n v="86075"/>
        <n v="86090"/>
        <n v="86121"/>
        <n v="86164"/>
        <n v="86173"/>
        <n v="86180"/>
        <n v="86197"/>
        <n v="86230"/>
        <n v="86248"/>
        <n v="86266"/>
        <n v="86275"/>
        <n v="86279"/>
        <n v="86280"/>
        <n v="86289"/>
        <n v="86311"/>
        <n v="86314"/>
        <n v="86326"/>
        <n v="86338"/>
        <n v="86340"/>
        <n v="86344"/>
        <n v="86356"/>
        <n v="86358"/>
        <n v="86365"/>
        <n v="86371"/>
        <n v="86382"/>
        <n v="86429"/>
        <n v="86433"/>
        <n v="86460"/>
        <n v="86485"/>
        <n v="86490"/>
        <n v="86496"/>
        <n v="86518"/>
        <n v="86548"/>
        <n v="86562"/>
        <n v="86572"/>
        <n v="86586"/>
        <n v="86610"/>
        <n v="86647"/>
        <n v="86657"/>
        <n v="86661"/>
        <n v="86687"/>
        <n v="86696"/>
        <n v="86697"/>
        <n v="86709"/>
        <n v="86760"/>
        <n v="86766"/>
        <n v="86773"/>
        <n v="86785"/>
        <n v="86813"/>
        <n v="86890"/>
        <n v="86921"/>
        <n v="86924"/>
        <n v="86931"/>
        <n v="86967"/>
        <n v="86981"/>
        <n v="86985"/>
        <n v="86992"/>
        <n v="87001"/>
        <n v="87010"/>
        <n v="87045"/>
        <n v="87061"/>
        <n v="87089"/>
        <n v="87101"/>
        <n v="87156"/>
        <n v="87190"/>
        <n v="87220"/>
        <n v="87227"/>
        <n v="87229"/>
        <n v="87237"/>
        <n v="87251"/>
        <n v="87252"/>
        <n v="87254"/>
        <n v="87259"/>
        <n v="87267"/>
        <n v="87288"/>
        <n v="87289"/>
        <n v="87296"/>
        <n v="87335"/>
        <n v="87358"/>
        <n v="87414"/>
        <n v="87416"/>
        <n v="87449"/>
        <n v="87472"/>
        <n v="87481"/>
        <n v="87485"/>
        <n v="87486"/>
        <n v="87487"/>
        <n v="87509"/>
        <n v="87524"/>
        <n v="87538"/>
        <n v="87553"/>
        <n v="87554"/>
        <n v="87560"/>
        <n v="87568"/>
        <n v="87571"/>
        <n v="87572"/>
        <n v="87630"/>
        <n v="87664"/>
        <n v="87689"/>
        <n v="87690"/>
        <n v="87696"/>
        <n v="87704"/>
        <n v="87713"/>
        <n v="87719"/>
        <n v="87726"/>
        <n v="87743"/>
        <n v="87756"/>
        <n v="87761"/>
        <n v="87799"/>
        <n v="87802"/>
        <n v="87819"/>
        <n v="87842"/>
        <n v="87858"/>
        <n v="87862"/>
        <n v="87872"/>
        <n v="87909"/>
        <n v="87911"/>
        <n v="87916"/>
        <n v="87918"/>
        <n v="87928"/>
        <n v="87936"/>
        <n v="87954"/>
        <n v="87987"/>
        <n v="88001"/>
        <n v="88013"/>
        <n v="88030"/>
        <n v="88035"/>
        <n v="88065"/>
        <n v="88066"/>
        <n v="88075"/>
        <n v="88086"/>
        <n v="88098"/>
        <n v="88113"/>
        <n v="88143"/>
        <n v="88169"/>
        <n v="88171"/>
        <n v="88205"/>
        <n v="88232"/>
        <n v="88243"/>
        <n v="88247"/>
        <n v="88260"/>
        <n v="88289"/>
        <n v="88290"/>
        <n v="88294"/>
        <n v="88319"/>
        <n v="88335"/>
        <n v="88358"/>
        <n v="88359"/>
        <n v="88371"/>
        <n v="88403"/>
        <n v="88440"/>
        <n v="88442"/>
        <n v="88445"/>
        <n v="88465"/>
        <n v="88476"/>
        <n v="88501"/>
        <n v="88502"/>
        <n v="88517"/>
        <n v="88519"/>
        <n v="88532"/>
        <n v="88553"/>
        <n v="88555"/>
        <n v="88573"/>
        <n v="88613"/>
        <n v="88635"/>
        <n v="88643"/>
        <n v="88648"/>
        <n v="88699"/>
        <n v="88728"/>
        <n v="88736"/>
        <n v="88759"/>
        <n v="88769"/>
        <n v="88793"/>
        <n v="88819"/>
        <n v="88831"/>
        <n v="88832"/>
        <n v="88858"/>
        <n v="88868"/>
        <n v="88881"/>
        <n v="88885"/>
        <n v="88888"/>
        <n v="88904"/>
        <n v="88907"/>
        <n v="88943"/>
        <n v="88951"/>
        <n v="88958"/>
        <n v="88959"/>
        <n v="88981"/>
        <n v="88987"/>
        <n v="88998"/>
        <n v="88999"/>
        <n v="89044"/>
        <n v="89050"/>
        <n v="89055"/>
        <n v="89090"/>
        <n v="89098"/>
        <n v="89103"/>
        <n v="89111"/>
        <n v="89119"/>
        <n v="89141"/>
        <n v="89167"/>
        <n v="89176"/>
        <n v="89219"/>
        <n v="89226"/>
        <n v="89233"/>
        <n v="89271"/>
        <n v="89276"/>
        <n v="89306"/>
        <n v="89316"/>
        <n v="89320"/>
        <n v="89322"/>
        <n v="89379"/>
        <n v="89405"/>
        <n v="89408"/>
        <n v="89420"/>
        <n v="89435"/>
        <n v="89448"/>
        <n v="89458"/>
        <n v="89523"/>
        <n v="89560"/>
        <n v="89565"/>
        <n v="89571"/>
        <n v="89586"/>
        <n v="89620"/>
        <n v="89622"/>
        <n v="89629"/>
        <n v="89642"/>
        <n v="89643"/>
        <n v="89659"/>
        <n v="89689"/>
        <n v="89705"/>
        <n v="89724"/>
        <n v="89735"/>
        <n v="89747"/>
        <n v="89748"/>
        <n v="89786"/>
        <n v="89819"/>
        <n v="89896"/>
        <n v="89922"/>
        <n v="89923"/>
        <n v="89945"/>
        <n v="89948"/>
        <n v="89951"/>
        <n v="89955"/>
        <n v="89980"/>
        <n v="90011"/>
        <n v="90027"/>
        <n v="90030"/>
        <n v="90069"/>
        <n v="90088"/>
        <n v="90091"/>
        <n v="90113"/>
        <n v="90125"/>
        <n v="90129"/>
        <n v="90134"/>
        <n v="90135"/>
        <n v="90144"/>
        <n v="90151"/>
        <n v="90157"/>
        <n v="90163"/>
        <n v="90175"/>
        <n v="90195"/>
        <n v="90205"/>
        <n v="90206"/>
        <n v="90215"/>
        <n v="90226"/>
        <n v="90257"/>
        <n v="90274"/>
        <n v="90282"/>
        <n v="90285"/>
        <n v="90360"/>
        <n v="90378"/>
        <n v="90380"/>
        <n v="90390"/>
        <n v="90395"/>
        <n v="90397"/>
        <n v="90399"/>
        <n v="90406"/>
        <n v="90482"/>
        <n v="90497"/>
        <n v="90528"/>
        <n v="90545"/>
        <n v="90577"/>
        <n v="90584"/>
        <n v="90641"/>
        <n v="90645"/>
        <n v="90649"/>
        <n v="90656"/>
        <n v="90658"/>
        <n v="90669"/>
        <n v="90670"/>
        <n v="90671"/>
        <n v="90672"/>
        <n v="90680"/>
        <n v="90696"/>
        <n v="90697"/>
        <n v="90773"/>
        <n v="90782"/>
        <n v="90787"/>
        <n v="90789"/>
        <n v="90796"/>
        <n v="90802"/>
        <n v="90811"/>
        <n v="90815"/>
        <n v="90839"/>
        <n v="90850"/>
        <n v="90885"/>
        <n v="90889"/>
        <n v="90901"/>
        <n v="90916"/>
        <n v="90924"/>
        <n v="90966"/>
        <n v="90969"/>
        <n v="90971"/>
        <n v="90976"/>
        <n v="91000"/>
        <n v="91001"/>
        <n v="91014"/>
        <n v="91015"/>
        <n v="91016"/>
        <n v="91021"/>
        <n v="91037"/>
        <n v="91057"/>
        <n v="91060"/>
        <n v="91136"/>
        <n v="91139"/>
        <n v="91146"/>
        <n v="91148"/>
        <n v="91150"/>
        <n v="91176"/>
        <n v="91179"/>
        <n v="91190"/>
        <n v="91262"/>
        <n v="91286"/>
        <n v="91303"/>
        <n v="91304"/>
        <n v="91322"/>
        <n v="91334"/>
        <n v="91349"/>
        <n v="91356"/>
        <n v="91371"/>
        <n v="91376"/>
        <n v="91437"/>
        <n v="91447"/>
        <n v="91452"/>
        <n v="91456"/>
        <n v="91466"/>
        <n v="91479"/>
        <n v="91485"/>
        <n v="91514"/>
        <n v="91523"/>
        <n v="91525"/>
        <n v="91529"/>
        <n v="91535"/>
        <n v="91539"/>
        <n v="91545"/>
        <n v="91588"/>
        <n v="91595"/>
        <n v="91609"/>
        <n v="91631"/>
        <n v="91674"/>
        <n v="91676"/>
        <n v="91696"/>
        <n v="91706"/>
        <n v="91711"/>
        <n v="91714"/>
        <n v="91732"/>
        <n v="91818"/>
        <n v="91833"/>
        <n v="91843"/>
        <n v="91844"/>
        <n v="91847"/>
        <n v="91879"/>
        <n v="91881"/>
        <n v="91895"/>
        <n v="91912"/>
        <n v="91920"/>
        <n v="91948"/>
        <n v="91957"/>
        <n v="91992"/>
        <n v="92003"/>
        <n v="92069"/>
        <n v="92070"/>
        <n v="92088"/>
        <n v="92102"/>
        <n v="92114"/>
        <n v="92130"/>
        <n v="92186"/>
        <n v="92195"/>
        <n v="92202"/>
        <n v="92208"/>
        <n v="92214"/>
        <n v="92258"/>
        <n v="92285"/>
        <n v="92286"/>
        <n v="92300"/>
        <n v="92307"/>
        <n v="92323"/>
        <n v="92326"/>
        <n v="92337"/>
        <n v="92357"/>
        <n v="92360"/>
        <n v="92374"/>
        <n v="92391"/>
        <n v="92421"/>
        <n v="92448"/>
        <n v="92475"/>
        <n v="92501"/>
        <n v="92527"/>
        <n v="92542"/>
        <n v="92544"/>
        <n v="92545"/>
        <n v="92566"/>
        <n v="92590"/>
        <n v="92599"/>
        <n v="92600"/>
        <n v="92620"/>
        <n v="92630"/>
        <n v="92677"/>
        <n v="92819"/>
        <n v="92820"/>
        <n v="92847"/>
        <n v="92849"/>
        <n v="92865"/>
        <n v="92951"/>
        <n v="92957"/>
        <n v="93013"/>
        <n v="93031"/>
        <n v="93057"/>
        <n v="93063"/>
        <n v="93064"/>
        <n v="93075"/>
        <n v="93079"/>
        <n v="93107"/>
        <n v="93144"/>
        <n v="93156"/>
        <n v="93172"/>
        <n v="93178"/>
        <n v="93203"/>
        <n v="93208"/>
        <n v="93232"/>
        <n v="93237"/>
        <n v="93244"/>
        <n v="93258"/>
        <n v="93266"/>
        <n v="93285"/>
        <n v="93288"/>
        <n v="93316"/>
        <n v="93379"/>
        <n v="93381"/>
        <n v="93383"/>
        <n v="93434"/>
        <n v="93523"/>
        <n v="93525"/>
        <n v="93530"/>
        <n v="93549"/>
        <n v="93566"/>
        <n v="93567"/>
        <n v="93582"/>
        <n v="93586"/>
        <n v="93590"/>
        <n v="93598"/>
        <n v="93603"/>
        <n v="93616"/>
        <n v="93643"/>
        <n v="93689"/>
        <n v="93712"/>
        <n v="93731"/>
        <n v="93738"/>
        <n v="93742"/>
        <n v="93788"/>
        <n v="93801"/>
        <n v="93804"/>
        <n v="93810"/>
        <n v="93832"/>
        <n v="93856"/>
        <n v="93909"/>
        <n v="93923"/>
        <n v="93964"/>
        <n v="93966"/>
        <n v="93993"/>
        <n v="93998"/>
        <n v="94054"/>
        <n v="94077"/>
        <n v="94091"/>
        <n v="94122"/>
        <n v="94130"/>
        <n v="94131"/>
        <n v="94138"/>
        <n v="94141"/>
        <n v="94143"/>
        <n v="94154"/>
        <n v="94183"/>
        <n v="94191"/>
        <n v="94197"/>
        <n v="94200"/>
        <n v="94211"/>
        <n v="94212"/>
        <n v="94217"/>
        <n v="94231"/>
        <n v="94268"/>
        <n v="94319"/>
        <n v="94328"/>
        <n v="94368"/>
        <n v="94385"/>
        <n v="94406"/>
        <n v="94409"/>
        <n v="94434"/>
        <n v="94460"/>
        <n v="94472"/>
        <n v="94474"/>
        <n v="94479"/>
        <n v="94489"/>
        <n v="94510"/>
        <n v="94511"/>
        <n v="94523"/>
        <n v="94533"/>
        <n v="94534"/>
        <n v="94535"/>
        <n v="94541"/>
        <n v="94544"/>
        <n v="94559"/>
        <n v="94567"/>
        <n v="94571"/>
        <n v="94588"/>
        <n v="94593"/>
        <n v="94595"/>
        <n v="94596"/>
        <n v="94603"/>
        <n v="94604"/>
        <n v="94605"/>
        <n v="94609"/>
        <n v="94616"/>
        <n v="94628"/>
        <n v="94629"/>
        <n v="94636"/>
        <n v="94659"/>
        <n v="94663"/>
        <n v="94673"/>
        <n v="94695"/>
        <n v="94709"/>
        <n v="94713"/>
        <n v="94714"/>
        <n v="94724"/>
        <n v="94732"/>
        <n v="94744"/>
        <n v="94748"/>
        <n v="94758"/>
        <n v="94760"/>
        <n v="94805"/>
        <n v="94806"/>
        <n v="94831"/>
        <n v="94872"/>
        <n v="94883"/>
        <n v="94915"/>
        <n v="94939"/>
        <n v="94948"/>
        <n v="94957"/>
        <n v="94968"/>
        <n v="94994"/>
        <n v="94995"/>
        <n v="95000"/>
        <n v="95012"/>
        <n v="95040"/>
        <n v="95067"/>
        <n v="95069"/>
        <n v="95070"/>
        <n v="95076"/>
        <n v="95079"/>
        <n v="95085"/>
        <n v="95091"/>
        <n v="95096"/>
        <n v="95117"/>
        <n v="95125"/>
        <n v="95173"/>
        <n v="95237"/>
        <n v="95279"/>
        <n v="95285"/>
        <n v="95310"/>
        <n v="95313"/>
        <n v="95325"/>
        <n v="95343"/>
        <n v="95351"/>
        <n v="95357"/>
        <n v="95379"/>
        <n v="95398"/>
        <n v="95416"/>
        <n v="95418"/>
        <n v="95459"/>
        <n v="95465"/>
        <n v="95478"/>
        <n v="95487"/>
        <n v="95493"/>
        <n v="95508"/>
        <n v="95519"/>
        <n v="95533"/>
        <n v="95541"/>
        <n v="95550"/>
        <n v="95562"/>
        <n v="95564"/>
        <n v="95583"/>
        <n v="95617"/>
        <n v="95625"/>
        <n v="95628"/>
        <n v="95629"/>
        <n v="95636"/>
        <n v="95682"/>
        <n v="95695"/>
        <n v="95712"/>
        <n v="95756"/>
        <n v="95956"/>
        <n v="95999"/>
        <n v="96014"/>
        <n v="96044"/>
        <n v="96054"/>
        <n v="96080"/>
        <n v="96109"/>
        <n v="96132"/>
        <n v="96153"/>
        <n v="96215"/>
        <n v="96325"/>
        <n v="96383"/>
        <n v="96441"/>
        <n v="96483"/>
        <n v="96484"/>
        <n v="96488"/>
        <n v="96489"/>
        <n v="96494"/>
        <n v="96507"/>
        <n v="96516"/>
        <n v="96538"/>
        <n v="96541"/>
        <n v="96556"/>
        <n v="96572"/>
        <n v="96585"/>
        <n v="96592"/>
        <n v="96673"/>
        <n v="96691"/>
        <n v="96695"/>
        <n v="96722"/>
        <n v="96737"/>
        <n v="96748"/>
        <n v="96755"/>
        <n v="96762"/>
        <n v="96769"/>
        <n v="96803"/>
        <n v="96808"/>
        <n v="96851"/>
        <n v="96872"/>
        <n v="96881"/>
        <n v="96914"/>
        <n v="96938"/>
        <n v="96951"/>
        <n v="96969"/>
        <n v="96978"/>
        <n v="96995"/>
        <n v="97003"/>
        <n v="97013"/>
        <n v="97030"/>
        <n v="97041"/>
        <n v="97053"/>
        <n v="97072"/>
        <n v="97074"/>
        <n v="97088"/>
        <n v="97103"/>
        <n v="97176"/>
        <n v="97178"/>
        <n v="97200"/>
        <n v="97221"/>
        <n v="97252"/>
        <n v="97270"/>
        <n v="97276"/>
        <n v="97298"/>
        <n v="97301"/>
        <n v="97351"/>
        <n v="97365"/>
        <n v="97400"/>
        <n v="97424"/>
        <n v="97439"/>
        <n v="97478"/>
        <n v="97520"/>
        <n v="97531"/>
        <n v="97542"/>
        <n v="97548"/>
        <n v="97549"/>
        <n v="97565"/>
        <n v="97609"/>
        <n v="97629"/>
        <n v="97659"/>
        <n v="97674"/>
        <n v="97678"/>
        <n v="97706"/>
        <n v="97716"/>
        <n v="97719"/>
        <n v="97732"/>
        <n v="97743"/>
        <n v="97753"/>
        <n v="97771"/>
        <n v="97777"/>
        <n v="97791"/>
        <n v="97798"/>
        <n v="97800"/>
        <n v="97825"/>
        <n v="97839"/>
        <n v="97845"/>
        <n v="97846"/>
        <n v="97850"/>
        <n v="97873"/>
        <n v="97875"/>
        <n v="97897"/>
        <n v="97922"/>
        <n v="97945"/>
        <n v="97975"/>
        <n v="97978"/>
        <n v="98020"/>
        <n v="98073"/>
        <n v="98096"/>
        <n v="98104"/>
        <n v="98126"/>
        <n v="98129"/>
        <n v="98154"/>
        <n v="98158"/>
        <n v="98159"/>
        <n v="98164"/>
        <n v="98171"/>
        <n v="98184"/>
        <n v="98193"/>
        <n v="98220"/>
        <n v="98241"/>
        <n v="98249"/>
        <n v="98259"/>
        <n v="98302"/>
        <n v="98320"/>
        <n v="98323"/>
        <n v="98329"/>
        <n v="98336"/>
        <n v="98355"/>
        <n v="98397"/>
        <n v="98401"/>
        <n v="98409"/>
        <n v="98420"/>
        <n v="98512"/>
        <n v="98521"/>
        <n v="98532"/>
        <n v="98536"/>
        <n v="98539"/>
        <n v="98547"/>
        <n v="98567"/>
        <n v="98572"/>
        <n v="98617"/>
        <n v="98638"/>
        <n v="98641"/>
        <n v="98737"/>
        <n v="98751"/>
        <n v="98771"/>
        <n v="98774"/>
        <n v="98780"/>
        <n v="98807"/>
        <n v="98823"/>
        <n v="98848"/>
        <n v="98869"/>
        <n v="98875"/>
        <n v="98877"/>
        <n v="98898"/>
        <n v="98906"/>
        <n v="98909"/>
        <n v="98917"/>
        <n v="98927"/>
        <n v="98929"/>
        <n v="98933"/>
        <n v="98941"/>
        <n v="98966"/>
        <n v="98969"/>
        <n v="98972"/>
        <n v="99003"/>
        <n v="99016"/>
        <n v="99027"/>
        <n v="99093"/>
        <n v="99096"/>
        <n v="99169"/>
        <n v="99172"/>
        <n v="99198"/>
        <n v="99213"/>
        <n v="99247"/>
        <n v="99261"/>
        <n v="99306"/>
        <n v="99319"/>
        <n v="99326"/>
        <n v="99336"/>
        <n v="99343"/>
        <n v="99346"/>
        <n v="99347"/>
        <n v="99348"/>
        <n v="99414"/>
        <n v="99416"/>
        <n v="99421"/>
        <n v="99479"/>
        <n v="99486"/>
        <n v="99521"/>
        <n v="99534"/>
        <n v="99546"/>
        <n v="99565"/>
        <n v="99585"/>
        <n v="99660"/>
        <n v="99683"/>
        <n v="99685"/>
        <n v="99698"/>
        <n v="99700"/>
        <n v="99727"/>
        <n v="99728"/>
        <n v="99744"/>
        <n v="99801"/>
        <n v="99817"/>
        <n v="99846"/>
        <n v="99898"/>
        <n v="99903"/>
        <n v="99983"/>
        <n v="100000"/>
        <n v="100005"/>
        <n v="100012"/>
        <n v="100030"/>
        <n v="100037"/>
        <n v="100039"/>
        <n v="100062"/>
        <n v="100072"/>
        <n v="100095"/>
        <n v="100102"/>
        <n v="100120"/>
        <n v="100144"/>
        <n v="100145"/>
        <n v="100157"/>
        <n v="100177"/>
        <n v="100201"/>
        <n v="100230"/>
        <n v="100268"/>
        <n v="100274"/>
        <n v="100293"/>
        <n v="100309"/>
        <n v="100328"/>
        <n v="100348"/>
        <n v="100355"/>
        <n v="100393"/>
        <n v="100445"/>
        <n v="100451"/>
        <n v="100467"/>
        <n v="100468"/>
        <n v="100487"/>
        <n v="100524"/>
        <n v="100544"/>
        <n v="100673"/>
        <n v="100685"/>
        <n v="100693"/>
        <n v="100695"/>
        <n v="100704"/>
        <n v="100739"/>
        <n v="100749"/>
        <n v="100752"/>
        <n v="100754"/>
        <n v="100786"/>
        <n v="100791"/>
        <n v="100839"/>
        <n v="100846"/>
        <n v="100852"/>
        <n v="100862"/>
        <n v="100884"/>
        <n v="100897"/>
        <n v="100910"/>
        <n v="100922"/>
        <n v="100961"/>
        <n v="101034"/>
        <n v="101039"/>
        <n v="101053"/>
        <n v="101054"/>
        <n v="101101"/>
        <n v="101139"/>
        <n v="101145"/>
        <n v="101169"/>
        <n v="101213"/>
        <n v="101228"/>
        <n v="101238"/>
        <n v="101255"/>
        <n v="101266"/>
        <n v="101269"/>
        <n v="101310"/>
        <n v="101331"/>
        <n v="101374"/>
        <n v="101388"/>
        <n v="101435"/>
        <n v="101442"/>
        <n v="101481"/>
        <n v="101496"/>
        <n v="101500"/>
        <n v="101506"/>
        <n v="101571"/>
        <n v="101615"/>
        <n v="101631"/>
        <n v="101657"/>
        <n v="101670"/>
        <n v="101699"/>
        <n v="101708"/>
        <n v="101714"/>
        <n v="101738"/>
        <n v="101740"/>
        <n v="101760"/>
        <n v="101786"/>
        <n v="101802"/>
        <n v="101814"/>
        <n v="101818"/>
        <n v="101819"/>
        <n v="101830"/>
        <n v="101849"/>
        <n v="101853"/>
        <n v="101872"/>
        <n v="101889"/>
        <n v="101911"/>
        <n v="101960"/>
        <n v="101963"/>
        <n v="101977"/>
        <n v="101983"/>
        <n v="102001"/>
        <n v="102002"/>
        <n v="102019"/>
        <n v="102053"/>
        <n v="102113"/>
        <n v="102145"/>
        <n v="102173"/>
        <n v="102179"/>
        <n v="102255"/>
        <n v="102305"/>
        <n v="102416"/>
        <n v="102532"/>
        <n v="102715"/>
        <n v="102742"/>
        <n v="102750"/>
        <n v="102790"/>
        <n v="102825"/>
        <n v="102830"/>
        <n v="102943"/>
        <n v="103043"/>
        <n v="103079"/>
        <n v="103100"/>
        <n v="103108"/>
        <n v="103152"/>
        <n v="103154"/>
        <n v="103169"/>
        <n v="103219"/>
        <n v="103364"/>
        <n v="103416"/>
        <n v="103420"/>
        <n v="103465"/>
        <n v="103494"/>
        <n v="103502"/>
        <n v="103504"/>
        <n v="103848"/>
        <n v="103854"/>
        <n v="103904"/>
        <n v="104122"/>
        <n v="104951"/>
        <n v="104995"/>
        <n v="105091"/>
        <n v="105276"/>
        <n v="105719"/>
        <n v="106229"/>
        <n v="106502"/>
        <n v="106607"/>
        <n v="106737"/>
        <n v="107031"/>
        <n v="107093"/>
        <n v="107881"/>
        <n v="108098"/>
        <n v="108179"/>
        <n v="108299"/>
        <n v="108365"/>
        <n v="108486"/>
        <n v="108719"/>
        <n v="108728"/>
        <n v="108800"/>
        <n v="108802"/>
        <n v="108837"/>
        <n v="108841"/>
        <n v="108864"/>
        <n v="108891"/>
        <n v="108907"/>
        <n v="108914"/>
        <n v="108924"/>
        <n v="109002"/>
        <n v="109003"/>
        <n v="109041"/>
        <n v="109149"/>
        <n v="109157"/>
        <n v="109199"/>
        <n v="109206"/>
        <n v="109232"/>
        <n v="109326"/>
        <n v="109404"/>
        <n v="109409"/>
        <n v="109415"/>
        <n v="109439"/>
        <n v="109440"/>
        <n v="109445"/>
        <n v="109462"/>
        <n v="109515"/>
        <n v="109525"/>
        <n v="109527"/>
        <n v="109599"/>
        <n v="109622"/>
        <n v="109650"/>
        <n v="109672"/>
        <n v="109687"/>
        <n v="109697"/>
        <n v="109724"/>
        <n v="109731"/>
        <n v="109758"/>
        <n v="109764"/>
        <n v="109808"/>
        <n v="109875"/>
        <n v="109937"/>
        <n v="109938"/>
        <n v="109970"/>
        <n v="109988"/>
        <n v="110001"/>
        <n v="110005"/>
        <n v="110021"/>
        <n v="110072"/>
        <n v="110896"/>
        <n v="111714"/>
        <n v="112026"/>
        <n v="112171"/>
        <n v="112896"/>
        <n v="113323"/>
        <n v="113394"/>
        <n v="113395"/>
        <n v="113396"/>
        <n v="113397"/>
        <n v="113399"/>
        <n v="113406"/>
        <n v="113432"/>
        <n v="113448"/>
        <n v="113461"/>
        <n v="113473"/>
        <n v="113477"/>
        <n v="113478"/>
        <n v="113479"/>
        <n v="113486"/>
        <n v="113492"/>
        <n v="113499"/>
        <n v="113557"/>
        <n v="113582"/>
        <n v="113598"/>
        <n v="113619"/>
        <n v="113654"/>
        <n v="113711"/>
        <n v="113712"/>
        <n v="113732"/>
        <n v="113736"/>
        <n v="113788"/>
        <n v="113794"/>
        <n v="113862"/>
        <n v="113936"/>
        <n v="113940"/>
        <n v="113952"/>
        <n v="113961"/>
        <n v="113970"/>
        <n v="113974"/>
        <n v="114014"/>
        <n v="114038"/>
        <n v="114040"/>
        <n v="114044"/>
        <n v="114059"/>
        <n v="114068"/>
        <n v="114081"/>
        <n v="114102"/>
        <n v="114115"/>
        <n v="114116"/>
        <n v="114195"/>
        <n v="114203"/>
        <n v="114208"/>
        <n v="114240"/>
        <n v="114245"/>
        <n v="114253"/>
        <n v="114283"/>
        <n v="114286"/>
        <n v="114303"/>
        <n v="114317"/>
        <n v="114326"/>
        <n v="114475"/>
        <n v="114516"/>
        <n v="114591"/>
        <n v="114596"/>
        <n v="114634"/>
        <n v="114724"/>
        <n v="114736"/>
        <n v="114742"/>
        <n v="114782"/>
        <n v="114784"/>
        <n v="114807"/>
        <n v="114826"/>
        <n v="114881"/>
        <n v="114882"/>
        <n v="114903"/>
        <n v="114915"/>
        <n v="115039"/>
        <n v="115041"/>
        <n v="115122"/>
        <n v="115135"/>
        <n v="115138"/>
        <n v="115139"/>
        <n v="115153"/>
        <n v="115170"/>
        <n v="115193"/>
        <n v="115200"/>
        <n v="115225"/>
        <n v="115232"/>
        <n v="115280"/>
        <n v="115293"/>
        <n v="115377"/>
        <n v="115388"/>
        <n v="115407"/>
        <n v="115411"/>
        <n v="115414"/>
        <n v="115425"/>
        <n v="115446"/>
        <n v="115452"/>
        <n v="115458"/>
        <n v="115499"/>
        <n v="115505"/>
        <n v="115509"/>
        <n v="115518"/>
        <n v="115529"/>
        <n v="115571"/>
        <n v="115582"/>
        <n v="115600"/>
        <n v="115609"/>
        <n v="115619"/>
        <n v="115689"/>
        <n v="115707"/>
        <n v="115713"/>
        <n v="115807"/>
        <n v="115833"/>
        <n v="115878"/>
        <n v="115923"/>
        <n v="115938"/>
        <n v="115983"/>
        <n v="115993"/>
        <n v="115994"/>
        <n v="116017"/>
        <n v="116051"/>
        <n v="116079"/>
        <n v="116142"/>
        <n v="116186"/>
        <n v="116212"/>
        <n v="116217"/>
        <n v="116261"/>
        <n v="116296"/>
        <n v="116302"/>
        <n v="116305"/>
        <n v="116311"/>
        <n v="116326"/>
        <n v="116349"/>
        <n v="116396"/>
        <n v="116440"/>
        <n v="116441"/>
        <n v="116476"/>
        <n v="116494"/>
        <n v="116523"/>
        <n v="116536"/>
        <n v="116572"/>
        <n v="116587"/>
        <n v="116610"/>
        <n v="116627"/>
        <n v="116648"/>
        <n v="116662"/>
        <n v="116666"/>
        <n v="116693"/>
        <n v="116701"/>
        <n v="116711"/>
        <n v="116743"/>
        <n v="116848"/>
        <n v="116880"/>
        <n v="116929"/>
        <n v="116941"/>
        <n v="116943"/>
        <n v="116967"/>
        <n v="116985"/>
        <n v="116997"/>
        <n v="117082"/>
        <n v="117083"/>
        <n v="117088"/>
        <n v="117135"/>
        <n v="117153"/>
        <n v="117155"/>
        <n v="117200"/>
        <n v="117280"/>
        <n v="117320"/>
        <n v="117330"/>
        <n v="117445"/>
        <n v="117450"/>
        <n v="117452"/>
        <n v="117519"/>
        <n v="117574"/>
        <n v="117623"/>
        <n v="117648"/>
        <n v="117664"/>
        <n v="117666"/>
        <n v="117676"/>
        <n v="117678"/>
        <n v="117687"/>
        <n v="117702"/>
        <n v="117735"/>
        <n v="117763"/>
        <n v="117765"/>
        <n v="117807"/>
        <n v="117836"/>
        <n v="117856"/>
        <n v="117877"/>
        <n v="117883"/>
        <n v="117885"/>
        <n v="117919"/>
        <n v="117961"/>
        <n v="117962"/>
        <n v="117975"/>
        <n v="118007"/>
        <n v="118015"/>
        <n v="118041"/>
        <n v="118056"/>
        <n v="118066"/>
        <n v="118165"/>
        <n v="118169"/>
        <n v="118176"/>
        <n v="118227"/>
        <n v="118255"/>
        <n v="118276"/>
        <n v="118293"/>
        <n v="118299"/>
        <n v="118336"/>
        <n v="118340"/>
        <n v="118347"/>
        <n v="118400"/>
        <n v="118405"/>
        <n v="118484"/>
        <n v="118589"/>
        <n v="118591"/>
        <n v="118595"/>
        <n v="118665"/>
        <n v="118693"/>
        <n v="118696"/>
        <n v="118721"/>
        <n v="118738"/>
        <n v="118755"/>
        <n v="118779"/>
        <n v="118824"/>
        <n v="118846"/>
        <n v="118884"/>
        <n v="118888"/>
        <n v="118910"/>
        <n v="118911"/>
        <n v="118924"/>
        <n v="118931"/>
        <n v="118943"/>
        <n v="119031"/>
        <n v="119040"/>
        <n v="119048"/>
        <n v="119060"/>
        <n v="119101"/>
        <n v="119118"/>
        <n v="119124"/>
        <n v="119175"/>
        <n v="119179"/>
        <n v="119223"/>
        <n v="119241"/>
        <n v="119258"/>
        <n v="119280"/>
        <n v="119303"/>
        <n v="119320"/>
        <n v="119333"/>
        <n v="119359"/>
        <n v="119371"/>
        <n v="119374"/>
        <n v="119415"/>
        <n v="119464"/>
        <n v="119467"/>
        <n v="119537"/>
        <n v="119549"/>
        <n v="119551"/>
        <n v="119560"/>
        <n v="119625"/>
        <n v="119632"/>
        <n v="119642"/>
        <n v="119649"/>
        <n v="119678"/>
        <n v="119682"/>
        <n v="119698"/>
        <n v="119713"/>
        <n v="119747"/>
        <n v="119753"/>
        <n v="119786"/>
        <n v="119877"/>
        <n v="119892"/>
        <n v="119911"/>
        <n v="119935"/>
        <n v="119971"/>
        <n v="119974"/>
        <n v="119984"/>
        <n v="120006"/>
        <n v="120007"/>
        <n v="120018"/>
        <n v="120035"/>
        <n v="120089"/>
        <n v="120092"/>
        <n v="120156"/>
        <n v="120186"/>
        <n v="120220"/>
        <n v="120240"/>
        <n v="120257"/>
        <n v="120319"/>
        <n v="120329"/>
        <n v="120371"/>
        <n v="120418"/>
        <n v="120424"/>
        <n v="120451"/>
        <n v="120458"/>
        <n v="120469"/>
        <n v="120474"/>
        <n v="120498"/>
        <n v="120509"/>
        <n v="120524"/>
        <n v="120527"/>
        <n v="120530"/>
        <n v="120582"/>
        <n v="120597"/>
        <n v="120599"/>
        <n v="120622"/>
        <n v="120661"/>
        <n v="120690"/>
        <n v="120692"/>
        <n v="120717"/>
        <n v="120727"/>
        <n v="120753"/>
        <n v="120769"/>
        <n v="120782"/>
        <n v="120812"/>
        <n v="120824"/>
        <n v="120845"/>
        <n v="120849"/>
        <n v="120857"/>
        <n v="120862"/>
        <n v="120869"/>
        <n v="120875"/>
        <n v="120880"/>
        <n v="120923"/>
        <n v="120957"/>
        <n v="120986"/>
        <n v="121050"/>
        <n v="121057"/>
        <n v="121067"/>
        <n v="121069"/>
        <n v="121078"/>
        <n v="121080"/>
        <n v="121085"/>
        <n v="121090"/>
        <n v="121092"/>
        <n v="121109"/>
        <n v="121119"/>
        <n v="121139"/>
        <n v="121144"/>
        <n v="121157"/>
        <n v="121161"/>
        <n v="121164"/>
        <n v="121171"/>
        <n v="121179"/>
        <n v="121201"/>
        <n v="121203"/>
        <n v="121222"/>
        <n v="121265"/>
        <n v="121269"/>
        <n v="121371"/>
        <n v="121396"/>
        <n v="121419"/>
        <n v="121454"/>
        <n v="121462"/>
        <n v="121466"/>
        <n v="121473"/>
        <n v="121505"/>
        <n v="121512"/>
        <n v="121536"/>
        <n v="121550"/>
        <n v="121556"/>
        <n v="121564"/>
        <n v="121566"/>
        <n v="121590"/>
        <n v="121615"/>
        <n v="121654"/>
        <n v="121691"/>
        <n v="121722"/>
        <n v="121762"/>
        <n v="121775"/>
        <n v="121793"/>
        <n v="121814"/>
        <n v="121818"/>
        <n v="121833"/>
        <n v="121874"/>
        <n v="121882"/>
        <n v="121894"/>
        <n v="121943"/>
        <n v="121944"/>
        <n v="121946"/>
        <n v="121973"/>
        <n v="121996"/>
        <n v="122011"/>
        <n v="122026"/>
        <n v="122031"/>
        <n v="122054"/>
        <n v="122106"/>
        <n v="122117"/>
        <n v="122124"/>
        <n v="122164"/>
        <n v="122179"/>
        <n v="122214"/>
        <n v="122231"/>
        <n v="122233"/>
        <n v="122253"/>
        <n v="122254"/>
        <n v="122276"/>
        <n v="122290"/>
        <n v="122301"/>
        <n v="122318"/>
        <n v="122319"/>
        <n v="122320"/>
        <n v="122330"/>
        <n v="122332"/>
        <n v="122335"/>
        <n v="122365"/>
        <n v="122375"/>
        <n v="122379"/>
        <n v="122393"/>
        <n v="122400"/>
        <n v="122416"/>
        <n v="122422"/>
        <n v="122425"/>
        <n v="122433"/>
        <n v="122492"/>
        <n v="122504"/>
        <n v="122517"/>
        <n v="122519"/>
        <n v="122521"/>
        <n v="122528"/>
        <n v="122544"/>
        <n v="122550"/>
        <n v="122566"/>
        <n v="122592"/>
        <n v="122593"/>
        <n v="122628"/>
        <n v="122629"/>
        <n v="122738"/>
        <n v="122750"/>
        <n v="122758"/>
        <n v="122776"/>
        <n v="122779"/>
        <n v="122785"/>
        <n v="122812"/>
        <n v="122830"/>
        <n v="122832"/>
        <n v="122870"/>
        <n v="122874"/>
        <n v="122891"/>
        <n v="122914"/>
        <n v="122925"/>
        <n v="122936"/>
        <n v="122949"/>
        <n v="122954"/>
        <n v="122955"/>
        <n v="122956"/>
        <n v="122963"/>
        <n v="123044"/>
        <n v="123076"/>
        <n v="123093"/>
        <n v="123144"/>
        <n v="123166"/>
        <n v="123172"/>
        <n v="123193"/>
        <n v="123196"/>
        <n v="123226"/>
        <n v="123238"/>
        <n v="123253"/>
        <n v="123293"/>
        <n v="123294"/>
        <n v="123304"/>
        <n v="123312"/>
        <n v="123340"/>
        <n v="123360"/>
        <n v="123375"/>
        <n v="123399"/>
        <n v="123409"/>
        <n v="123416"/>
        <n v="123431"/>
        <n v="123450"/>
        <n v="123473"/>
        <n v="123484"/>
        <n v="123513"/>
        <n v="123536"/>
        <n v="123559"/>
        <n v="123603"/>
        <n v="123607"/>
        <n v="123627"/>
        <n v="123652"/>
        <n v="123658"/>
        <n v="123659"/>
        <n v="123665"/>
        <n v="123714"/>
        <n v="123724"/>
        <n v="123735"/>
        <n v="123744"/>
        <n v="123793"/>
        <n v="123815"/>
        <n v="123838"/>
        <n v="123857"/>
        <n v="123879"/>
        <n v="123908"/>
        <n v="123922"/>
        <n v="123948"/>
        <n v="123984"/>
        <n v="123986"/>
        <n v="123988"/>
        <n v="123991"/>
        <n v="124022"/>
        <n v="124036"/>
        <n v="124045"/>
        <n v="124069"/>
        <n v="124075"/>
        <n v="124086"/>
        <n v="124108"/>
        <n v="124127"/>
        <n v="124134"/>
        <n v="124142"/>
        <n v="124177"/>
        <n v="124187"/>
        <n v="124192"/>
        <n v="124210"/>
        <n v="124262"/>
        <n v="124263"/>
        <n v="124283"/>
        <n v="124320"/>
        <n v="124322"/>
        <n v="124326"/>
        <n v="124329"/>
        <n v="124370"/>
        <n v="124420"/>
        <n v="124429"/>
        <n v="124436"/>
        <n v="124479"/>
        <n v="124486"/>
        <n v="124490"/>
        <n v="124494"/>
        <n v="124497"/>
        <n v="124503"/>
        <n v="124527"/>
        <n v="124540"/>
        <n v="124562"/>
        <n v="124588"/>
        <n v="124599"/>
        <n v="124606"/>
        <n v="124640"/>
        <n v="124646"/>
        <n v="124664"/>
        <n v="124683"/>
        <n v="124686"/>
        <n v="124705"/>
        <n v="124709"/>
        <n v="124716"/>
        <n v="124738"/>
        <n v="124739"/>
        <n v="124764"/>
        <n v="124789"/>
        <n v="124838"/>
        <n v="124845"/>
        <n v="124863"/>
        <n v="124866"/>
        <n v="124870"/>
        <n v="124873"/>
        <n v="124885"/>
        <n v="124906"/>
        <n v="124909"/>
        <n v="124921"/>
        <n v="124955"/>
        <n v="124968"/>
        <n v="124980"/>
        <n v="124995"/>
        <n v="124999"/>
        <n v="125001"/>
        <n v="125004"/>
        <n v="125017"/>
        <n v="125022"/>
        <n v="125026"/>
        <n v="125029"/>
        <n v="125053"/>
        <n v="125112"/>
        <n v="125114"/>
        <n v="125120"/>
        <n v="125151"/>
        <n v="125152"/>
        <n v="125172"/>
        <n v="125195"/>
        <n v="125209"/>
        <n v="125226"/>
        <n v="125260"/>
        <n v="125267"/>
        <n v="125276"/>
        <n v="125313"/>
        <n v="125355"/>
        <n v="125356"/>
        <n v="125374"/>
        <n v="125375"/>
        <n v="125380"/>
        <n v="125438"/>
        <n v="125444"/>
        <n v="125445"/>
        <n v="125446"/>
        <n v="125473"/>
        <n v="125499"/>
        <n v="125501"/>
        <n v="125503"/>
        <n v="125545"/>
        <n v="125571"/>
        <n v="125594"/>
        <n v="125597"/>
        <n v="125607"/>
        <n v="125610"/>
        <n v="125616"/>
        <n v="125644"/>
        <n v="125647"/>
        <n v="125653"/>
        <n v="125716"/>
        <n v="125718"/>
        <n v="125783"/>
        <n v="125785"/>
        <n v="125793"/>
        <n v="125795"/>
        <n v="125801"/>
        <n v="125805"/>
        <n v="125820"/>
        <n v="125853"/>
        <n v="125864"/>
        <n v="125882"/>
        <n v="125885"/>
        <n v="125886"/>
        <n v="125891"/>
        <n v="125913"/>
        <n v="125960"/>
        <n v="125964"/>
        <n v="125972"/>
        <n v="125992"/>
        <n v="125994"/>
        <n v="125995"/>
        <n v="126004"/>
        <n v="126029"/>
        <n v="126042"/>
        <n v="126096"/>
        <n v="126122"/>
        <n v="126125"/>
        <n v="126131"/>
        <n v="126145"/>
        <n v="126155"/>
        <n v="126158"/>
        <n v="126187"/>
        <n v="126188"/>
        <n v="126199"/>
        <n v="126210"/>
        <n v="126223"/>
        <n v="126243"/>
        <n v="126244"/>
        <n v="126267"/>
        <n v="126282"/>
        <n v="126308"/>
        <n v="126310"/>
        <n v="126330"/>
        <n v="126407"/>
        <n v="126409"/>
        <n v="126413"/>
        <n v="126419"/>
        <n v="126433"/>
        <n v="126435"/>
        <n v="126448"/>
        <n v="126513"/>
        <n v="126543"/>
        <n v="126561"/>
        <n v="126562"/>
        <n v="126568"/>
        <n v="126571"/>
        <n v="126606"/>
        <n v="126630"/>
        <n v="126675"/>
        <n v="126690"/>
        <n v="126693"/>
        <n v="126706"/>
        <n v="126707"/>
        <n v="126713"/>
        <n v="126719"/>
        <n v="126725"/>
        <n v="126741"/>
        <n v="126744"/>
        <n v="126758"/>
        <n v="126807"/>
        <n v="126814"/>
        <n v="126815"/>
        <n v="126821"/>
        <n v="126871"/>
        <n v="126877"/>
        <n v="126880"/>
        <n v="126884"/>
        <n v="126894"/>
        <n v="126910"/>
        <n v="126938"/>
        <n v="126948"/>
        <n v="126953"/>
        <n v="126960"/>
        <n v="126966"/>
        <n v="126985"/>
        <n v="126998"/>
        <n v="127027"/>
        <n v="127093"/>
        <n v="127141"/>
        <n v="127175"/>
        <n v="127191"/>
        <n v="127250"/>
        <n v="127271"/>
        <n v="127273"/>
        <n v="127274"/>
        <n v="127278"/>
        <n v="127281"/>
        <n v="127300"/>
        <n v="127318"/>
        <n v="127333"/>
        <n v="127337"/>
        <n v="127354"/>
        <n v="127360"/>
        <n v="127361"/>
        <n v="127367"/>
        <n v="127373"/>
        <n v="127386"/>
        <n v="127408"/>
        <n v="127425"/>
        <n v="127426"/>
        <n v="127435"/>
        <n v="127453"/>
        <n v="127462"/>
        <n v="127464"/>
        <n v="127472"/>
        <n v="127479"/>
        <n v="127496"/>
        <n v="127500"/>
        <n v="127503"/>
        <n v="127519"/>
        <n v="127523"/>
        <n v="127536"/>
        <n v="127590"/>
        <n v="127656"/>
        <n v="127659"/>
        <n v="127677"/>
        <n v="127694"/>
        <n v="127714"/>
        <n v="127723"/>
        <n v="127761"/>
        <n v="127779"/>
        <n v="127782"/>
        <n v="127839"/>
        <n v="127860"/>
        <n v="127861"/>
        <n v="127888"/>
        <n v="127945"/>
        <n v="127968"/>
        <n v="127971"/>
        <n v="127981"/>
        <n v="128001"/>
        <n v="128032"/>
        <n v="128046"/>
        <n v="128049"/>
        <n v="128054"/>
        <n v="128057"/>
        <n v="128068"/>
        <n v="128076"/>
        <n v="128083"/>
        <n v="128110"/>
        <n v="128120"/>
        <n v="128129"/>
        <n v="128139"/>
        <n v="128149"/>
        <n v="128163"/>
        <n v="128199"/>
        <n v="128200"/>
        <n v="128219"/>
        <n v="128228"/>
        <n v="128232"/>
        <n v="128261"/>
        <n v="128289"/>
        <n v="128313"/>
        <n v="128334"/>
        <n v="128346"/>
        <n v="128360"/>
        <n v="128364"/>
        <n v="128370"/>
        <n v="128389"/>
        <n v="128407"/>
        <n v="128416"/>
        <n v="128423"/>
        <n v="128425"/>
        <n v="128451"/>
        <n v="128457"/>
        <n v="128463"/>
        <n v="128474"/>
        <n v="128479"/>
        <n v="128486"/>
        <n v="128513"/>
        <n v="128521"/>
        <n v="128525"/>
        <n v="128528"/>
        <n v="128530"/>
        <n v="128531"/>
        <n v="128539"/>
        <n v="128541"/>
        <n v="128549"/>
        <n v="128566"/>
        <n v="128568"/>
        <n v="128577"/>
        <n v="128578"/>
        <n v="128588"/>
        <n v="128603"/>
        <n v="128613"/>
        <n v="128614"/>
        <n v="128630"/>
        <n v="128638"/>
        <n v="128639"/>
        <n v="128641"/>
        <n v="128659"/>
        <n v="128680"/>
        <n v="128682"/>
        <n v="128684"/>
        <n v="128698"/>
        <n v="128711"/>
        <n v="128716"/>
        <n v="128737"/>
        <n v="128760"/>
        <n v="128768"/>
        <n v="128778"/>
        <n v="128794"/>
        <n v="128857"/>
        <n v="128860"/>
        <n v="128900"/>
        <n v="128923"/>
        <n v="128926"/>
        <n v="128930"/>
        <n v="128931"/>
        <n v="128932"/>
        <n v="128936"/>
        <n v="128973"/>
        <n v="128974"/>
        <n v="129006"/>
        <n v="129010"/>
        <n v="129012"/>
        <n v="129027"/>
        <n v="129056"/>
        <n v="129094"/>
        <n v="129100"/>
        <n v="129103"/>
        <n v="129121"/>
        <n v="129129"/>
        <n v="129169"/>
        <n v="129170"/>
        <n v="129192"/>
        <n v="129193"/>
        <n v="129195"/>
        <n v="129201"/>
        <n v="129204"/>
        <n v="129208"/>
        <n v="129211"/>
        <n v="129237"/>
        <n v="129239"/>
        <n v="129248"/>
        <n v="129250"/>
        <n v="129260"/>
        <n v="129273"/>
        <n v="129276"/>
        <n v="129283"/>
        <n v="129286"/>
        <n v="129288"/>
        <n v="129293"/>
        <n v="129333"/>
        <n v="129349"/>
        <n v="129356"/>
        <n v="129361"/>
        <n v="129362"/>
        <n v="129371"/>
        <n v="129376"/>
        <n v="129387"/>
        <n v="129410"/>
        <n v="129440"/>
        <n v="129485"/>
        <n v="129495"/>
        <n v="129496"/>
        <n v="129508"/>
        <n v="129509"/>
        <n v="129519"/>
        <n v="129525"/>
        <n v="129526"/>
        <n v="129538"/>
        <n v="129553"/>
        <n v="129579"/>
        <n v="129601"/>
        <n v="129605"/>
        <n v="129609"/>
        <n v="129672"/>
        <n v="129678"/>
        <n v="129679"/>
        <n v="129680"/>
        <n v="129685"/>
        <n v="129686"/>
        <n v="129691"/>
        <n v="129700"/>
        <n v="129702"/>
        <n v="129712"/>
        <n v="129714"/>
        <n v="129736"/>
        <n v="129742"/>
        <n v="129756"/>
        <n v="129808"/>
        <n v="129821"/>
        <n v="129846"/>
        <n v="129851"/>
        <n v="129854"/>
        <n v="129883"/>
        <n v="129884"/>
        <n v="129888"/>
        <n v="129904"/>
        <n v="129907"/>
        <n v="129912"/>
        <n v="129920"/>
        <n v="129921"/>
        <n v="129927"/>
        <n v="129949"/>
        <n v="129956"/>
        <n v="129963"/>
        <n v="129979"/>
        <n v="130005"/>
        <n v="130007"/>
        <n v="130029"/>
        <n v="130030"/>
        <n v="130045"/>
        <n v="130059"/>
        <n v="130115"/>
        <n v="130142"/>
        <n v="130150"/>
        <n v="130152"/>
        <n v="130194"/>
        <n v="130195"/>
        <n v="130205"/>
        <n v="130219"/>
        <n v="130221"/>
        <n v="130250"/>
        <n v="130252"/>
        <n v="130276"/>
        <n v="130283"/>
        <n v="130312"/>
        <n v="130337"/>
        <n v="130347"/>
        <n v="130349"/>
        <n v="130355"/>
        <n v="130360"/>
        <n v="130366"/>
        <n v="130400"/>
        <n v="130403"/>
        <n v="130412"/>
        <n v="130429"/>
        <n v="130436"/>
        <n v="130458"/>
        <n v="130465"/>
        <n v="130467"/>
        <n v="130473"/>
        <n v="130484"/>
        <n v="130503"/>
        <n v="130552"/>
        <n v="130553"/>
        <n v="130566"/>
        <n v="130595"/>
        <n v="130607"/>
        <n v="130608"/>
        <n v="130610"/>
        <n v="130664"/>
        <n v="130680"/>
        <n v="130684"/>
        <n v="130685"/>
        <n v="130686"/>
        <n v="130725"/>
        <n v="130733"/>
        <n v="130735"/>
        <n v="130751"/>
        <n v="130753"/>
        <n v="130763"/>
        <n v="130766"/>
        <n v="130791"/>
        <n v="130801"/>
        <n v="130813"/>
        <n v="130824"/>
        <n v="130825"/>
        <n v="130839"/>
        <n v="130882"/>
        <n v="130926"/>
        <n v="130929"/>
        <n v="130938"/>
        <n v="130940"/>
        <n v="130954"/>
        <n v="130992"/>
        <n v="130999"/>
        <n v="131010"/>
        <n v="131012"/>
        <n v="131019"/>
        <n v="131038"/>
        <n v="131068"/>
        <n v="131071"/>
        <n v="131073"/>
        <n v="131076"/>
        <n v="131079"/>
        <n v="131088"/>
        <n v="131089"/>
        <n v="131100"/>
        <n v="131115"/>
        <n v="131117"/>
        <n v="131126"/>
        <n v="131128"/>
        <n v="131137"/>
        <n v="131142"/>
        <n v="131143"/>
        <n v="131150"/>
        <n v="131180"/>
        <n v="131185"/>
        <n v="131196"/>
        <n v="131200"/>
        <n v="131216"/>
        <n v="131220"/>
        <n v="131225"/>
        <n v="131247"/>
        <n v="131250"/>
        <n v="131264"/>
        <n v="131273"/>
        <n v="131287"/>
        <n v="131288"/>
        <n v="131377"/>
        <n v="131418"/>
        <n v="131434"/>
        <n v="131457"/>
        <n v="131459"/>
        <n v="131484"/>
        <n v="131507"/>
        <n v="131524"/>
        <n v="131540"/>
        <n v="131546"/>
        <n v="131548"/>
        <n v="131554"/>
        <n v="131574"/>
        <n v="131614"/>
        <n v="131622"/>
        <n v="131645"/>
        <n v="131647"/>
        <n v="131651"/>
        <n v="131680"/>
        <n v="131682"/>
        <n v="131695"/>
        <n v="131700"/>
        <n v="131710"/>
        <n v="131718"/>
        <n v="131730"/>
        <n v="131742"/>
        <n v="131755"/>
        <n v="131765"/>
        <n v="131768"/>
        <n v="131777"/>
        <n v="131784"/>
        <n v="131794"/>
        <n v="131801"/>
        <n v="131822"/>
        <n v="131834"/>
        <n v="131839"/>
        <n v="131842"/>
        <n v="131864"/>
        <n v="131866"/>
        <n v="131872"/>
        <n v="131894"/>
        <n v="131911"/>
        <n v="131919"/>
        <n v="131923"/>
        <n v="131962"/>
        <n v="131967"/>
        <n v="131973"/>
        <n v="131976"/>
        <n v="131979"/>
        <n v="131981"/>
        <n v="131993"/>
        <n v="132013"/>
        <n v="132037"/>
        <n v="132054"/>
        <n v="132071"/>
        <n v="132073"/>
        <n v="132095"/>
        <n v="132116"/>
        <n v="132123"/>
        <n v="132140"/>
        <n v="132142"/>
        <n v="132157"/>
        <n v="132167"/>
        <n v="132193"/>
        <n v="132203"/>
        <n v="132227"/>
        <n v="132228"/>
        <n v="132233"/>
        <n v="132242"/>
        <n v="132263"/>
        <n v="132274"/>
        <n v="132281"/>
        <n v="132294"/>
        <n v="132298"/>
        <n v="132300"/>
        <n v="132318"/>
        <n v="132330"/>
        <n v="132331"/>
        <n v="132352"/>
        <n v="132374"/>
        <n v="132380"/>
        <n v="132410"/>
        <n v="132414"/>
        <n v="132415"/>
        <n v="132425"/>
        <n v="132428"/>
        <n v="132439"/>
        <n v="132451"/>
        <n v="132464"/>
        <n v="132496"/>
        <n v="132506"/>
        <n v="132513"/>
        <n v="132514"/>
        <n v="132529"/>
        <n v="132533"/>
        <n v="132562"/>
        <n v="132574"/>
        <n v="132586"/>
        <n v="132608"/>
        <n v="132619"/>
        <n v="132630"/>
        <n v="132645"/>
        <n v="132647"/>
        <n v="132650"/>
        <n v="132678"/>
        <n v="132680"/>
        <n v="132690"/>
        <n v="132691"/>
        <n v="132692"/>
        <n v="132694"/>
        <n v="132696"/>
        <n v="132707"/>
        <n v="132709"/>
        <n v="132717"/>
        <n v="132721"/>
        <n v="132729"/>
        <n v="132731"/>
        <n v="132734"/>
        <n v="132743"/>
        <n v="132761"/>
        <n v="132764"/>
        <n v="132765"/>
        <n v="132784"/>
        <n v="132785"/>
        <n v="132798"/>
        <n v="132821"/>
        <n v="132825"/>
        <n v="132827"/>
        <n v="132829"/>
        <n v="132834"/>
        <n v="132842"/>
        <n v="132847"/>
        <n v="132848"/>
        <n v="132853"/>
        <n v="132872"/>
        <n v="132877"/>
        <n v="132886"/>
        <n v="132892"/>
        <n v="132898"/>
        <n v="132913"/>
        <n v="132916"/>
        <n v="132917"/>
        <n v="132923"/>
        <n v="132925"/>
        <n v="132929"/>
        <n v="132937"/>
        <n v="132938"/>
        <n v="132951"/>
        <n v="132955"/>
        <n v="132957"/>
        <n v="132973"/>
        <n v="132980"/>
        <n v="132987"/>
        <n v="132999"/>
        <n v="133002"/>
        <n v="133006"/>
        <n v="133008"/>
        <n v="133020"/>
        <n v="133024"/>
        <n v="133026"/>
        <n v="133028"/>
        <n v="133037"/>
        <n v="133063"/>
        <n v="133088"/>
        <n v="133093"/>
        <n v="133106"/>
        <n v="133109"/>
        <n v="133117"/>
        <n v="133123"/>
        <n v="133137"/>
        <n v="133179"/>
        <n v="133191"/>
        <n v="133215"/>
        <n v="133229"/>
        <n v="133233"/>
        <n v="133239"/>
        <n v="133268"/>
        <n v="133276"/>
        <n v="133289"/>
        <n v="133294"/>
        <n v="133297"/>
        <n v="133298"/>
        <n v="133310"/>
        <n v="133313"/>
        <n v="133316"/>
        <n v="133321"/>
        <n v="133347"/>
        <n v="133349"/>
        <n v="133351"/>
        <n v="133355"/>
        <n v="133364"/>
        <n v="133366"/>
        <n v="133379"/>
        <n v="133395"/>
        <n v="133400"/>
        <n v="133411"/>
        <n v="133412"/>
        <n v="133444"/>
        <n v="133477"/>
        <n v="133479"/>
        <n v="133481"/>
        <n v="133486"/>
        <n v="133492"/>
        <n v="133499"/>
        <n v="133506"/>
        <n v="133550"/>
        <n v="133562"/>
        <n v="133563"/>
        <n v="133571"/>
        <n v="133574"/>
        <n v="133592"/>
        <n v="133601"/>
        <n v="133626"/>
        <n v="133635"/>
        <n v="133654"/>
        <n v="133655"/>
        <n v="133671"/>
        <n v="133690"/>
        <n v="133691"/>
        <n v="133707"/>
        <n v="133713"/>
        <n v="133731"/>
        <n v="133765"/>
        <n v="133771"/>
        <n v="133778"/>
        <n v="133782"/>
        <n v="133791"/>
        <n v="133793"/>
        <n v="133816"/>
        <n v="133822"/>
        <n v="133825"/>
        <n v="133827"/>
        <n v="133832"/>
        <n v="133834"/>
        <n v="133836"/>
        <n v="133837"/>
        <n v="133854"/>
        <n v="133867"/>
        <n v="133880"/>
        <n v="133894"/>
        <n v="133899"/>
        <n v="133914"/>
        <n v="133920"/>
        <n v="133932"/>
        <n v="133938"/>
        <n v="133946"/>
        <n v="133948"/>
        <n v="133949"/>
        <n v="133952"/>
        <n v="133954"/>
        <n v="133969"/>
        <n v="134003"/>
        <n v="134006"/>
        <n v="134017"/>
        <n v="134044"/>
        <n v="134048"/>
        <n v="134067"/>
        <n v="134074"/>
        <n v="134095"/>
        <n v="134129"/>
        <n v="134133"/>
        <n v="134153"/>
        <n v="134155"/>
        <n v="134157"/>
        <n v="134166"/>
        <n v="134170"/>
        <n v="134178"/>
        <n v="134185"/>
        <n v="134187"/>
        <n v="134199"/>
        <n v="134209"/>
        <n v="134215"/>
        <n v="134218"/>
        <n v="134219"/>
        <n v="134222"/>
        <n v="134224"/>
        <n v="134228"/>
        <n v="134275"/>
        <n v="134279"/>
        <n v="134282"/>
        <n v="134294"/>
        <n v="134302"/>
        <n v="134303"/>
        <n v="134310"/>
        <n v="134340"/>
        <n v="134345"/>
        <n v="134351"/>
        <n v="134352"/>
        <n v="134376"/>
        <n v="134391"/>
        <n v="134396"/>
        <n v="134397"/>
        <n v="134415"/>
        <n v="134463"/>
        <n v="134471"/>
        <n v="134475"/>
        <n v="134487"/>
        <n v="134496"/>
        <n v="134516"/>
        <n v="134533"/>
        <n v="134546"/>
        <n v="134565"/>
        <n v="134567"/>
        <n v="134569"/>
        <n v="134581"/>
        <n v="134594"/>
        <n v="134598"/>
        <n v="134601"/>
        <n v="134609"/>
        <n v="134628"/>
        <n v="134640"/>
        <n v="134645"/>
        <n v="134665"/>
        <n v="134669"/>
        <n v="134672"/>
        <n v="134682"/>
        <n v="134700"/>
        <n v="134715"/>
        <n v="134728"/>
        <n v="134742"/>
        <n v="134747"/>
        <n v="134748"/>
        <n v="134749"/>
        <n v="134766"/>
        <n v="134767"/>
        <n v="134768"/>
        <n v="134800"/>
        <n v="134809"/>
        <n v="134813"/>
        <n v="134824"/>
        <n v="134863"/>
        <n v="134873"/>
        <n v="134886"/>
        <n v="134906"/>
        <n v="134963"/>
        <n v="134968"/>
        <n v="134980"/>
        <n v="134986"/>
        <n v="135013"/>
        <n v="135017"/>
        <n v="135023"/>
        <n v="135024"/>
        <n v="135033"/>
        <n v="135037"/>
        <n v="135054"/>
        <n v="135058"/>
        <n v="135060"/>
        <n v="135075"/>
        <n v="135077"/>
        <n v="135083"/>
        <n v="135086"/>
        <n v="135092"/>
        <n v="135093"/>
        <n v="135098"/>
        <n v="135099"/>
        <n v="135124"/>
        <n v="135125"/>
        <n v="135131"/>
        <n v="135139"/>
        <n v="135143"/>
        <n v="135154"/>
        <n v="135161"/>
        <n v="135167"/>
        <n v="135197"/>
        <n v="135207"/>
        <n v="135208"/>
        <n v="135216"/>
        <n v="135220"/>
        <n v="135226"/>
        <n v="135235"/>
        <n v="135249"/>
        <n v="135252"/>
        <n v="135253"/>
        <n v="135255"/>
        <n v="135272"/>
        <n v="135294"/>
        <n v="135313"/>
        <n v="135314"/>
        <n v="135325"/>
        <n v="135341"/>
        <n v="135379"/>
        <n v="135389"/>
        <n v="135392"/>
        <n v="135413"/>
        <n v="135426"/>
        <n v="135429"/>
        <n v="135434"/>
        <n v="135441"/>
        <n v="135450"/>
        <n v="135454"/>
        <n v="135460"/>
        <n v="135475"/>
        <n v="135497"/>
        <n v="135509"/>
        <n v="135528"/>
        <n v="135536"/>
        <n v="135545"/>
        <n v="135559"/>
        <n v="135561"/>
        <n v="135587"/>
        <n v="135592"/>
        <n v="135594"/>
        <n v="135595"/>
        <n v="135609"/>
        <n v="135620"/>
        <n v="135626"/>
        <n v="135646"/>
        <n v="135674"/>
        <n v="135690"/>
        <n v="135704"/>
        <n v="135744"/>
        <n v="135746"/>
        <n v="135770"/>
        <n v="135785"/>
        <n v="135804"/>
        <n v="135807"/>
        <n v="135823"/>
        <n v="135850"/>
        <n v="135852"/>
        <n v="135871"/>
        <n v="135897"/>
        <n v="135900"/>
        <n v="135916"/>
        <n v="135928"/>
        <n v="135961"/>
        <n v="135968"/>
        <n v="136000"/>
        <n v="136010"/>
        <n v="136043"/>
        <n v="136055"/>
        <n v="136056"/>
        <n v="136059"/>
        <n v="136075"/>
        <n v="136077"/>
        <n v="136083"/>
        <n v="136086"/>
        <n v="136103"/>
        <n v="136112"/>
        <n v="136131"/>
        <n v="136136"/>
        <n v="136137"/>
        <n v="136153"/>
        <n v="136155"/>
        <n v="136156"/>
        <n v="136168"/>
        <n v="136174"/>
        <n v="136187"/>
        <n v="136198"/>
        <n v="136234"/>
        <n v="136239"/>
        <n v="136250"/>
        <n v="136252"/>
        <n v="136258"/>
        <n v="136265"/>
        <n v="136267"/>
        <n v="136270"/>
        <n v="136278"/>
        <n v="136300"/>
        <n v="136323"/>
        <n v="136326"/>
        <n v="136328"/>
        <n v="136344"/>
        <n v="136360"/>
        <n v="136365"/>
        <n v="136367"/>
        <n v="136371"/>
        <n v="136372"/>
        <n v="136388"/>
        <n v="136393"/>
        <n v="136403"/>
        <n v="136415"/>
        <n v="136501"/>
        <n v="136524"/>
        <n v="136529"/>
        <n v="136533"/>
        <n v="136540"/>
        <n v="136541"/>
        <n v="136549"/>
        <n v="136550"/>
        <n v="136552"/>
        <n v="136560"/>
        <n v="136577"/>
        <n v="136598"/>
        <n v="136599"/>
        <n v="136602"/>
        <n v="136606"/>
        <n v="136623"/>
        <n v="136626"/>
        <n v="136653"/>
        <n v="136654"/>
        <n v="136656"/>
        <n v="136659"/>
        <n v="136663"/>
        <n v="136678"/>
        <n v="136685"/>
        <n v="136686"/>
        <n v="136696"/>
        <n v="136709"/>
        <n v="136718"/>
        <n v="136727"/>
        <n v="136730"/>
        <n v="136732"/>
        <n v="136734"/>
        <n v="136763"/>
        <n v="136790"/>
        <n v="136820"/>
        <n v="136829"/>
        <n v="136836"/>
        <n v="136840"/>
        <n v="136844"/>
        <n v="136846"/>
        <n v="136849"/>
        <n v="136853"/>
        <n v="136863"/>
        <n v="136864"/>
        <n v="136874"/>
        <n v="136882"/>
        <n v="136898"/>
        <n v="136900"/>
        <n v="136901"/>
        <n v="136913"/>
        <n v="136923"/>
        <n v="136927"/>
        <n v="136929"/>
        <n v="136930"/>
        <n v="136931"/>
        <n v="136942"/>
        <n v="136947"/>
        <n v="136954"/>
        <n v="136956"/>
        <n v="136992"/>
        <n v="137002"/>
        <n v="137007"/>
        <n v="137019"/>
        <n v="137020"/>
        <n v="137033"/>
        <n v="137049"/>
        <n v="137051"/>
        <n v="137072"/>
        <n v="137079"/>
        <n v="137086"/>
        <n v="137090"/>
        <n v="137108"/>
        <n v="137110"/>
        <n v="137114"/>
        <n v="137115"/>
        <n v="137116"/>
        <n v="137129"/>
        <n v="137140"/>
        <n v="137145"/>
        <n v="137147"/>
        <n v="137160"/>
        <n v="137161"/>
        <n v="137162"/>
        <n v="137216"/>
        <n v="137217"/>
        <n v="137227"/>
        <n v="137228"/>
        <n v="137249"/>
        <n v="137261"/>
        <n v="137274"/>
        <n v="137289"/>
        <n v="137294"/>
        <n v="137317"/>
        <n v="137327"/>
        <n v="137332"/>
        <n v="137334"/>
        <n v="137356"/>
        <n v="137359"/>
        <n v="137361"/>
        <n v="137363"/>
        <n v="137383"/>
        <n v="137384"/>
        <n v="137392"/>
        <n v="137401"/>
        <n v="137411"/>
        <n v="137417"/>
        <n v="137419"/>
        <n v="137436"/>
        <n v="137446"/>
        <n v="137449"/>
        <n v="137455"/>
        <n v="137460"/>
        <n v="137470"/>
        <n v="137475"/>
        <n v="137478"/>
        <n v="137503"/>
        <n v="137505"/>
        <n v="137518"/>
        <n v="137530"/>
        <n v="137542"/>
        <n v="137557"/>
        <n v="137565"/>
        <n v="137568"/>
        <n v="137569"/>
        <n v="137572"/>
        <n v="137585"/>
        <n v="137592"/>
        <n v="137625"/>
        <n v="137628"/>
        <n v="137648"/>
        <n v="137652"/>
        <n v="137654"/>
        <n v="137681"/>
        <n v="137690"/>
        <n v="137691"/>
        <n v="137714"/>
        <n v="137715"/>
        <n v="137726"/>
        <n v="137731"/>
        <n v="137750"/>
        <n v="137759"/>
        <n v="137765"/>
        <n v="137772"/>
        <n v="137774"/>
        <n v="137775"/>
        <n v="137782"/>
        <n v="137787"/>
        <n v="137795"/>
        <n v="137800"/>
        <n v="137802"/>
        <n v="137824"/>
        <n v="137840"/>
        <n v="137845"/>
        <n v="137848"/>
        <n v="137853"/>
        <n v="137861"/>
        <n v="137865"/>
        <n v="137866"/>
        <n v="137870"/>
        <n v="137888"/>
        <n v="137922"/>
        <n v="137924"/>
        <n v="137935"/>
        <n v="137937"/>
        <n v="137952"/>
        <n v="137957"/>
        <n v="137959"/>
        <n v="137961"/>
        <n v="137970"/>
        <n v="137975"/>
        <n v="137976"/>
        <n v="137996"/>
        <n v="138002"/>
        <n v="138009"/>
        <n v="138010"/>
        <n v="138014"/>
        <n v="138015"/>
        <n v="138020"/>
        <n v="138049"/>
        <n v="138069"/>
        <n v="138070"/>
        <n v="138071"/>
        <n v="138077"/>
        <n v="138084"/>
        <n v="138086"/>
        <n v="138093"/>
        <n v="138094"/>
        <n v="138103"/>
        <n v="138118"/>
        <n v="138134"/>
        <n v="138143"/>
        <n v="138154"/>
        <n v="138155"/>
        <n v="138156"/>
        <n v="138162"/>
        <n v="138171"/>
        <n v="138178"/>
        <n v="138179"/>
        <n v="138183"/>
        <n v="138192"/>
        <n v="138193"/>
        <n v="138202"/>
        <n v="138225"/>
        <n v="138226"/>
        <n v="138242"/>
        <n v="138253"/>
        <n v="138255"/>
        <n v="138260"/>
        <n v="138261"/>
        <n v="138262"/>
        <n v="138268"/>
        <n v="138282"/>
        <n v="138284"/>
        <n v="138286"/>
        <n v="138289"/>
        <n v="138290"/>
        <n v="138292"/>
        <n v="138297"/>
        <n v="138302"/>
        <n v="138308"/>
        <n v="138310"/>
        <n v="138313"/>
        <n v="138315"/>
        <n v="138317"/>
        <n v="138320"/>
        <n v="138337"/>
        <n v="138351"/>
        <n v="138352"/>
        <n v="138363"/>
        <n v="138367"/>
        <n v="138370"/>
        <n v="138376"/>
        <n v="138380"/>
        <n v="138383"/>
        <n v="138386"/>
        <n v="138390"/>
        <n v="138391"/>
        <n v="138392"/>
        <n v="138394"/>
        <n v="138409"/>
        <n v="138412"/>
        <n v="138413"/>
        <n v="138422"/>
        <n v="138451"/>
        <n v="138453"/>
        <n v="138461"/>
        <n v="138468"/>
        <n v="138476"/>
        <n v="138479"/>
        <n v="138482"/>
        <n v="138483"/>
        <n v="138489"/>
        <n v="138494"/>
        <n v="138502"/>
        <n v="138507"/>
        <n v="138515"/>
        <n v="138556"/>
        <n v="138562"/>
        <n v="138564"/>
        <n v="138567"/>
        <n v="138579"/>
        <n v="138607"/>
        <n v="138622"/>
        <n v="138623"/>
        <n v="138624"/>
        <n v="138633"/>
        <n v="138640"/>
        <n v="138645"/>
        <n v="138665"/>
        <n v="138677"/>
        <n v="138680"/>
        <n v="138681"/>
        <n v="138692"/>
        <n v="138700"/>
        <n v="138703"/>
        <n v="138709"/>
        <n v="138717"/>
        <n v="138719"/>
        <n v="138739"/>
        <n v="138762"/>
        <n v="138764"/>
        <n v="138781"/>
        <n v="138799"/>
        <n v="138815"/>
        <n v="138820"/>
        <n v="138824"/>
        <n v="138836"/>
        <n v="138841"/>
        <n v="138842"/>
        <n v="138845"/>
        <n v="138863"/>
        <n v="138868"/>
        <n v="138871"/>
        <n v="138886"/>
        <n v="138888"/>
        <n v="138893"/>
        <n v="138912"/>
        <n v="138921"/>
        <n v="138936"/>
        <n v="138942"/>
        <n v="138951"/>
        <n v="138953"/>
        <n v="138955"/>
        <n v="138956"/>
        <n v="138972"/>
        <n v="138973"/>
        <n v="138974"/>
        <n v="138978"/>
        <n v="138989"/>
        <n v="139004"/>
        <n v="139007"/>
        <n v="139023"/>
        <n v="139029"/>
        <n v="139031"/>
        <n v="139068"/>
        <n v="139076"/>
        <n v="139109"/>
        <n v="139142"/>
        <n v="139180"/>
        <n v="139183"/>
        <n v="139235"/>
        <n v="139240"/>
        <n v="139264"/>
        <n v="139265"/>
        <n v="139287"/>
        <n v="139294"/>
        <n v="139297"/>
        <n v="139332"/>
        <n v="139343"/>
        <n v="139356"/>
      </sharedItems>
      <extLst>
        <ext xmlns:x15="http://schemas.microsoft.com/office/spreadsheetml/2010/11/main" uri="{4F2E5C28-24EA-4eb8-9CBF-B6C8F9C3D259}">
          <x15:cachedUniqueNames>
            <x15:cachedUniqueName index="0" name="[8274 - 36353 - ULTIMOS 3 MESES].[CODCLIPRINC].&amp;[15]"/>
            <x15:cachedUniqueName index="1" name="[8274 - 36353 - ULTIMOS 3 MESES].[CODCLIPRINC].&amp;[42]"/>
            <x15:cachedUniqueName index="2" name="[8274 - 36353 - ULTIMOS 3 MESES].[CODCLIPRINC].&amp;[172]"/>
            <x15:cachedUniqueName index="3" name="[8274 - 36353 - ULTIMOS 3 MESES].[CODCLIPRINC].&amp;[310]"/>
            <x15:cachedUniqueName index="4" name="[8274 - 36353 - ULTIMOS 3 MESES].[CODCLIPRINC].&amp;[351]"/>
            <x15:cachedUniqueName index="5" name="[8274 - 36353 - ULTIMOS 3 MESES].[CODCLIPRINC].&amp;[354]"/>
            <x15:cachedUniqueName index="6" name="[8274 - 36353 - ULTIMOS 3 MESES].[CODCLIPRINC].&amp;[366]"/>
            <x15:cachedUniqueName index="7" name="[8274 - 36353 - ULTIMOS 3 MESES].[CODCLIPRINC].&amp;[382]"/>
            <x15:cachedUniqueName index="8" name="[8274 - 36353 - ULTIMOS 3 MESES].[CODCLIPRINC].&amp;[435]"/>
            <x15:cachedUniqueName index="9" name="[8274 - 36353 - ULTIMOS 3 MESES].[CODCLIPRINC].&amp;[735]"/>
            <x15:cachedUniqueName index="10" name="[8274 - 36353 - ULTIMOS 3 MESES].[CODCLIPRINC].&amp;[840]"/>
            <x15:cachedUniqueName index="11" name="[8274 - 36353 - ULTIMOS 3 MESES].[CODCLIPRINC].&amp;[898]"/>
            <x15:cachedUniqueName index="12" name="[8274 - 36353 - ULTIMOS 3 MESES].[CODCLIPRINC].&amp;[908]"/>
            <x15:cachedUniqueName index="13" name="[8274 - 36353 - ULTIMOS 3 MESES].[CODCLIPRINC].&amp;[972]"/>
            <x15:cachedUniqueName index="14" name="[8274 - 36353 - ULTIMOS 3 MESES].[CODCLIPRINC].&amp;[981]"/>
            <x15:cachedUniqueName index="15" name="[8274 - 36353 - ULTIMOS 3 MESES].[CODCLIPRINC].&amp;[1250]"/>
            <x15:cachedUniqueName index="16" name="[8274 - 36353 - ULTIMOS 3 MESES].[CODCLIPRINC].&amp;[1275]"/>
            <x15:cachedUniqueName index="17" name="[8274 - 36353 - ULTIMOS 3 MESES].[CODCLIPRINC].&amp;[1326]"/>
            <x15:cachedUniqueName index="18" name="[8274 - 36353 - ULTIMOS 3 MESES].[CODCLIPRINC].&amp;[1343]"/>
            <x15:cachedUniqueName index="19" name="[8274 - 36353 - ULTIMOS 3 MESES].[CODCLIPRINC].&amp;[1545]"/>
            <x15:cachedUniqueName index="20" name="[8274 - 36353 - ULTIMOS 3 MESES].[CODCLIPRINC].&amp;[1621]"/>
            <x15:cachedUniqueName index="21" name="[8274 - 36353 - ULTIMOS 3 MESES].[CODCLIPRINC].&amp;[2074]"/>
            <x15:cachedUniqueName index="22" name="[8274 - 36353 - ULTIMOS 3 MESES].[CODCLIPRINC].&amp;[2138]"/>
            <x15:cachedUniqueName index="23" name="[8274 - 36353 - ULTIMOS 3 MESES].[CODCLIPRINC].&amp;[2182]"/>
            <x15:cachedUniqueName index="24" name="[8274 - 36353 - ULTIMOS 3 MESES].[CODCLIPRINC].&amp;[2216]"/>
            <x15:cachedUniqueName index="25" name="[8274 - 36353 - ULTIMOS 3 MESES].[CODCLIPRINC].&amp;[2385]"/>
            <x15:cachedUniqueName index="26" name="[8274 - 36353 - ULTIMOS 3 MESES].[CODCLIPRINC].&amp;[2432]"/>
            <x15:cachedUniqueName index="27" name="[8274 - 36353 - ULTIMOS 3 MESES].[CODCLIPRINC].&amp;[2446]"/>
            <x15:cachedUniqueName index="28" name="[8274 - 36353 - ULTIMOS 3 MESES].[CODCLIPRINC].&amp;[2497]"/>
            <x15:cachedUniqueName index="29" name="[8274 - 36353 - ULTIMOS 3 MESES].[CODCLIPRINC].&amp;[2770]"/>
            <x15:cachedUniqueName index="30" name="[8274 - 36353 - ULTIMOS 3 MESES].[CODCLIPRINC].&amp;[2867]"/>
            <x15:cachedUniqueName index="31" name="[8274 - 36353 - ULTIMOS 3 MESES].[CODCLIPRINC].&amp;[2915]"/>
            <x15:cachedUniqueName index="32" name="[8274 - 36353 - ULTIMOS 3 MESES].[CODCLIPRINC].&amp;[2932]"/>
            <x15:cachedUniqueName index="33" name="[8274 - 36353 - ULTIMOS 3 MESES].[CODCLIPRINC].&amp;[3250]"/>
            <x15:cachedUniqueName index="34" name="[8274 - 36353 - ULTIMOS 3 MESES].[CODCLIPRINC].&amp;[3256]"/>
            <x15:cachedUniqueName index="35" name="[8274 - 36353 - ULTIMOS 3 MESES].[CODCLIPRINC].&amp;[3351]"/>
            <x15:cachedUniqueName index="36" name="[8274 - 36353 - ULTIMOS 3 MESES].[CODCLIPRINC].&amp;[3409]"/>
            <x15:cachedUniqueName index="37" name="[8274 - 36353 - ULTIMOS 3 MESES].[CODCLIPRINC].&amp;[3448]"/>
            <x15:cachedUniqueName index="38" name="[8274 - 36353 - ULTIMOS 3 MESES].[CODCLIPRINC].&amp;[3453]"/>
            <x15:cachedUniqueName index="39" name="[8274 - 36353 - ULTIMOS 3 MESES].[CODCLIPRINC].&amp;[3493]"/>
            <x15:cachedUniqueName index="40" name="[8274 - 36353 - ULTIMOS 3 MESES].[CODCLIPRINC].&amp;[3537]"/>
            <x15:cachedUniqueName index="41" name="[8274 - 36353 - ULTIMOS 3 MESES].[CODCLIPRINC].&amp;[3600]"/>
            <x15:cachedUniqueName index="42" name="[8274 - 36353 - ULTIMOS 3 MESES].[CODCLIPRINC].&amp;[3714]"/>
            <x15:cachedUniqueName index="43" name="[8274 - 36353 - ULTIMOS 3 MESES].[CODCLIPRINC].&amp;[3769]"/>
            <x15:cachedUniqueName index="44" name="[8274 - 36353 - ULTIMOS 3 MESES].[CODCLIPRINC].&amp;[3792]"/>
            <x15:cachedUniqueName index="45" name="[8274 - 36353 - ULTIMOS 3 MESES].[CODCLIPRINC].&amp;[3823]"/>
            <x15:cachedUniqueName index="46" name="[8274 - 36353 - ULTIMOS 3 MESES].[CODCLIPRINC].&amp;[3853]"/>
            <x15:cachedUniqueName index="47" name="[8274 - 36353 - ULTIMOS 3 MESES].[CODCLIPRINC].&amp;[3865]"/>
            <x15:cachedUniqueName index="48" name="[8274 - 36353 - ULTIMOS 3 MESES].[CODCLIPRINC].&amp;[3893]"/>
            <x15:cachedUniqueName index="49" name="[8274 - 36353 - ULTIMOS 3 MESES].[CODCLIPRINC].&amp;[3922]"/>
            <x15:cachedUniqueName index="50" name="[8274 - 36353 - ULTIMOS 3 MESES].[CODCLIPRINC].&amp;[3935]"/>
            <x15:cachedUniqueName index="51" name="[8274 - 36353 - ULTIMOS 3 MESES].[CODCLIPRINC].&amp;[3949]"/>
            <x15:cachedUniqueName index="52" name="[8274 - 36353 - ULTIMOS 3 MESES].[CODCLIPRINC].&amp;[4002]"/>
            <x15:cachedUniqueName index="53" name="[8274 - 36353 - ULTIMOS 3 MESES].[CODCLIPRINC].&amp;[4017]"/>
            <x15:cachedUniqueName index="54" name="[8274 - 36353 - ULTIMOS 3 MESES].[CODCLIPRINC].&amp;[4036]"/>
            <x15:cachedUniqueName index="55" name="[8274 - 36353 - ULTIMOS 3 MESES].[CODCLIPRINC].&amp;[4074]"/>
            <x15:cachedUniqueName index="56" name="[8274 - 36353 - ULTIMOS 3 MESES].[CODCLIPRINC].&amp;[4116]"/>
            <x15:cachedUniqueName index="57" name="[8274 - 36353 - ULTIMOS 3 MESES].[CODCLIPRINC].&amp;[4187]"/>
            <x15:cachedUniqueName index="58" name="[8274 - 36353 - ULTIMOS 3 MESES].[CODCLIPRINC].&amp;[4193]"/>
            <x15:cachedUniqueName index="59" name="[8274 - 36353 - ULTIMOS 3 MESES].[CODCLIPRINC].&amp;[4228]"/>
            <x15:cachedUniqueName index="60" name="[8274 - 36353 - ULTIMOS 3 MESES].[CODCLIPRINC].&amp;[4303]"/>
            <x15:cachedUniqueName index="61" name="[8274 - 36353 - ULTIMOS 3 MESES].[CODCLIPRINC].&amp;[4341]"/>
            <x15:cachedUniqueName index="62" name="[8274 - 36353 - ULTIMOS 3 MESES].[CODCLIPRINC].&amp;[4453]"/>
            <x15:cachedUniqueName index="63" name="[8274 - 36353 - ULTIMOS 3 MESES].[CODCLIPRINC].&amp;[4460]"/>
            <x15:cachedUniqueName index="64" name="[8274 - 36353 - ULTIMOS 3 MESES].[CODCLIPRINC].&amp;[4523]"/>
            <x15:cachedUniqueName index="65" name="[8274 - 36353 - ULTIMOS 3 MESES].[CODCLIPRINC].&amp;[4551]"/>
            <x15:cachedUniqueName index="66" name="[8274 - 36353 - ULTIMOS 3 MESES].[CODCLIPRINC].&amp;[4629]"/>
            <x15:cachedUniqueName index="67" name="[8274 - 36353 - ULTIMOS 3 MESES].[CODCLIPRINC].&amp;[4689]"/>
            <x15:cachedUniqueName index="68" name="[8274 - 36353 - ULTIMOS 3 MESES].[CODCLIPRINC].&amp;[4702]"/>
            <x15:cachedUniqueName index="69" name="[8274 - 36353 - ULTIMOS 3 MESES].[CODCLIPRINC].&amp;[4708]"/>
            <x15:cachedUniqueName index="70" name="[8274 - 36353 - ULTIMOS 3 MESES].[CODCLIPRINC].&amp;[4736]"/>
            <x15:cachedUniqueName index="71" name="[8274 - 36353 - ULTIMOS 3 MESES].[CODCLIPRINC].&amp;[4784]"/>
            <x15:cachedUniqueName index="72" name="[8274 - 36353 - ULTIMOS 3 MESES].[CODCLIPRINC].&amp;[4854]"/>
            <x15:cachedUniqueName index="73" name="[8274 - 36353 - ULTIMOS 3 MESES].[CODCLIPRINC].&amp;[4885]"/>
            <x15:cachedUniqueName index="74" name="[8274 - 36353 - ULTIMOS 3 MESES].[CODCLIPRINC].&amp;[4934]"/>
            <x15:cachedUniqueName index="75" name="[8274 - 36353 - ULTIMOS 3 MESES].[CODCLIPRINC].&amp;[4980]"/>
            <x15:cachedUniqueName index="76" name="[8274 - 36353 - ULTIMOS 3 MESES].[CODCLIPRINC].&amp;[5014]"/>
            <x15:cachedUniqueName index="77" name="[8274 - 36353 - ULTIMOS 3 MESES].[CODCLIPRINC].&amp;[5053]"/>
            <x15:cachedUniqueName index="78" name="[8274 - 36353 - ULTIMOS 3 MESES].[CODCLIPRINC].&amp;[5099]"/>
            <x15:cachedUniqueName index="79" name="[8274 - 36353 - ULTIMOS 3 MESES].[CODCLIPRINC].&amp;[5106]"/>
            <x15:cachedUniqueName index="80" name="[8274 - 36353 - ULTIMOS 3 MESES].[CODCLIPRINC].&amp;[5107]"/>
            <x15:cachedUniqueName index="81" name="[8274 - 36353 - ULTIMOS 3 MESES].[CODCLIPRINC].&amp;[5169]"/>
            <x15:cachedUniqueName index="82" name="[8274 - 36353 - ULTIMOS 3 MESES].[CODCLIPRINC].&amp;[5192]"/>
            <x15:cachedUniqueName index="83" name="[8274 - 36353 - ULTIMOS 3 MESES].[CODCLIPRINC].&amp;[5209]"/>
            <x15:cachedUniqueName index="84" name="[8274 - 36353 - ULTIMOS 3 MESES].[CODCLIPRINC].&amp;[5279]"/>
            <x15:cachedUniqueName index="85" name="[8274 - 36353 - ULTIMOS 3 MESES].[CODCLIPRINC].&amp;[5487]"/>
            <x15:cachedUniqueName index="86" name="[8274 - 36353 - ULTIMOS 3 MESES].[CODCLIPRINC].&amp;[5488]"/>
            <x15:cachedUniqueName index="87" name="[8274 - 36353 - ULTIMOS 3 MESES].[CODCLIPRINC].&amp;[5553]"/>
            <x15:cachedUniqueName index="88" name="[8274 - 36353 - ULTIMOS 3 MESES].[CODCLIPRINC].&amp;[5563]"/>
            <x15:cachedUniqueName index="89" name="[8274 - 36353 - ULTIMOS 3 MESES].[CODCLIPRINC].&amp;[5607]"/>
            <x15:cachedUniqueName index="90" name="[8274 - 36353 - ULTIMOS 3 MESES].[CODCLIPRINC].&amp;[5613]"/>
            <x15:cachedUniqueName index="91" name="[8274 - 36353 - ULTIMOS 3 MESES].[CODCLIPRINC].&amp;[5680]"/>
            <x15:cachedUniqueName index="92" name="[8274 - 36353 - ULTIMOS 3 MESES].[CODCLIPRINC].&amp;[5718]"/>
            <x15:cachedUniqueName index="93" name="[8274 - 36353 - ULTIMOS 3 MESES].[CODCLIPRINC].&amp;[5720]"/>
            <x15:cachedUniqueName index="94" name="[8274 - 36353 - ULTIMOS 3 MESES].[CODCLIPRINC].&amp;[5741]"/>
            <x15:cachedUniqueName index="95" name="[8274 - 36353 - ULTIMOS 3 MESES].[CODCLIPRINC].&amp;[5742]"/>
            <x15:cachedUniqueName index="96" name="[8274 - 36353 - ULTIMOS 3 MESES].[CODCLIPRINC].&amp;[5800]"/>
            <x15:cachedUniqueName index="97" name="[8274 - 36353 - ULTIMOS 3 MESES].[CODCLIPRINC].&amp;[5806]"/>
            <x15:cachedUniqueName index="98" name="[8274 - 36353 - ULTIMOS 3 MESES].[CODCLIPRINC].&amp;[5898]"/>
            <x15:cachedUniqueName index="99" name="[8274 - 36353 - ULTIMOS 3 MESES].[CODCLIPRINC].&amp;[5996]"/>
            <x15:cachedUniqueName index="100" name="[8274 - 36353 - ULTIMOS 3 MESES].[CODCLIPRINC].&amp;[5999]"/>
            <x15:cachedUniqueName index="101" name="[8274 - 36353 - ULTIMOS 3 MESES].[CODCLIPRINC].&amp;[6089]"/>
            <x15:cachedUniqueName index="102" name="[8274 - 36353 - ULTIMOS 3 MESES].[CODCLIPRINC].&amp;[6132]"/>
            <x15:cachedUniqueName index="103" name="[8274 - 36353 - ULTIMOS 3 MESES].[CODCLIPRINC].&amp;[6248]"/>
            <x15:cachedUniqueName index="104" name="[8274 - 36353 - ULTIMOS 3 MESES].[CODCLIPRINC].&amp;[6286]"/>
            <x15:cachedUniqueName index="105" name="[8274 - 36353 - ULTIMOS 3 MESES].[CODCLIPRINC].&amp;[6312]"/>
            <x15:cachedUniqueName index="106" name="[8274 - 36353 - ULTIMOS 3 MESES].[CODCLIPRINC].&amp;[6329]"/>
            <x15:cachedUniqueName index="107" name="[8274 - 36353 - ULTIMOS 3 MESES].[CODCLIPRINC].&amp;[6457]"/>
            <x15:cachedUniqueName index="108" name="[8274 - 36353 - ULTIMOS 3 MESES].[CODCLIPRINC].&amp;[6552]"/>
            <x15:cachedUniqueName index="109" name="[8274 - 36353 - ULTIMOS 3 MESES].[CODCLIPRINC].&amp;[6559]"/>
            <x15:cachedUniqueName index="110" name="[8274 - 36353 - ULTIMOS 3 MESES].[CODCLIPRINC].&amp;[6581]"/>
            <x15:cachedUniqueName index="111" name="[8274 - 36353 - ULTIMOS 3 MESES].[CODCLIPRINC].&amp;[6658]"/>
            <x15:cachedUniqueName index="112" name="[8274 - 36353 - ULTIMOS 3 MESES].[CODCLIPRINC].&amp;[6683]"/>
            <x15:cachedUniqueName index="113" name="[8274 - 36353 - ULTIMOS 3 MESES].[CODCLIPRINC].&amp;[6757]"/>
            <x15:cachedUniqueName index="114" name="[8274 - 36353 - ULTIMOS 3 MESES].[CODCLIPRINC].&amp;[6886]"/>
            <x15:cachedUniqueName index="115" name="[8274 - 36353 - ULTIMOS 3 MESES].[CODCLIPRINC].&amp;[7030]"/>
            <x15:cachedUniqueName index="116" name="[8274 - 36353 - ULTIMOS 3 MESES].[CODCLIPRINC].&amp;[7080]"/>
            <x15:cachedUniqueName index="117" name="[8274 - 36353 - ULTIMOS 3 MESES].[CODCLIPRINC].&amp;[7158]"/>
            <x15:cachedUniqueName index="118" name="[8274 - 36353 - ULTIMOS 3 MESES].[CODCLIPRINC].&amp;[7194]"/>
            <x15:cachedUniqueName index="119" name="[8274 - 36353 - ULTIMOS 3 MESES].[CODCLIPRINC].&amp;[7207]"/>
            <x15:cachedUniqueName index="120" name="[8274 - 36353 - ULTIMOS 3 MESES].[CODCLIPRINC].&amp;[7251]"/>
            <x15:cachedUniqueName index="121" name="[8274 - 36353 - ULTIMOS 3 MESES].[CODCLIPRINC].&amp;[7305]"/>
            <x15:cachedUniqueName index="122" name="[8274 - 36353 - ULTIMOS 3 MESES].[CODCLIPRINC].&amp;[7353]"/>
            <x15:cachedUniqueName index="123" name="[8274 - 36353 - ULTIMOS 3 MESES].[CODCLIPRINC].&amp;[7451]"/>
            <x15:cachedUniqueName index="124" name="[8274 - 36353 - ULTIMOS 3 MESES].[CODCLIPRINC].&amp;[7545]"/>
            <x15:cachedUniqueName index="125" name="[8274 - 36353 - ULTIMOS 3 MESES].[CODCLIPRINC].&amp;[7573]"/>
            <x15:cachedUniqueName index="126" name="[8274 - 36353 - ULTIMOS 3 MESES].[CODCLIPRINC].&amp;[7598]"/>
            <x15:cachedUniqueName index="127" name="[8274 - 36353 - ULTIMOS 3 MESES].[CODCLIPRINC].&amp;[7635]"/>
            <x15:cachedUniqueName index="128" name="[8274 - 36353 - ULTIMOS 3 MESES].[CODCLIPRINC].&amp;[7705]"/>
            <x15:cachedUniqueName index="129" name="[8274 - 36353 - ULTIMOS 3 MESES].[CODCLIPRINC].&amp;[7828]"/>
            <x15:cachedUniqueName index="130" name="[8274 - 36353 - ULTIMOS 3 MESES].[CODCLIPRINC].&amp;[7969]"/>
            <x15:cachedUniqueName index="131" name="[8274 - 36353 - ULTIMOS 3 MESES].[CODCLIPRINC].&amp;[8004]"/>
            <x15:cachedUniqueName index="132" name="[8274 - 36353 - ULTIMOS 3 MESES].[CODCLIPRINC].&amp;[8021]"/>
            <x15:cachedUniqueName index="133" name="[8274 - 36353 - ULTIMOS 3 MESES].[CODCLIPRINC].&amp;[8047]"/>
            <x15:cachedUniqueName index="134" name="[8274 - 36353 - ULTIMOS 3 MESES].[CODCLIPRINC].&amp;[8085]"/>
            <x15:cachedUniqueName index="135" name="[8274 - 36353 - ULTIMOS 3 MESES].[CODCLIPRINC].&amp;[8127]"/>
            <x15:cachedUniqueName index="136" name="[8274 - 36353 - ULTIMOS 3 MESES].[CODCLIPRINC].&amp;[8134]"/>
            <x15:cachedUniqueName index="137" name="[8274 - 36353 - ULTIMOS 3 MESES].[CODCLIPRINC].&amp;[8141]"/>
            <x15:cachedUniqueName index="138" name="[8274 - 36353 - ULTIMOS 3 MESES].[CODCLIPRINC].&amp;[8353]"/>
            <x15:cachedUniqueName index="139" name="[8274 - 36353 - ULTIMOS 3 MESES].[CODCLIPRINC].&amp;[8467]"/>
            <x15:cachedUniqueName index="140" name="[8274 - 36353 - ULTIMOS 3 MESES].[CODCLIPRINC].&amp;[8594]"/>
            <x15:cachedUniqueName index="141" name="[8274 - 36353 - ULTIMOS 3 MESES].[CODCLIPRINC].&amp;[8631]"/>
            <x15:cachedUniqueName index="142" name="[8274 - 36353 - ULTIMOS 3 MESES].[CODCLIPRINC].&amp;[8634]"/>
            <x15:cachedUniqueName index="143" name="[8274 - 36353 - ULTIMOS 3 MESES].[CODCLIPRINC].&amp;[8636]"/>
            <x15:cachedUniqueName index="144" name="[8274 - 36353 - ULTIMOS 3 MESES].[CODCLIPRINC].&amp;[8672]"/>
            <x15:cachedUniqueName index="145" name="[8274 - 36353 - ULTIMOS 3 MESES].[CODCLIPRINC].&amp;[8787]"/>
            <x15:cachedUniqueName index="146" name="[8274 - 36353 - ULTIMOS 3 MESES].[CODCLIPRINC].&amp;[8876]"/>
            <x15:cachedUniqueName index="147" name="[8274 - 36353 - ULTIMOS 3 MESES].[CODCLIPRINC].&amp;[8877]"/>
            <x15:cachedUniqueName index="148" name="[8274 - 36353 - ULTIMOS 3 MESES].[CODCLIPRINC].&amp;[8934]"/>
            <x15:cachedUniqueName index="149" name="[8274 - 36353 - ULTIMOS 3 MESES].[CODCLIPRINC].&amp;[8979]"/>
            <x15:cachedUniqueName index="150" name="[8274 - 36353 - ULTIMOS 3 MESES].[CODCLIPRINC].&amp;[9193]"/>
            <x15:cachedUniqueName index="151" name="[8274 - 36353 - ULTIMOS 3 MESES].[CODCLIPRINC].&amp;[9228]"/>
            <x15:cachedUniqueName index="152" name="[8274 - 36353 - ULTIMOS 3 MESES].[CODCLIPRINC].&amp;[9334]"/>
            <x15:cachedUniqueName index="153" name="[8274 - 36353 - ULTIMOS 3 MESES].[CODCLIPRINC].&amp;[9402]"/>
            <x15:cachedUniqueName index="154" name="[8274 - 36353 - ULTIMOS 3 MESES].[CODCLIPRINC].&amp;[9540]"/>
            <x15:cachedUniqueName index="155" name="[8274 - 36353 - ULTIMOS 3 MESES].[CODCLIPRINC].&amp;[9550]"/>
            <x15:cachedUniqueName index="156" name="[8274 - 36353 - ULTIMOS 3 MESES].[CODCLIPRINC].&amp;[9553]"/>
            <x15:cachedUniqueName index="157" name="[8274 - 36353 - ULTIMOS 3 MESES].[CODCLIPRINC].&amp;[9676]"/>
            <x15:cachedUniqueName index="158" name="[8274 - 36353 - ULTIMOS 3 MESES].[CODCLIPRINC].&amp;[9695]"/>
            <x15:cachedUniqueName index="159" name="[8274 - 36353 - ULTIMOS 3 MESES].[CODCLIPRINC].&amp;[9787]"/>
            <x15:cachedUniqueName index="160" name="[8274 - 36353 - ULTIMOS 3 MESES].[CODCLIPRINC].&amp;[9856]"/>
            <x15:cachedUniqueName index="161" name="[8274 - 36353 - ULTIMOS 3 MESES].[CODCLIPRINC].&amp;[9880]"/>
            <x15:cachedUniqueName index="162" name="[8274 - 36353 - ULTIMOS 3 MESES].[CODCLIPRINC].&amp;[9890]"/>
            <x15:cachedUniqueName index="163" name="[8274 - 36353 - ULTIMOS 3 MESES].[CODCLIPRINC].&amp;[9911]"/>
            <x15:cachedUniqueName index="164" name="[8274 - 36353 - ULTIMOS 3 MESES].[CODCLIPRINC].&amp;[9946]"/>
            <x15:cachedUniqueName index="165" name="[8274 - 36353 - ULTIMOS 3 MESES].[CODCLIPRINC].&amp;[9971]"/>
            <x15:cachedUniqueName index="166" name="[8274 - 36353 - ULTIMOS 3 MESES].[CODCLIPRINC].&amp;[9974]"/>
            <x15:cachedUniqueName index="167" name="[8274 - 36353 - ULTIMOS 3 MESES].[CODCLIPRINC].&amp;[9986]"/>
            <x15:cachedUniqueName index="168" name="[8274 - 36353 - ULTIMOS 3 MESES].[CODCLIPRINC].&amp;[10057]"/>
            <x15:cachedUniqueName index="169" name="[8274 - 36353 - ULTIMOS 3 MESES].[CODCLIPRINC].&amp;[10068]"/>
            <x15:cachedUniqueName index="170" name="[8274 - 36353 - ULTIMOS 3 MESES].[CODCLIPRINC].&amp;[10107]"/>
            <x15:cachedUniqueName index="171" name="[8274 - 36353 - ULTIMOS 3 MESES].[CODCLIPRINC].&amp;[10116]"/>
            <x15:cachedUniqueName index="172" name="[8274 - 36353 - ULTIMOS 3 MESES].[CODCLIPRINC].&amp;[10127]"/>
            <x15:cachedUniqueName index="173" name="[8274 - 36353 - ULTIMOS 3 MESES].[CODCLIPRINC].&amp;[10245]"/>
            <x15:cachedUniqueName index="174" name="[8274 - 36353 - ULTIMOS 3 MESES].[CODCLIPRINC].&amp;[10268]"/>
            <x15:cachedUniqueName index="175" name="[8274 - 36353 - ULTIMOS 3 MESES].[CODCLIPRINC].&amp;[10354]"/>
            <x15:cachedUniqueName index="176" name="[8274 - 36353 - ULTIMOS 3 MESES].[CODCLIPRINC].&amp;[10393]"/>
            <x15:cachedUniqueName index="177" name="[8274 - 36353 - ULTIMOS 3 MESES].[CODCLIPRINC].&amp;[10484]"/>
            <x15:cachedUniqueName index="178" name="[8274 - 36353 - ULTIMOS 3 MESES].[CODCLIPRINC].&amp;[10487]"/>
            <x15:cachedUniqueName index="179" name="[8274 - 36353 - ULTIMOS 3 MESES].[CODCLIPRINC].&amp;[10559]"/>
            <x15:cachedUniqueName index="180" name="[8274 - 36353 - ULTIMOS 3 MESES].[CODCLIPRINC].&amp;[10613]"/>
            <x15:cachedUniqueName index="181" name="[8274 - 36353 - ULTIMOS 3 MESES].[CODCLIPRINC].&amp;[10670]"/>
            <x15:cachedUniqueName index="182" name="[8274 - 36353 - ULTIMOS 3 MESES].[CODCLIPRINC].&amp;[10686]"/>
            <x15:cachedUniqueName index="183" name="[8274 - 36353 - ULTIMOS 3 MESES].[CODCLIPRINC].&amp;[10733]"/>
            <x15:cachedUniqueName index="184" name="[8274 - 36353 - ULTIMOS 3 MESES].[CODCLIPRINC].&amp;[10786]"/>
            <x15:cachedUniqueName index="185" name="[8274 - 36353 - ULTIMOS 3 MESES].[CODCLIPRINC].&amp;[10862]"/>
            <x15:cachedUniqueName index="186" name="[8274 - 36353 - ULTIMOS 3 MESES].[CODCLIPRINC].&amp;[10899]"/>
            <x15:cachedUniqueName index="187" name="[8274 - 36353 - ULTIMOS 3 MESES].[CODCLIPRINC].&amp;[10923]"/>
            <x15:cachedUniqueName index="188" name="[8274 - 36353 - ULTIMOS 3 MESES].[CODCLIPRINC].&amp;[10971]"/>
            <x15:cachedUniqueName index="189" name="[8274 - 36353 - ULTIMOS 3 MESES].[CODCLIPRINC].&amp;[10975]"/>
            <x15:cachedUniqueName index="190" name="[8274 - 36353 - ULTIMOS 3 MESES].[CODCLIPRINC].&amp;[11076]"/>
            <x15:cachedUniqueName index="191" name="[8274 - 36353 - ULTIMOS 3 MESES].[CODCLIPRINC].&amp;[11101]"/>
            <x15:cachedUniqueName index="192" name="[8274 - 36353 - ULTIMOS 3 MESES].[CODCLIPRINC].&amp;[11157]"/>
            <x15:cachedUniqueName index="193" name="[8274 - 36353 - ULTIMOS 3 MESES].[CODCLIPRINC].&amp;[11167]"/>
            <x15:cachedUniqueName index="194" name="[8274 - 36353 - ULTIMOS 3 MESES].[CODCLIPRINC].&amp;[11395]"/>
            <x15:cachedUniqueName index="195" name="[8274 - 36353 - ULTIMOS 3 MESES].[CODCLIPRINC].&amp;[11472]"/>
            <x15:cachedUniqueName index="196" name="[8274 - 36353 - ULTIMOS 3 MESES].[CODCLIPRINC].&amp;[11474]"/>
            <x15:cachedUniqueName index="197" name="[8274 - 36353 - ULTIMOS 3 MESES].[CODCLIPRINC].&amp;[11615]"/>
            <x15:cachedUniqueName index="198" name="[8274 - 36353 - ULTIMOS 3 MESES].[CODCLIPRINC].&amp;[11673]"/>
            <x15:cachedUniqueName index="199" name="[8274 - 36353 - ULTIMOS 3 MESES].[CODCLIPRINC].&amp;[11710]"/>
            <x15:cachedUniqueName index="200" name="[8274 - 36353 - ULTIMOS 3 MESES].[CODCLIPRINC].&amp;[11711]"/>
            <x15:cachedUniqueName index="201" name="[8274 - 36353 - ULTIMOS 3 MESES].[CODCLIPRINC].&amp;[11806]"/>
            <x15:cachedUniqueName index="202" name="[8274 - 36353 - ULTIMOS 3 MESES].[CODCLIPRINC].&amp;[11921]"/>
            <x15:cachedUniqueName index="203" name="[8274 - 36353 - ULTIMOS 3 MESES].[CODCLIPRINC].&amp;[11979]"/>
            <x15:cachedUniqueName index="204" name="[8274 - 36353 - ULTIMOS 3 MESES].[CODCLIPRINC].&amp;[12052]"/>
            <x15:cachedUniqueName index="205" name="[8274 - 36353 - ULTIMOS 3 MESES].[CODCLIPRINC].&amp;[12053]"/>
            <x15:cachedUniqueName index="206" name="[8274 - 36353 - ULTIMOS 3 MESES].[CODCLIPRINC].&amp;[12058]"/>
            <x15:cachedUniqueName index="207" name="[8274 - 36353 - ULTIMOS 3 MESES].[CODCLIPRINC].&amp;[12076]"/>
            <x15:cachedUniqueName index="208" name="[8274 - 36353 - ULTIMOS 3 MESES].[CODCLIPRINC].&amp;[12472]"/>
            <x15:cachedUniqueName index="209" name="[8274 - 36353 - ULTIMOS 3 MESES].[CODCLIPRINC].&amp;[12526]"/>
            <x15:cachedUniqueName index="210" name="[8274 - 36353 - ULTIMOS 3 MESES].[CODCLIPRINC].&amp;[12560]"/>
            <x15:cachedUniqueName index="211" name="[8274 - 36353 - ULTIMOS 3 MESES].[CODCLIPRINC].&amp;[12583]"/>
            <x15:cachedUniqueName index="212" name="[8274 - 36353 - ULTIMOS 3 MESES].[CODCLIPRINC].&amp;[12764]"/>
            <x15:cachedUniqueName index="213" name="[8274 - 36353 - ULTIMOS 3 MESES].[CODCLIPRINC].&amp;[13043]"/>
            <x15:cachedUniqueName index="214" name="[8274 - 36353 - ULTIMOS 3 MESES].[CODCLIPRINC].&amp;[13191]"/>
            <x15:cachedUniqueName index="215" name="[8274 - 36353 - ULTIMOS 3 MESES].[CODCLIPRINC].&amp;[13257]"/>
            <x15:cachedUniqueName index="216" name="[8274 - 36353 - ULTIMOS 3 MESES].[CODCLIPRINC].&amp;[13275]"/>
            <x15:cachedUniqueName index="217" name="[8274 - 36353 - ULTIMOS 3 MESES].[CODCLIPRINC].&amp;[13666]"/>
            <x15:cachedUniqueName index="218" name="[8274 - 36353 - ULTIMOS 3 MESES].[CODCLIPRINC].&amp;[13684]"/>
            <x15:cachedUniqueName index="219" name="[8274 - 36353 - ULTIMOS 3 MESES].[CODCLIPRINC].&amp;[13703]"/>
            <x15:cachedUniqueName index="220" name="[8274 - 36353 - ULTIMOS 3 MESES].[CODCLIPRINC].&amp;[13742]"/>
            <x15:cachedUniqueName index="221" name="[8274 - 36353 - ULTIMOS 3 MESES].[CODCLIPRINC].&amp;[13744]"/>
            <x15:cachedUniqueName index="222" name="[8274 - 36353 - ULTIMOS 3 MESES].[CODCLIPRINC].&amp;[13840]"/>
            <x15:cachedUniqueName index="223" name="[8274 - 36353 - ULTIMOS 3 MESES].[CODCLIPRINC].&amp;[13904]"/>
            <x15:cachedUniqueName index="224" name="[8274 - 36353 - ULTIMOS 3 MESES].[CODCLIPRINC].&amp;[13963]"/>
            <x15:cachedUniqueName index="225" name="[8274 - 36353 - ULTIMOS 3 MESES].[CODCLIPRINC].&amp;[14003]"/>
            <x15:cachedUniqueName index="226" name="[8274 - 36353 - ULTIMOS 3 MESES].[CODCLIPRINC].&amp;[14091]"/>
            <x15:cachedUniqueName index="227" name="[8274 - 36353 - ULTIMOS 3 MESES].[CODCLIPRINC].&amp;[14161]"/>
            <x15:cachedUniqueName index="228" name="[8274 - 36353 - ULTIMOS 3 MESES].[CODCLIPRINC].&amp;[14189]"/>
            <x15:cachedUniqueName index="229" name="[8274 - 36353 - ULTIMOS 3 MESES].[CODCLIPRINC].&amp;[14462]"/>
            <x15:cachedUniqueName index="230" name="[8274 - 36353 - ULTIMOS 3 MESES].[CODCLIPRINC].&amp;[14491]"/>
            <x15:cachedUniqueName index="231" name="[8274 - 36353 - ULTIMOS 3 MESES].[CODCLIPRINC].&amp;[14549]"/>
            <x15:cachedUniqueName index="232" name="[8274 - 36353 - ULTIMOS 3 MESES].[CODCLIPRINC].&amp;[14555]"/>
            <x15:cachedUniqueName index="233" name="[8274 - 36353 - ULTIMOS 3 MESES].[CODCLIPRINC].&amp;[14726]"/>
            <x15:cachedUniqueName index="234" name="[8274 - 36353 - ULTIMOS 3 MESES].[CODCLIPRINC].&amp;[15006]"/>
            <x15:cachedUniqueName index="235" name="[8274 - 36353 - ULTIMOS 3 MESES].[CODCLIPRINC].&amp;[15085]"/>
            <x15:cachedUniqueName index="236" name="[8274 - 36353 - ULTIMOS 3 MESES].[CODCLIPRINC].&amp;[15355]"/>
            <x15:cachedUniqueName index="237" name="[8274 - 36353 - ULTIMOS 3 MESES].[CODCLIPRINC].&amp;[15506]"/>
            <x15:cachedUniqueName index="238" name="[8274 - 36353 - ULTIMOS 3 MESES].[CODCLIPRINC].&amp;[15869]"/>
            <x15:cachedUniqueName index="239" name="[8274 - 36353 - ULTIMOS 3 MESES].[CODCLIPRINC].&amp;[15887]"/>
            <x15:cachedUniqueName index="240" name="[8274 - 36353 - ULTIMOS 3 MESES].[CODCLIPRINC].&amp;[16723]"/>
            <x15:cachedUniqueName index="241" name="[8274 - 36353 - ULTIMOS 3 MESES].[CODCLIPRINC].&amp;[16759]"/>
            <x15:cachedUniqueName index="242" name="[8274 - 36353 - ULTIMOS 3 MESES].[CODCLIPRINC].&amp;[17362]"/>
            <x15:cachedUniqueName index="243" name="[8274 - 36353 - ULTIMOS 3 MESES].[CODCLIPRINC].&amp;[17440]"/>
            <x15:cachedUniqueName index="244" name="[8274 - 36353 - ULTIMOS 3 MESES].[CODCLIPRINC].&amp;[17624]"/>
            <x15:cachedUniqueName index="245" name="[8274 - 36353 - ULTIMOS 3 MESES].[CODCLIPRINC].&amp;[17712]"/>
            <x15:cachedUniqueName index="246" name="[8274 - 36353 - ULTIMOS 3 MESES].[CODCLIPRINC].&amp;[18098]"/>
            <x15:cachedUniqueName index="247" name="[8274 - 36353 - ULTIMOS 3 MESES].[CODCLIPRINC].&amp;[18320]"/>
            <x15:cachedUniqueName index="248" name="[8274 - 36353 - ULTIMOS 3 MESES].[CODCLIPRINC].&amp;[18719]"/>
            <x15:cachedUniqueName index="249" name="[8274 - 36353 - ULTIMOS 3 MESES].[CODCLIPRINC].&amp;[18754]"/>
            <x15:cachedUniqueName index="250" name="[8274 - 36353 - ULTIMOS 3 MESES].[CODCLIPRINC].&amp;[18994]"/>
            <x15:cachedUniqueName index="251" name="[8274 - 36353 - ULTIMOS 3 MESES].[CODCLIPRINC].&amp;[19122]"/>
            <x15:cachedUniqueName index="252" name="[8274 - 36353 - ULTIMOS 3 MESES].[CODCLIPRINC].&amp;[19496]"/>
            <x15:cachedUniqueName index="253" name="[8274 - 36353 - ULTIMOS 3 MESES].[CODCLIPRINC].&amp;[19636]"/>
            <x15:cachedUniqueName index="254" name="[8274 - 36353 - ULTIMOS 3 MESES].[CODCLIPRINC].&amp;[19672]"/>
            <x15:cachedUniqueName index="255" name="[8274 - 36353 - ULTIMOS 3 MESES].[CODCLIPRINC].&amp;[19730]"/>
            <x15:cachedUniqueName index="256" name="[8274 - 36353 - ULTIMOS 3 MESES].[CODCLIPRINC].&amp;[19891]"/>
            <x15:cachedUniqueName index="257" name="[8274 - 36353 - ULTIMOS 3 MESES].[CODCLIPRINC].&amp;[20393]"/>
            <x15:cachedUniqueName index="258" name="[8274 - 36353 - ULTIMOS 3 MESES].[CODCLIPRINC].&amp;[20436]"/>
            <x15:cachedUniqueName index="259" name="[8274 - 36353 - ULTIMOS 3 MESES].[CODCLIPRINC].&amp;[20687]"/>
            <x15:cachedUniqueName index="260" name="[8274 - 36353 - ULTIMOS 3 MESES].[CODCLIPRINC].&amp;[20830]"/>
            <x15:cachedUniqueName index="261" name="[8274 - 36353 - ULTIMOS 3 MESES].[CODCLIPRINC].&amp;[20848]"/>
            <x15:cachedUniqueName index="262" name="[8274 - 36353 - ULTIMOS 3 MESES].[CODCLIPRINC].&amp;[21052]"/>
            <x15:cachedUniqueName index="263" name="[8274 - 36353 - ULTIMOS 3 MESES].[CODCLIPRINC].&amp;[21153]"/>
            <x15:cachedUniqueName index="264" name="[8274 - 36353 - ULTIMOS 3 MESES].[CODCLIPRINC].&amp;[21335]"/>
            <x15:cachedUniqueName index="265" name="[8274 - 36353 - ULTIMOS 3 MESES].[CODCLIPRINC].&amp;[21643]"/>
            <x15:cachedUniqueName index="266" name="[8274 - 36353 - ULTIMOS 3 MESES].[CODCLIPRINC].&amp;[21666]"/>
            <x15:cachedUniqueName index="267" name="[8274 - 36353 - ULTIMOS 3 MESES].[CODCLIPRINC].&amp;[21779]"/>
            <x15:cachedUniqueName index="268" name="[8274 - 36353 - ULTIMOS 3 MESES].[CODCLIPRINC].&amp;[21882]"/>
            <x15:cachedUniqueName index="269" name="[8274 - 36353 - ULTIMOS 3 MESES].[CODCLIPRINC].&amp;[22265]"/>
            <x15:cachedUniqueName index="270" name="[8274 - 36353 - ULTIMOS 3 MESES].[CODCLIPRINC].&amp;[22446]"/>
            <x15:cachedUniqueName index="271" name="[8274 - 36353 - ULTIMOS 3 MESES].[CODCLIPRINC].&amp;[22558]"/>
            <x15:cachedUniqueName index="272" name="[8274 - 36353 - ULTIMOS 3 MESES].[CODCLIPRINC].&amp;[22600]"/>
            <x15:cachedUniqueName index="273" name="[8274 - 36353 - ULTIMOS 3 MESES].[CODCLIPRINC].&amp;[22839]"/>
            <x15:cachedUniqueName index="274" name="[8274 - 36353 - ULTIMOS 3 MESES].[CODCLIPRINC].&amp;[23036]"/>
            <x15:cachedUniqueName index="275" name="[8274 - 36353 - ULTIMOS 3 MESES].[CODCLIPRINC].&amp;[23044]"/>
            <x15:cachedUniqueName index="276" name="[8274 - 36353 - ULTIMOS 3 MESES].[CODCLIPRINC].&amp;[23056]"/>
            <x15:cachedUniqueName index="277" name="[8274 - 36353 - ULTIMOS 3 MESES].[CODCLIPRINC].&amp;[23059]"/>
            <x15:cachedUniqueName index="278" name="[8274 - 36353 - ULTIMOS 3 MESES].[CODCLIPRINC].&amp;[23365]"/>
            <x15:cachedUniqueName index="279" name="[8274 - 36353 - ULTIMOS 3 MESES].[CODCLIPRINC].&amp;[23450]"/>
            <x15:cachedUniqueName index="280" name="[8274 - 36353 - ULTIMOS 3 MESES].[CODCLIPRINC].&amp;[23465]"/>
            <x15:cachedUniqueName index="281" name="[8274 - 36353 - ULTIMOS 3 MESES].[CODCLIPRINC].&amp;[23570]"/>
            <x15:cachedUniqueName index="282" name="[8274 - 36353 - ULTIMOS 3 MESES].[CODCLIPRINC].&amp;[23611]"/>
            <x15:cachedUniqueName index="283" name="[8274 - 36353 - ULTIMOS 3 MESES].[CODCLIPRINC].&amp;[23643]"/>
            <x15:cachedUniqueName index="284" name="[8274 - 36353 - ULTIMOS 3 MESES].[CODCLIPRINC].&amp;[23679]"/>
            <x15:cachedUniqueName index="285" name="[8274 - 36353 - ULTIMOS 3 MESES].[CODCLIPRINC].&amp;[23943]"/>
            <x15:cachedUniqueName index="286" name="[8274 - 36353 - ULTIMOS 3 MESES].[CODCLIPRINC].&amp;[23954]"/>
            <x15:cachedUniqueName index="287" name="[8274 - 36353 - ULTIMOS 3 MESES].[CODCLIPRINC].&amp;[24067]"/>
            <x15:cachedUniqueName index="288" name="[8274 - 36353 - ULTIMOS 3 MESES].[CODCLIPRINC].&amp;[24283]"/>
            <x15:cachedUniqueName index="289" name="[8274 - 36353 - ULTIMOS 3 MESES].[CODCLIPRINC].&amp;[24832]"/>
            <x15:cachedUniqueName index="290" name="[8274 - 36353 - ULTIMOS 3 MESES].[CODCLIPRINC].&amp;[24845]"/>
            <x15:cachedUniqueName index="291" name="[8274 - 36353 - ULTIMOS 3 MESES].[CODCLIPRINC].&amp;[25016]"/>
            <x15:cachedUniqueName index="292" name="[8274 - 36353 - ULTIMOS 3 MESES].[CODCLIPRINC].&amp;[25054]"/>
            <x15:cachedUniqueName index="293" name="[8274 - 36353 - ULTIMOS 3 MESES].[CODCLIPRINC].&amp;[25411]"/>
            <x15:cachedUniqueName index="294" name="[8274 - 36353 - ULTIMOS 3 MESES].[CODCLIPRINC].&amp;[26028]"/>
            <x15:cachedUniqueName index="295" name="[8274 - 36353 - ULTIMOS 3 MESES].[CODCLIPRINC].&amp;[26066]"/>
            <x15:cachedUniqueName index="296" name="[8274 - 36353 - ULTIMOS 3 MESES].[CODCLIPRINC].&amp;[26124]"/>
            <x15:cachedUniqueName index="297" name="[8274 - 36353 - ULTIMOS 3 MESES].[CODCLIPRINC].&amp;[26161]"/>
            <x15:cachedUniqueName index="298" name="[8274 - 36353 - ULTIMOS 3 MESES].[CODCLIPRINC].&amp;[26605]"/>
            <x15:cachedUniqueName index="299" name="[8274 - 36353 - ULTIMOS 3 MESES].[CODCLIPRINC].&amp;[26610]"/>
            <x15:cachedUniqueName index="300" name="[8274 - 36353 - ULTIMOS 3 MESES].[CODCLIPRINC].&amp;[26641]"/>
            <x15:cachedUniqueName index="301" name="[8274 - 36353 - ULTIMOS 3 MESES].[CODCLIPRINC].&amp;[26721]"/>
            <x15:cachedUniqueName index="302" name="[8274 - 36353 - ULTIMOS 3 MESES].[CODCLIPRINC].&amp;[26827]"/>
            <x15:cachedUniqueName index="303" name="[8274 - 36353 - ULTIMOS 3 MESES].[CODCLIPRINC].&amp;[26909]"/>
            <x15:cachedUniqueName index="304" name="[8274 - 36353 - ULTIMOS 3 MESES].[CODCLIPRINC].&amp;[27355]"/>
            <x15:cachedUniqueName index="305" name="[8274 - 36353 - ULTIMOS 3 MESES].[CODCLIPRINC].&amp;[27394]"/>
            <x15:cachedUniqueName index="306" name="[8274 - 36353 - ULTIMOS 3 MESES].[CODCLIPRINC].&amp;[27498]"/>
            <x15:cachedUniqueName index="307" name="[8274 - 36353 - ULTIMOS 3 MESES].[CODCLIPRINC].&amp;[27536]"/>
            <x15:cachedUniqueName index="308" name="[8274 - 36353 - ULTIMOS 3 MESES].[CODCLIPRINC].&amp;[28169]"/>
            <x15:cachedUniqueName index="309" name="[8274 - 36353 - ULTIMOS 3 MESES].[CODCLIPRINC].&amp;[28277]"/>
            <x15:cachedUniqueName index="310" name="[8274 - 36353 - ULTIMOS 3 MESES].[CODCLIPRINC].&amp;[28386]"/>
            <x15:cachedUniqueName index="311" name="[8274 - 36353 - ULTIMOS 3 MESES].[CODCLIPRINC].&amp;[28426]"/>
            <x15:cachedUniqueName index="312" name="[8274 - 36353 - ULTIMOS 3 MESES].[CODCLIPRINC].&amp;[28611]"/>
            <x15:cachedUniqueName index="313" name="[8274 - 36353 - ULTIMOS 3 MESES].[CODCLIPRINC].&amp;[28670]"/>
            <x15:cachedUniqueName index="314" name="[8274 - 36353 - ULTIMOS 3 MESES].[CODCLIPRINC].&amp;[28811]"/>
            <x15:cachedUniqueName index="315" name="[8274 - 36353 - ULTIMOS 3 MESES].[CODCLIPRINC].&amp;[29385]"/>
            <x15:cachedUniqueName index="316" name="[8274 - 36353 - ULTIMOS 3 MESES].[CODCLIPRINC].&amp;[29424]"/>
            <x15:cachedUniqueName index="317" name="[8274 - 36353 - ULTIMOS 3 MESES].[CODCLIPRINC].&amp;[29545]"/>
            <x15:cachedUniqueName index="318" name="[8274 - 36353 - ULTIMOS 3 MESES].[CODCLIPRINC].&amp;[29564]"/>
            <x15:cachedUniqueName index="319" name="[8274 - 36353 - ULTIMOS 3 MESES].[CODCLIPRINC].&amp;[29683]"/>
            <x15:cachedUniqueName index="320" name="[8274 - 36353 - ULTIMOS 3 MESES].[CODCLIPRINC].&amp;[29773]"/>
            <x15:cachedUniqueName index="321" name="[8274 - 36353 - ULTIMOS 3 MESES].[CODCLIPRINC].&amp;[29806]"/>
            <x15:cachedUniqueName index="322" name="[8274 - 36353 - ULTIMOS 3 MESES].[CODCLIPRINC].&amp;[29815]"/>
            <x15:cachedUniqueName index="323" name="[8274 - 36353 - ULTIMOS 3 MESES].[CODCLIPRINC].&amp;[31059]"/>
            <x15:cachedUniqueName index="324" name="[8274 - 36353 - ULTIMOS 3 MESES].[CODCLIPRINC].&amp;[31259]"/>
            <x15:cachedUniqueName index="325" name="[8274 - 36353 - ULTIMOS 3 MESES].[CODCLIPRINC].&amp;[31314]"/>
            <x15:cachedUniqueName index="326" name="[8274 - 36353 - ULTIMOS 3 MESES].[CODCLIPRINC].&amp;[31521]"/>
            <x15:cachedUniqueName index="327" name="[8274 - 36353 - ULTIMOS 3 MESES].[CODCLIPRINC].&amp;[31730]"/>
            <x15:cachedUniqueName index="328" name="[8274 - 36353 - ULTIMOS 3 MESES].[CODCLIPRINC].&amp;[31761]"/>
            <x15:cachedUniqueName index="329" name="[8274 - 36353 - ULTIMOS 3 MESES].[CODCLIPRINC].&amp;[31765]"/>
            <x15:cachedUniqueName index="330" name="[8274 - 36353 - ULTIMOS 3 MESES].[CODCLIPRINC].&amp;[31869]"/>
            <x15:cachedUniqueName index="331" name="[8274 - 36353 - ULTIMOS 3 MESES].[CODCLIPRINC].&amp;[31889]"/>
            <x15:cachedUniqueName index="332" name="[8274 - 36353 - ULTIMOS 3 MESES].[CODCLIPRINC].&amp;[31898]"/>
            <x15:cachedUniqueName index="333" name="[8274 - 36353 - ULTIMOS 3 MESES].[CODCLIPRINC].&amp;[31918]"/>
            <x15:cachedUniqueName index="334" name="[8274 - 36353 - ULTIMOS 3 MESES].[CODCLIPRINC].&amp;[31933]"/>
            <x15:cachedUniqueName index="335" name="[8274 - 36353 - ULTIMOS 3 MESES].[CODCLIPRINC].&amp;[31983]"/>
            <x15:cachedUniqueName index="336" name="[8274 - 36353 - ULTIMOS 3 MESES].[CODCLIPRINC].&amp;[32043]"/>
            <x15:cachedUniqueName index="337" name="[8274 - 36353 - ULTIMOS 3 MESES].[CODCLIPRINC].&amp;[32118]"/>
            <x15:cachedUniqueName index="338" name="[8274 - 36353 - ULTIMOS 3 MESES].[CODCLIPRINC].&amp;[32155]"/>
            <x15:cachedUniqueName index="339" name="[8274 - 36353 - ULTIMOS 3 MESES].[CODCLIPRINC].&amp;[32173]"/>
            <x15:cachedUniqueName index="340" name="[8274 - 36353 - ULTIMOS 3 MESES].[CODCLIPRINC].&amp;[32180]"/>
            <x15:cachedUniqueName index="341" name="[8274 - 36353 - ULTIMOS 3 MESES].[CODCLIPRINC].&amp;[32205]"/>
            <x15:cachedUniqueName index="342" name="[8274 - 36353 - ULTIMOS 3 MESES].[CODCLIPRINC].&amp;[32234]"/>
            <x15:cachedUniqueName index="343" name="[8274 - 36353 - ULTIMOS 3 MESES].[CODCLIPRINC].&amp;[32263]"/>
            <x15:cachedUniqueName index="344" name="[8274 - 36353 - ULTIMOS 3 MESES].[CODCLIPRINC].&amp;[32307]"/>
            <x15:cachedUniqueName index="345" name="[8274 - 36353 - ULTIMOS 3 MESES].[CODCLIPRINC].&amp;[32331]"/>
            <x15:cachedUniqueName index="346" name="[8274 - 36353 - ULTIMOS 3 MESES].[CODCLIPRINC].&amp;[32336]"/>
            <x15:cachedUniqueName index="347" name="[8274 - 36353 - ULTIMOS 3 MESES].[CODCLIPRINC].&amp;[32390]"/>
            <x15:cachedUniqueName index="348" name="[8274 - 36353 - ULTIMOS 3 MESES].[CODCLIPRINC].&amp;[32546]"/>
            <x15:cachedUniqueName index="349" name="[8274 - 36353 - ULTIMOS 3 MESES].[CODCLIPRINC].&amp;[32611]"/>
            <x15:cachedUniqueName index="350" name="[8274 - 36353 - ULTIMOS 3 MESES].[CODCLIPRINC].&amp;[32631]"/>
            <x15:cachedUniqueName index="351" name="[8274 - 36353 - ULTIMOS 3 MESES].[CODCLIPRINC].&amp;[32687]"/>
            <x15:cachedUniqueName index="352" name="[8274 - 36353 - ULTIMOS 3 MESES].[CODCLIPRINC].&amp;[32734]"/>
            <x15:cachedUniqueName index="353" name="[8274 - 36353 - ULTIMOS 3 MESES].[CODCLIPRINC].&amp;[32735]"/>
            <x15:cachedUniqueName index="354" name="[8274 - 36353 - ULTIMOS 3 MESES].[CODCLIPRINC].&amp;[32765]"/>
            <x15:cachedUniqueName index="355" name="[8274 - 36353 - ULTIMOS 3 MESES].[CODCLIPRINC].&amp;[32809]"/>
            <x15:cachedUniqueName index="356" name="[8274 - 36353 - ULTIMOS 3 MESES].[CODCLIPRINC].&amp;[32812]"/>
            <x15:cachedUniqueName index="357" name="[8274 - 36353 - ULTIMOS 3 MESES].[CODCLIPRINC].&amp;[32815]"/>
            <x15:cachedUniqueName index="358" name="[8274 - 36353 - ULTIMOS 3 MESES].[CODCLIPRINC].&amp;[32869]"/>
            <x15:cachedUniqueName index="359" name="[8274 - 36353 - ULTIMOS 3 MESES].[CODCLIPRINC].&amp;[32884]"/>
            <x15:cachedUniqueName index="360" name="[8274 - 36353 - ULTIMOS 3 MESES].[CODCLIPRINC].&amp;[32934]"/>
            <x15:cachedUniqueName index="361" name="[8274 - 36353 - ULTIMOS 3 MESES].[CODCLIPRINC].&amp;[32958]"/>
            <x15:cachedUniqueName index="362" name="[8274 - 36353 - ULTIMOS 3 MESES].[CODCLIPRINC].&amp;[32971]"/>
            <x15:cachedUniqueName index="363" name="[8274 - 36353 - ULTIMOS 3 MESES].[CODCLIPRINC].&amp;[33050]"/>
            <x15:cachedUniqueName index="364" name="[8274 - 36353 - ULTIMOS 3 MESES].[CODCLIPRINC].&amp;[33160]"/>
            <x15:cachedUniqueName index="365" name="[8274 - 36353 - ULTIMOS 3 MESES].[CODCLIPRINC].&amp;[33166]"/>
            <x15:cachedUniqueName index="366" name="[8274 - 36353 - ULTIMOS 3 MESES].[CODCLIPRINC].&amp;[33238]"/>
            <x15:cachedUniqueName index="367" name="[8274 - 36353 - ULTIMOS 3 MESES].[CODCLIPRINC].&amp;[33280]"/>
            <x15:cachedUniqueName index="368" name="[8274 - 36353 - ULTIMOS 3 MESES].[CODCLIPRINC].&amp;[33296]"/>
            <x15:cachedUniqueName index="369" name="[8274 - 36353 - ULTIMOS 3 MESES].[CODCLIPRINC].&amp;[33301]"/>
            <x15:cachedUniqueName index="370" name="[8274 - 36353 - ULTIMOS 3 MESES].[CODCLIPRINC].&amp;[33364]"/>
            <x15:cachedUniqueName index="371" name="[8274 - 36353 - ULTIMOS 3 MESES].[CODCLIPRINC].&amp;[33400]"/>
            <x15:cachedUniqueName index="372" name="[8274 - 36353 - ULTIMOS 3 MESES].[CODCLIPRINC].&amp;[33418]"/>
            <x15:cachedUniqueName index="373" name="[8274 - 36353 - ULTIMOS 3 MESES].[CODCLIPRINC].&amp;[33437]"/>
            <x15:cachedUniqueName index="374" name="[8274 - 36353 - ULTIMOS 3 MESES].[CODCLIPRINC].&amp;[33522]"/>
            <x15:cachedUniqueName index="375" name="[8274 - 36353 - ULTIMOS 3 MESES].[CODCLIPRINC].&amp;[33714]"/>
            <x15:cachedUniqueName index="376" name="[8274 - 36353 - ULTIMOS 3 MESES].[CODCLIPRINC].&amp;[33760]"/>
            <x15:cachedUniqueName index="377" name="[8274 - 36353 - ULTIMOS 3 MESES].[CODCLIPRINC].&amp;[33826]"/>
            <x15:cachedUniqueName index="378" name="[8274 - 36353 - ULTIMOS 3 MESES].[CODCLIPRINC].&amp;[33892]"/>
            <x15:cachedUniqueName index="379" name="[8274 - 36353 - ULTIMOS 3 MESES].[CODCLIPRINC].&amp;[33903]"/>
            <x15:cachedUniqueName index="380" name="[8274 - 36353 - ULTIMOS 3 MESES].[CODCLIPRINC].&amp;[33955]"/>
            <x15:cachedUniqueName index="381" name="[8274 - 36353 - ULTIMOS 3 MESES].[CODCLIPRINC].&amp;[33981]"/>
            <x15:cachedUniqueName index="382" name="[8274 - 36353 - ULTIMOS 3 MESES].[CODCLIPRINC].&amp;[34021]"/>
            <x15:cachedUniqueName index="383" name="[8274 - 36353 - ULTIMOS 3 MESES].[CODCLIPRINC].&amp;[34035]"/>
            <x15:cachedUniqueName index="384" name="[8274 - 36353 - ULTIMOS 3 MESES].[CODCLIPRINC].&amp;[34251]"/>
            <x15:cachedUniqueName index="385" name="[8274 - 36353 - ULTIMOS 3 MESES].[CODCLIPRINC].&amp;[34292]"/>
            <x15:cachedUniqueName index="386" name="[8274 - 36353 - ULTIMOS 3 MESES].[CODCLIPRINC].&amp;[34311]"/>
            <x15:cachedUniqueName index="387" name="[8274 - 36353 - ULTIMOS 3 MESES].[CODCLIPRINC].&amp;[34330]"/>
            <x15:cachedUniqueName index="388" name="[8274 - 36353 - ULTIMOS 3 MESES].[CODCLIPRINC].&amp;[34409]"/>
            <x15:cachedUniqueName index="389" name="[8274 - 36353 - ULTIMOS 3 MESES].[CODCLIPRINC].&amp;[34426]"/>
            <x15:cachedUniqueName index="390" name="[8274 - 36353 - ULTIMOS 3 MESES].[CODCLIPRINC].&amp;[34491]"/>
            <x15:cachedUniqueName index="391" name="[8274 - 36353 - ULTIMOS 3 MESES].[CODCLIPRINC].&amp;[34513]"/>
            <x15:cachedUniqueName index="392" name="[8274 - 36353 - ULTIMOS 3 MESES].[CODCLIPRINC].&amp;[34528]"/>
            <x15:cachedUniqueName index="393" name="[8274 - 36353 - ULTIMOS 3 MESES].[CODCLIPRINC].&amp;[34620]"/>
            <x15:cachedUniqueName index="394" name="[8274 - 36353 - ULTIMOS 3 MESES].[CODCLIPRINC].&amp;[34650]"/>
            <x15:cachedUniqueName index="395" name="[8274 - 36353 - ULTIMOS 3 MESES].[CODCLIPRINC].&amp;[34701]"/>
            <x15:cachedUniqueName index="396" name="[8274 - 36353 - ULTIMOS 3 MESES].[CODCLIPRINC].&amp;[34712]"/>
            <x15:cachedUniqueName index="397" name="[8274 - 36353 - ULTIMOS 3 MESES].[CODCLIPRINC].&amp;[34742]"/>
            <x15:cachedUniqueName index="398" name="[8274 - 36353 - ULTIMOS 3 MESES].[CODCLIPRINC].&amp;[34801]"/>
            <x15:cachedUniqueName index="399" name="[8274 - 36353 - ULTIMOS 3 MESES].[CODCLIPRINC].&amp;[34859]"/>
            <x15:cachedUniqueName index="400" name="[8274 - 36353 - ULTIMOS 3 MESES].[CODCLIPRINC].&amp;[34912]"/>
            <x15:cachedUniqueName index="401" name="[8274 - 36353 - ULTIMOS 3 MESES].[CODCLIPRINC].&amp;[34930]"/>
            <x15:cachedUniqueName index="402" name="[8274 - 36353 - ULTIMOS 3 MESES].[CODCLIPRINC].&amp;[34935]"/>
            <x15:cachedUniqueName index="403" name="[8274 - 36353 - ULTIMOS 3 MESES].[CODCLIPRINC].&amp;[34939]"/>
            <x15:cachedUniqueName index="404" name="[8274 - 36353 - ULTIMOS 3 MESES].[CODCLIPRINC].&amp;[34979]"/>
            <x15:cachedUniqueName index="405" name="[8274 - 36353 - ULTIMOS 3 MESES].[CODCLIPRINC].&amp;[34993]"/>
            <x15:cachedUniqueName index="406" name="[8274 - 36353 - ULTIMOS 3 MESES].[CODCLIPRINC].&amp;[35003]"/>
            <x15:cachedUniqueName index="407" name="[8274 - 36353 - ULTIMOS 3 MESES].[CODCLIPRINC].&amp;[35011]"/>
            <x15:cachedUniqueName index="408" name="[8274 - 36353 - ULTIMOS 3 MESES].[CODCLIPRINC].&amp;[35045]"/>
            <x15:cachedUniqueName index="409" name="[8274 - 36353 - ULTIMOS 3 MESES].[CODCLIPRINC].&amp;[35050]"/>
            <x15:cachedUniqueName index="410" name="[8274 - 36353 - ULTIMOS 3 MESES].[CODCLIPRINC].&amp;[35114]"/>
            <x15:cachedUniqueName index="411" name="[8274 - 36353 - ULTIMOS 3 MESES].[CODCLIPRINC].&amp;[35141]"/>
            <x15:cachedUniqueName index="412" name="[8274 - 36353 - ULTIMOS 3 MESES].[CODCLIPRINC].&amp;[35202]"/>
            <x15:cachedUniqueName index="413" name="[8274 - 36353 - ULTIMOS 3 MESES].[CODCLIPRINC].&amp;[35320]"/>
            <x15:cachedUniqueName index="414" name="[8274 - 36353 - ULTIMOS 3 MESES].[CODCLIPRINC].&amp;[35354]"/>
            <x15:cachedUniqueName index="415" name="[8274 - 36353 - ULTIMOS 3 MESES].[CODCLIPRINC].&amp;[35357]"/>
            <x15:cachedUniqueName index="416" name="[8274 - 36353 - ULTIMOS 3 MESES].[CODCLIPRINC].&amp;[35363]"/>
            <x15:cachedUniqueName index="417" name="[8274 - 36353 - ULTIMOS 3 MESES].[CODCLIPRINC].&amp;[35371]"/>
            <x15:cachedUniqueName index="418" name="[8274 - 36353 - ULTIMOS 3 MESES].[CODCLIPRINC].&amp;[35402]"/>
            <x15:cachedUniqueName index="419" name="[8274 - 36353 - ULTIMOS 3 MESES].[CODCLIPRINC].&amp;[35403]"/>
            <x15:cachedUniqueName index="420" name="[8274 - 36353 - ULTIMOS 3 MESES].[CODCLIPRINC].&amp;[35469]"/>
            <x15:cachedUniqueName index="421" name="[8274 - 36353 - ULTIMOS 3 MESES].[CODCLIPRINC].&amp;[35513]"/>
            <x15:cachedUniqueName index="422" name="[8274 - 36353 - ULTIMOS 3 MESES].[CODCLIPRINC].&amp;[35529]"/>
            <x15:cachedUniqueName index="423" name="[8274 - 36353 - ULTIMOS 3 MESES].[CODCLIPRINC].&amp;[35539]"/>
            <x15:cachedUniqueName index="424" name="[8274 - 36353 - ULTIMOS 3 MESES].[CODCLIPRINC].&amp;[35540]"/>
            <x15:cachedUniqueName index="425" name="[8274 - 36353 - ULTIMOS 3 MESES].[CODCLIPRINC].&amp;[35552]"/>
            <x15:cachedUniqueName index="426" name="[8274 - 36353 - ULTIMOS 3 MESES].[CODCLIPRINC].&amp;[35572]"/>
            <x15:cachedUniqueName index="427" name="[8274 - 36353 - ULTIMOS 3 MESES].[CODCLIPRINC].&amp;[35692]"/>
            <x15:cachedUniqueName index="428" name="[8274 - 36353 - ULTIMOS 3 MESES].[CODCLIPRINC].&amp;[35696]"/>
            <x15:cachedUniqueName index="429" name="[8274 - 36353 - ULTIMOS 3 MESES].[CODCLIPRINC].&amp;[35782]"/>
            <x15:cachedUniqueName index="430" name="[8274 - 36353 - ULTIMOS 3 MESES].[CODCLIPRINC].&amp;[35801]"/>
            <x15:cachedUniqueName index="431" name="[8274 - 36353 - ULTIMOS 3 MESES].[CODCLIPRINC].&amp;[35819]"/>
            <x15:cachedUniqueName index="432" name="[8274 - 36353 - ULTIMOS 3 MESES].[CODCLIPRINC].&amp;[35833]"/>
            <x15:cachedUniqueName index="433" name="[8274 - 36353 - ULTIMOS 3 MESES].[CODCLIPRINC].&amp;[35894]"/>
            <x15:cachedUniqueName index="434" name="[8274 - 36353 - ULTIMOS 3 MESES].[CODCLIPRINC].&amp;[35934]"/>
            <x15:cachedUniqueName index="435" name="[8274 - 36353 - ULTIMOS 3 MESES].[CODCLIPRINC].&amp;[35976]"/>
            <x15:cachedUniqueName index="436" name="[8274 - 36353 - ULTIMOS 3 MESES].[CODCLIPRINC].&amp;[35988]"/>
            <x15:cachedUniqueName index="437" name="[8274 - 36353 - ULTIMOS 3 MESES].[CODCLIPRINC].&amp;[35992]"/>
            <x15:cachedUniqueName index="438" name="[8274 - 36353 - ULTIMOS 3 MESES].[CODCLIPRINC].&amp;[36000]"/>
            <x15:cachedUniqueName index="439" name="[8274 - 36353 - ULTIMOS 3 MESES].[CODCLIPRINC].&amp;[36018]"/>
            <x15:cachedUniqueName index="440" name="[8274 - 36353 - ULTIMOS 3 MESES].[CODCLIPRINC].&amp;[36040]"/>
            <x15:cachedUniqueName index="441" name="[8274 - 36353 - ULTIMOS 3 MESES].[CODCLIPRINC].&amp;[36059]"/>
            <x15:cachedUniqueName index="442" name="[8274 - 36353 - ULTIMOS 3 MESES].[CODCLIPRINC].&amp;[36069]"/>
            <x15:cachedUniqueName index="443" name="[8274 - 36353 - ULTIMOS 3 MESES].[CODCLIPRINC].&amp;[36126]"/>
            <x15:cachedUniqueName index="444" name="[8274 - 36353 - ULTIMOS 3 MESES].[CODCLIPRINC].&amp;[36133]"/>
            <x15:cachedUniqueName index="445" name="[8274 - 36353 - ULTIMOS 3 MESES].[CODCLIPRINC].&amp;[36182]"/>
            <x15:cachedUniqueName index="446" name="[8274 - 36353 - ULTIMOS 3 MESES].[CODCLIPRINC].&amp;[36207]"/>
            <x15:cachedUniqueName index="447" name="[8274 - 36353 - ULTIMOS 3 MESES].[CODCLIPRINC].&amp;[36240]"/>
            <x15:cachedUniqueName index="448" name="[8274 - 36353 - ULTIMOS 3 MESES].[CODCLIPRINC].&amp;[36241]"/>
            <x15:cachedUniqueName index="449" name="[8274 - 36353 - ULTIMOS 3 MESES].[CODCLIPRINC].&amp;[36252]"/>
            <x15:cachedUniqueName index="450" name="[8274 - 36353 - ULTIMOS 3 MESES].[CODCLIPRINC].&amp;[36278]"/>
            <x15:cachedUniqueName index="451" name="[8274 - 36353 - ULTIMOS 3 MESES].[CODCLIPRINC].&amp;[36311]"/>
            <x15:cachedUniqueName index="452" name="[8274 - 36353 - ULTIMOS 3 MESES].[CODCLIPRINC].&amp;[36330]"/>
            <x15:cachedUniqueName index="453" name="[8274 - 36353 - ULTIMOS 3 MESES].[CODCLIPRINC].&amp;[36333]"/>
            <x15:cachedUniqueName index="454" name="[8274 - 36353 - ULTIMOS 3 MESES].[CODCLIPRINC].&amp;[36337]"/>
            <x15:cachedUniqueName index="455" name="[8274 - 36353 - ULTIMOS 3 MESES].[CODCLIPRINC].&amp;[36359]"/>
            <x15:cachedUniqueName index="456" name="[8274 - 36353 - ULTIMOS 3 MESES].[CODCLIPRINC].&amp;[36393]"/>
            <x15:cachedUniqueName index="457" name="[8274 - 36353 - ULTIMOS 3 MESES].[CODCLIPRINC].&amp;[36434]"/>
            <x15:cachedUniqueName index="458" name="[8274 - 36353 - ULTIMOS 3 MESES].[CODCLIPRINC].&amp;[36438]"/>
            <x15:cachedUniqueName index="459" name="[8274 - 36353 - ULTIMOS 3 MESES].[CODCLIPRINC].&amp;[36490]"/>
            <x15:cachedUniqueName index="460" name="[8274 - 36353 - ULTIMOS 3 MESES].[CODCLIPRINC].&amp;[36493]"/>
            <x15:cachedUniqueName index="461" name="[8274 - 36353 - ULTIMOS 3 MESES].[CODCLIPRINC].&amp;[36494]"/>
            <x15:cachedUniqueName index="462" name="[8274 - 36353 - ULTIMOS 3 MESES].[CODCLIPRINC].&amp;[36519]"/>
            <x15:cachedUniqueName index="463" name="[8274 - 36353 - ULTIMOS 3 MESES].[CODCLIPRINC].&amp;[36523]"/>
            <x15:cachedUniqueName index="464" name="[8274 - 36353 - ULTIMOS 3 MESES].[CODCLIPRINC].&amp;[36530]"/>
            <x15:cachedUniqueName index="465" name="[8274 - 36353 - ULTIMOS 3 MESES].[CODCLIPRINC].&amp;[36551]"/>
            <x15:cachedUniqueName index="466" name="[8274 - 36353 - ULTIMOS 3 MESES].[CODCLIPRINC].&amp;[36561]"/>
            <x15:cachedUniqueName index="467" name="[8274 - 36353 - ULTIMOS 3 MESES].[CODCLIPRINC].&amp;[36576]"/>
            <x15:cachedUniqueName index="468" name="[8274 - 36353 - ULTIMOS 3 MESES].[CODCLIPRINC].&amp;[36703]"/>
            <x15:cachedUniqueName index="469" name="[8274 - 36353 - ULTIMOS 3 MESES].[CODCLIPRINC].&amp;[36765]"/>
            <x15:cachedUniqueName index="470" name="[8274 - 36353 - ULTIMOS 3 MESES].[CODCLIPRINC].&amp;[36768]"/>
            <x15:cachedUniqueName index="471" name="[8274 - 36353 - ULTIMOS 3 MESES].[CODCLIPRINC].&amp;[36825]"/>
            <x15:cachedUniqueName index="472" name="[8274 - 36353 - ULTIMOS 3 MESES].[CODCLIPRINC].&amp;[36831]"/>
            <x15:cachedUniqueName index="473" name="[8274 - 36353 - ULTIMOS 3 MESES].[CODCLIPRINC].&amp;[36894]"/>
            <x15:cachedUniqueName index="474" name="[8274 - 36353 - ULTIMOS 3 MESES].[CODCLIPRINC].&amp;[36929]"/>
            <x15:cachedUniqueName index="475" name="[8274 - 36353 - ULTIMOS 3 MESES].[CODCLIPRINC].&amp;[36960]"/>
            <x15:cachedUniqueName index="476" name="[8274 - 36353 - ULTIMOS 3 MESES].[CODCLIPRINC].&amp;[37004]"/>
            <x15:cachedUniqueName index="477" name="[8274 - 36353 - ULTIMOS 3 MESES].[CODCLIPRINC].&amp;[37017]"/>
            <x15:cachedUniqueName index="478" name="[8274 - 36353 - ULTIMOS 3 MESES].[CODCLIPRINC].&amp;[37021]"/>
            <x15:cachedUniqueName index="479" name="[8274 - 36353 - ULTIMOS 3 MESES].[CODCLIPRINC].&amp;[37090]"/>
            <x15:cachedUniqueName index="480" name="[8274 - 36353 - ULTIMOS 3 MESES].[CODCLIPRINC].&amp;[37091]"/>
            <x15:cachedUniqueName index="481" name="[8274 - 36353 - ULTIMOS 3 MESES].[CODCLIPRINC].&amp;[37147]"/>
            <x15:cachedUniqueName index="482" name="[8274 - 36353 - ULTIMOS 3 MESES].[CODCLIPRINC].&amp;[37203]"/>
            <x15:cachedUniqueName index="483" name="[8274 - 36353 - ULTIMOS 3 MESES].[CODCLIPRINC].&amp;[37219]"/>
            <x15:cachedUniqueName index="484" name="[8274 - 36353 - ULTIMOS 3 MESES].[CODCLIPRINC].&amp;[37308]"/>
            <x15:cachedUniqueName index="485" name="[8274 - 36353 - ULTIMOS 3 MESES].[CODCLIPRINC].&amp;[37381]"/>
            <x15:cachedUniqueName index="486" name="[8274 - 36353 - ULTIMOS 3 MESES].[CODCLIPRINC].&amp;[37403]"/>
            <x15:cachedUniqueName index="487" name="[8274 - 36353 - ULTIMOS 3 MESES].[CODCLIPRINC].&amp;[37404]"/>
            <x15:cachedUniqueName index="488" name="[8274 - 36353 - ULTIMOS 3 MESES].[CODCLIPRINC].&amp;[37423]"/>
            <x15:cachedUniqueName index="489" name="[8274 - 36353 - ULTIMOS 3 MESES].[CODCLIPRINC].&amp;[37462]"/>
            <x15:cachedUniqueName index="490" name="[8274 - 36353 - ULTIMOS 3 MESES].[CODCLIPRINC].&amp;[37503]"/>
            <x15:cachedUniqueName index="491" name="[8274 - 36353 - ULTIMOS 3 MESES].[CODCLIPRINC].&amp;[37507]"/>
            <x15:cachedUniqueName index="492" name="[8274 - 36353 - ULTIMOS 3 MESES].[CODCLIPRINC].&amp;[37525]"/>
            <x15:cachedUniqueName index="493" name="[8274 - 36353 - ULTIMOS 3 MESES].[CODCLIPRINC].&amp;[37542]"/>
            <x15:cachedUniqueName index="494" name="[8274 - 36353 - ULTIMOS 3 MESES].[CODCLIPRINC].&amp;[37555]"/>
            <x15:cachedUniqueName index="495" name="[8274 - 36353 - ULTIMOS 3 MESES].[CODCLIPRINC].&amp;[37609]"/>
            <x15:cachedUniqueName index="496" name="[8274 - 36353 - ULTIMOS 3 MESES].[CODCLIPRINC].&amp;[37657]"/>
            <x15:cachedUniqueName index="497" name="[8274 - 36353 - ULTIMOS 3 MESES].[CODCLIPRINC].&amp;[37667]"/>
            <x15:cachedUniqueName index="498" name="[8274 - 36353 - ULTIMOS 3 MESES].[CODCLIPRINC].&amp;[37691]"/>
            <x15:cachedUniqueName index="499" name="[8274 - 36353 - ULTIMOS 3 MESES].[CODCLIPRINC].&amp;[37785]"/>
            <x15:cachedUniqueName index="500" name="[8274 - 36353 - ULTIMOS 3 MESES].[CODCLIPRINC].&amp;[37816]"/>
            <x15:cachedUniqueName index="501" name="[8274 - 36353 - ULTIMOS 3 MESES].[CODCLIPRINC].&amp;[37828]"/>
            <x15:cachedUniqueName index="502" name="[8274 - 36353 - ULTIMOS 3 MESES].[CODCLIPRINC].&amp;[37860]"/>
            <x15:cachedUniqueName index="503" name="[8274 - 36353 - ULTIMOS 3 MESES].[CODCLIPRINC].&amp;[37974]"/>
            <x15:cachedUniqueName index="504" name="[8274 - 36353 - ULTIMOS 3 MESES].[CODCLIPRINC].&amp;[37991]"/>
            <x15:cachedUniqueName index="505" name="[8274 - 36353 - ULTIMOS 3 MESES].[CODCLIPRINC].&amp;[38000]"/>
            <x15:cachedUniqueName index="506" name="[8274 - 36353 - ULTIMOS 3 MESES].[CODCLIPRINC].&amp;[38058]"/>
            <x15:cachedUniqueName index="507" name="[8274 - 36353 - ULTIMOS 3 MESES].[CODCLIPRINC].&amp;[38084]"/>
            <x15:cachedUniqueName index="508" name="[8274 - 36353 - ULTIMOS 3 MESES].[CODCLIPRINC].&amp;[38102]"/>
            <x15:cachedUniqueName index="509" name="[8274 - 36353 - ULTIMOS 3 MESES].[CODCLIPRINC].&amp;[38104]"/>
            <x15:cachedUniqueName index="510" name="[8274 - 36353 - ULTIMOS 3 MESES].[CODCLIPRINC].&amp;[38122]"/>
            <x15:cachedUniqueName index="511" name="[8274 - 36353 - ULTIMOS 3 MESES].[CODCLIPRINC].&amp;[38123]"/>
            <x15:cachedUniqueName index="512" name="[8274 - 36353 - ULTIMOS 3 MESES].[CODCLIPRINC].&amp;[38155]"/>
            <x15:cachedUniqueName index="513" name="[8274 - 36353 - ULTIMOS 3 MESES].[CODCLIPRINC].&amp;[38167]"/>
            <x15:cachedUniqueName index="514" name="[8274 - 36353 - ULTIMOS 3 MESES].[CODCLIPRINC].&amp;[38168]"/>
            <x15:cachedUniqueName index="515" name="[8274 - 36353 - ULTIMOS 3 MESES].[CODCLIPRINC].&amp;[38184]"/>
            <x15:cachedUniqueName index="516" name="[8274 - 36353 - ULTIMOS 3 MESES].[CODCLIPRINC].&amp;[38198]"/>
            <x15:cachedUniqueName index="517" name="[8274 - 36353 - ULTIMOS 3 MESES].[CODCLIPRINC].&amp;[38372]"/>
            <x15:cachedUniqueName index="518" name="[8274 - 36353 - ULTIMOS 3 MESES].[CODCLIPRINC].&amp;[38403]"/>
            <x15:cachedUniqueName index="519" name="[8274 - 36353 - ULTIMOS 3 MESES].[CODCLIPRINC].&amp;[38427]"/>
            <x15:cachedUniqueName index="520" name="[8274 - 36353 - ULTIMOS 3 MESES].[CODCLIPRINC].&amp;[38434]"/>
            <x15:cachedUniqueName index="521" name="[8274 - 36353 - ULTIMOS 3 MESES].[CODCLIPRINC].&amp;[38518]"/>
            <x15:cachedUniqueName index="522" name="[8274 - 36353 - ULTIMOS 3 MESES].[CODCLIPRINC].&amp;[38523]"/>
            <x15:cachedUniqueName index="523" name="[8274 - 36353 - ULTIMOS 3 MESES].[CODCLIPRINC].&amp;[38549]"/>
            <x15:cachedUniqueName index="524" name="[8274 - 36353 - ULTIMOS 3 MESES].[CODCLIPRINC].&amp;[38561]"/>
            <x15:cachedUniqueName index="525" name="[8274 - 36353 - ULTIMOS 3 MESES].[CODCLIPRINC].&amp;[38563]"/>
            <x15:cachedUniqueName index="526" name="[8274 - 36353 - ULTIMOS 3 MESES].[CODCLIPRINC].&amp;[38630]"/>
            <x15:cachedUniqueName index="527" name="[8274 - 36353 - ULTIMOS 3 MESES].[CODCLIPRINC].&amp;[38643]"/>
            <x15:cachedUniqueName index="528" name="[8274 - 36353 - ULTIMOS 3 MESES].[CODCLIPRINC].&amp;[38800]"/>
            <x15:cachedUniqueName index="529" name="[8274 - 36353 - ULTIMOS 3 MESES].[CODCLIPRINC].&amp;[38870]"/>
            <x15:cachedUniqueName index="530" name="[8274 - 36353 - ULTIMOS 3 MESES].[CODCLIPRINC].&amp;[38887]"/>
            <x15:cachedUniqueName index="531" name="[8274 - 36353 - ULTIMOS 3 MESES].[CODCLIPRINC].&amp;[38905]"/>
            <x15:cachedUniqueName index="532" name="[8274 - 36353 - ULTIMOS 3 MESES].[CODCLIPRINC].&amp;[38925]"/>
            <x15:cachedUniqueName index="533" name="[8274 - 36353 - ULTIMOS 3 MESES].[CODCLIPRINC].&amp;[38939]"/>
            <x15:cachedUniqueName index="534" name="[8274 - 36353 - ULTIMOS 3 MESES].[CODCLIPRINC].&amp;[38978]"/>
            <x15:cachedUniqueName index="535" name="[8274 - 36353 - ULTIMOS 3 MESES].[CODCLIPRINC].&amp;[39014]"/>
            <x15:cachedUniqueName index="536" name="[8274 - 36353 - ULTIMOS 3 MESES].[CODCLIPRINC].&amp;[39052]"/>
            <x15:cachedUniqueName index="537" name="[8274 - 36353 - ULTIMOS 3 MESES].[CODCLIPRINC].&amp;[39109]"/>
            <x15:cachedUniqueName index="538" name="[8274 - 36353 - ULTIMOS 3 MESES].[CODCLIPRINC].&amp;[39184]"/>
            <x15:cachedUniqueName index="539" name="[8274 - 36353 - ULTIMOS 3 MESES].[CODCLIPRINC].&amp;[39189]"/>
            <x15:cachedUniqueName index="540" name="[8274 - 36353 - ULTIMOS 3 MESES].[CODCLIPRINC].&amp;[39256]"/>
            <x15:cachedUniqueName index="541" name="[8274 - 36353 - ULTIMOS 3 MESES].[CODCLIPRINC].&amp;[39257]"/>
            <x15:cachedUniqueName index="542" name="[8274 - 36353 - ULTIMOS 3 MESES].[CODCLIPRINC].&amp;[39304]"/>
            <x15:cachedUniqueName index="543" name="[8274 - 36353 - ULTIMOS 3 MESES].[CODCLIPRINC].&amp;[39367]"/>
            <x15:cachedUniqueName index="544" name="[8274 - 36353 - ULTIMOS 3 MESES].[CODCLIPRINC].&amp;[39385]"/>
            <x15:cachedUniqueName index="545" name="[8274 - 36353 - ULTIMOS 3 MESES].[CODCLIPRINC].&amp;[39397]"/>
            <x15:cachedUniqueName index="546" name="[8274 - 36353 - ULTIMOS 3 MESES].[CODCLIPRINC].&amp;[39457]"/>
            <x15:cachedUniqueName index="547" name="[8274 - 36353 - ULTIMOS 3 MESES].[CODCLIPRINC].&amp;[39558]"/>
            <x15:cachedUniqueName index="548" name="[8274 - 36353 - ULTIMOS 3 MESES].[CODCLIPRINC].&amp;[39590]"/>
            <x15:cachedUniqueName index="549" name="[8274 - 36353 - ULTIMOS 3 MESES].[CODCLIPRINC].&amp;[39627]"/>
            <x15:cachedUniqueName index="550" name="[8274 - 36353 - ULTIMOS 3 MESES].[CODCLIPRINC].&amp;[39630]"/>
            <x15:cachedUniqueName index="551" name="[8274 - 36353 - ULTIMOS 3 MESES].[CODCLIPRINC].&amp;[39641]"/>
            <x15:cachedUniqueName index="552" name="[8274 - 36353 - ULTIMOS 3 MESES].[CODCLIPRINC].&amp;[39680]"/>
            <x15:cachedUniqueName index="553" name="[8274 - 36353 - ULTIMOS 3 MESES].[CODCLIPRINC].&amp;[39704]"/>
            <x15:cachedUniqueName index="554" name="[8274 - 36353 - ULTIMOS 3 MESES].[CODCLIPRINC].&amp;[39768]"/>
            <x15:cachedUniqueName index="555" name="[8274 - 36353 - ULTIMOS 3 MESES].[CODCLIPRINC].&amp;[39790]"/>
            <x15:cachedUniqueName index="556" name="[8274 - 36353 - ULTIMOS 3 MESES].[CODCLIPRINC].&amp;[39800]"/>
            <x15:cachedUniqueName index="557" name="[8274 - 36353 - ULTIMOS 3 MESES].[CODCLIPRINC].&amp;[39822]"/>
            <x15:cachedUniqueName index="558" name="[8274 - 36353 - ULTIMOS 3 MESES].[CODCLIPRINC].&amp;[39825]"/>
            <x15:cachedUniqueName index="559" name="[8274 - 36353 - ULTIMOS 3 MESES].[CODCLIPRINC].&amp;[39922]"/>
            <x15:cachedUniqueName index="560" name="[8274 - 36353 - ULTIMOS 3 MESES].[CODCLIPRINC].&amp;[39958]"/>
            <x15:cachedUniqueName index="561" name="[8274 - 36353 - ULTIMOS 3 MESES].[CODCLIPRINC].&amp;[40067]"/>
            <x15:cachedUniqueName index="562" name="[8274 - 36353 - ULTIMOS 3 MESES].[CODCLIPRINC].&amp;[40100]"/>
            <x15:cachedUniqueName index="563" name="[8274 - 36353 - ULTIMOS 3 MESES].[CODCLIPRINC].&amp;[40114]"/>
            <x15:cachedUniqueName index="564" name="[8274 - 36353 - ULTIMOS 3 MESES].[CODCLIPRINC].&amp;[40217]"/>
            <x15:cachedUniqueName index="565" name="[8274 - 36353 - ULTIMOS 3 MESES].[CODCLIPRINC].&amp;[40224]"/>
            <x15:cachedUniqueName index="566" name="[8274 - 36353 - ULTIMOS 3 MESES].[CODCLIPRINC].&amp;[40239]"/>
            <x15:cachedUniqueName index="567" name="[8274 - 36353 - ULTIMOS 3 MESES].[CODCLIPRINC].&amp;[40267]"/>
            <x15:cachedUniqueName index="568" name="[8274 - 36353 - ULTIMOS 3 MESES].[CODCLIPRINC].&amp;[40270]"/>
            <x15:cachedUniqueName index="569" name="[8274 - 36353 - ULTIMOS 3 MESES].[CODCLIPRINC].&amp;[40277]"/>
            <x15:cachedUniqueName index="570" name="[8274 - 36353 - ULTIMOS 3 MESES].[CODCLIPRINC].&amp;[40310]"/>
            <x15:cachedUniqueName index="571" name="[8274 - 36353 - ULTIMOS 3 MESES].[CODCLIPRINC].&amp;[40315]"/>
            <x15:cachedUniqueName index="572" name="[8274 - 36353 - ULTIMOS 3 MESES].[CODCLIPRINC].&amp;[40340]"/>
            <x15:cachedUniqueName index="573" name="[8274 - 36353 - ULTIMOS 3 MESES].[CODCLIPRINC].&amp;[40366]"/>
            <x15:cachedUniqueName index="574" name="[8274 - 36353 - ULTIMOS 3 MESES].[CODCLIPRINC].&amp;[40430]"/>
            <x15:cachedUniqueName index="575" name="[8274 - 36353 - ULTIMOS 3 MESES].[CODCLIPRINC].&amp;[40437]"/>
            <x15:cachedUniqueName index="576" name="[8274 - 36353 - ULTIMOS 3 MESES].[CODCLIPRINC].&amp;[40472]"/>
            <x15:cachedUniqueName index="577" name="[8274 - 36353 - ULTIMOS 3 MESES].[CODCLIPRINC].&amp;[40544]"/>
            <x15:cachedUniqueName index="578" name="[8274 - 36353 - ULTIMOS 3 MESES].[CODCLIPRINC].&amp;[40578]"/>
            <x15:cachedUniqueName index="579" name="[8274 - 36353 - ULTIMOS 3 MESES].[CODCLIPRINC].&amp;[40589]"/>
            <x15:cachedUniqueName index="580" name="[8274 - 36353 - ULTIMOS 3 MESES].[CODCLIPRINC].&amp;[40642]"/>
            <x15:cachedUniqueName index="581" name="[8274 - 36353 - ULTIMOS 3 MESES].[CODCLIPRINC].&amp;[40654]"/>
            <x15:cachedUniqueName index="582" name="[8274 - 36353 - ULTIMOS 3 MESES].[CODCLIPRINC].&amp;[40723]"/>
            <x15:cachedUniqueName index="583" name="[8274 - 36353 - ULTIMOS 3 MESES].[CODCLIPRINC].&amp;[40734]"/>
            <x15:cachedUniqueName index="584" name="[8274 - 36353 - ULTIMOS 3 MESES].[CODCLIPRINC].&amp;[40747]"/>
            <x15:cachedUniqueName index="585" name="[8274 - 36353 - ULTIMOS 3 MESES].[CODCLIPRINC].&amp;[40748]"/>
            <x15:cachedUniqueName index="586" name="[8274 - 36353 - ULTIMOS 3 MESES].[CODCLIPRINC].&amp;[40791]"/>
            <x15:cachedUniqueName index="587" name="[8274 - 36353 - ULTIMOS 3 MESES].[CODCLIPRINC].&amp;[40836]"/>
            <x15:cachedUniqueName index="588" name="[8274 - 36353 - ULTIMOS 3 MESES].[CODCLIPRINC].&amp;[40854]"/>
            <x15:cachedUniqueName index="589" name="[8274 - 36353 - ULTIMOS 3 MESES].[CODCLIPRINC].&amp;[40883]"/>
            <x15:cachedUniqueName index="590" name="[8274 - 36353 - ULTIMOS 3 MESES].[CODCLIPRINC].&amp;[40926]"/>
            <x15:cachedUniqueName index="591" name="[8274 - 36353 - ULTIMOS 3 MESES].[CODCLIPRINC].&amp;[40945]"/>
            <x15:cachedUniqueName index="592" name="[8274 - 36353 - ULTIMOS 3 MESES].[CODCLIPRINC].&amp;[40969]"/>
            <x15:cachedUniqueName index="593" name="[8274 - 36353 - ULTIMOS 3 MESES].[CODCLIPRINC].&amp;[40972]"/>
            <x15:cachedUniqueName index="594" name="[8274 - 36353 - ULTIMOS 3 MESES].[CODCLIPRINC].&amp;[40986]"/>
            <x15:cachedUniqueName index="595" name="[8274 - 36353 - ULTIMOS 3 MESES].[CODCLIPRINC].&amp;[41087]"/>
            <x15:cachedUniqueName index="596" name="[8274 - 36353 - ULTIMOS 3 MESES].[CODCLIPRINC].&amp;[41156]"/>
            <x15:cachedUniqueName index="597" name="[8274 - 36353 - ULTIMOS 3 MESES].[CODCLIPRINC].&amp;[41199]"/>
            <x15:cachedUniqueName index="598" name="[8274 - 36353 - ULTIMOS 3 MESES].[CODCLIPRINC].&amp;[41274]"/>
            <x15:cachedUniqueName index="599" name="[8274 - 36353 - ULTIMOS 3 MESES].[CODCLIPRINC].&amp;[41299]"/>
            <x15:cachedUniqueName index="600" name="[8274 - 36353 - ULTIMOS 3 MESES].[CODCLIPRINC].&amp;[41349]"/>
            <x15:cachedUniqueName index="601" name="[8274 - 36353 - ULTIMOS 3 MESES].[CODCLIPRINC].&amp;[41355]"/>
            <x15:cachedUniqueName index="602" name="[8274 - 36353 - ULTIMOS 3 MESES].[CODCLIPRINC].&amp;[41365]"/>
            <x15:cachedUniqueName index="603" name="[8274 - 36353 - ULTIMOS 3 MESES].[CODCLIPRINC].&amp;[41372]"/>
            <x15:cachedUniqueName index="604" name="[8274 - 36353 - ULTIMOS 3 MESES].[CODCLIPRINC].&amp;[41392]"/>
            <x15:cachedUniqueName index="605" name="[8274 - 36353 - ULTIMOS 3 MESES].[CODCLIPRINC].&amp;[41422]"/>
            <x15:cachedUniqueName index="606" name="[8274 - 36353 - ULTIMOS 3 MESES].[CODCLIPRINC].&amp;[41429]"/>
            <x15:cachedUniqueName index="607" name="[8274 - 36353 - ULTIMOS 3 MESES].[CODCLIPRINC].&amp;[41431]"/>
            <x15:cachedUniqueName index="608" name="[8274 - 36353 - ULTIMOS 3 MESES].[CODCLIPRINC].&amp;[41432]"/>
            <x15:cachedUniqueName index="609" name="[8274 - 36353 - ULTIMOS 3 MESES].[CODCLIPRINC].&amp;[41459]"/>
            <x15:cachedUniqueName index="610" name="[8274 - 36353 - ULTIMOS 3 MESES].[CODCLIPRINC].&amp;[41460]"/>
            <x15:cachedUniqueName index="611" name="[8274 - 36353 - ULTIMOS 3 MESES].[CODCLIPRINC].&amp;[41479]"/>
            <x15:cachedUniqueName index="612" name="[8274 - 36353 - ULTIMOS 3 MESES].[CODCLIPRINC].&amp;[41490]"/>
            <x15:cachedUniqueName index="613" name="[8274 - 36353 - ULTIMOS 3 MESES].[CODCLIPRINC].&amp;[41504]"/>
            <x15:cachedUniqueName index="614" name="[8274 - 36353 - ULTIMOS 3 MESES].[CODCLIPRINC].&amp;[41568]"/>
            <x15:cachedUniqueName index="615" name="[8274 - 36353 - ULTIMOS 3 MESES].[CODCLIPRINC].&amp;[41581]"/>
            <x15:cachedUniqueName index="616" name="[8274 - 36353 - ULTIMOS 3 MESES].[CODCLIPRINC].&amp;[41621]"/>
            <x15:cachedUniqueName index="617" name="[8274 - 36353 - ULTIMOS 3 MESES].[CODCLIPRINC].&amp;[41627]"/>
            <x15:cachedUniqueName index="618" name="[8274 - 36353 - ULTIMOS 3 MESES].[CODCLIPRINC].&amp;[41644]"/>
            <x15:cachedUniqueName index="619" name="[8274 - 36353 - ULTIMOS 3 MESES].[CODCLIPRINC].&amp;[41652]"/>
            <x15:cachedUniqueName index="620" name="[8274 - 36353 - ULTIMOS 3 MESES].[CODCLIPRINC].&amp;[41664]"/>
            <x15:cachedUniqueName index="621" name="[8274 - 36353 - ULTIMOS 3 MESES].[CODCLIPRINC].&amp;[41796]"/>
            <x15:cachedUniqueName index="622" name="[8274 - 36353 - ULTIMOS 3 MESES].[CODCLIPRINC].&amp;[41801]"/>
            <x15:cachedUniqueName index="623" name="[8274 - 36353 - ULTIMOS 3 MESES].[CODCLIPRINC].&amp;[41828]"/>
            <x15:cachedUniqueName index="624" name="[8274 - 36353 - ULTIMOS 3 MESES].[CODCLIPRINC].&amp;[41857]"/>
            <x15:cachedUniqueName index="625" name="[8274 - 36353 - ULTIMOS 3 MESES].[CODCLIPRINC].&amp;[41906]"/>
            <x15:cachedUniqueName index="626" name="[8274 - 36353 - ULTIMOS 3 MESES].[CODCLIPRINC].&amp;[42042]"/>
            <x15:cachedUniqueName index="627" name="[8274 - 36353 - ULTIMOS 3 MESES].[CODCLIPRINC].&amp;[42054]"/>
            <x15:cachedUniqueName index="628" name="[8274 - 36353 - ULTIMOS 3 MESES].[CODCLIPRINC].&amp;[42062]"/>
            <x15:cachedUniqueName index="629" name="[8274 - 36353 - ULTIMOS 3 MESES].[CODCLIPRINC].&amp;[42120]"/>
            <x15:cachedUniqueName index="630" name="[8274 - 36353 - ULTIMOS 3 MESES].[CODCLIPRINC].&amp;[42173]"/>
            <x15:cachedUniqueName index="631" name="[8274 - 36353 - ULTIMOS 3 MESES].[CODCLIPRINC].&amp;[42248]"/>
            <x15:cachedUniqueName index="632" name="[8274 - 36353 - ULTIMOS 3 MESES].[CODCLIPRINC].&amp;[42273]"/>
            <x15:cachedUniqueName index="633" name="[8274 - 36353 - ULTIMOS 3 MESES].[CODCLIPRINC].&amp;[42276]"/>
            <x15:cachedUniqueName index="634" name="[8274 - 36353 - ULTIMOS 3 MESES].[CODCLIPRINC].&amp;[42328]"/>
            <x15:cachedUniqueName index="635" name="[8274 - 36353 - ULTIMOS 3 MESES].[CODCLIPRINC].&amp;[42354]"/>
            <x15:cachedUniqueName index="636" name="[8274 - 36353 - ULTIMOS 3 MESES].[CODCLIPRINC].&amp;[42359]"/>
            <x15:cachedUniqueName index="637" name="[8274 - 36353 - ULTIMOS 3 MESES].[CODCLIPRINC].&amp;[42370]"/>
            <x15:cachedUniqueName index="638" name="[8274 - 36353 - ULTIMOS 3 MESES].[CODCLIPRINC].&amp;[42392]"/>
            <x15:cachedUniqueName index="639" name="[8274 - 36353 - ULTIMOS 3 MESES].[CODCLIPRINC].&amp;[42425]"/>
            <x15:cachedUniqueName index="640" name="[8274 - 36353 - ULTIMOS 3 MESES].[CODCLIPRINC].&amp;[42473]"/>
            <x15:cachedUniqueName index="641" name="[8274 - 36353 - ULTIMOS 3 MESES].[CODCLIPRINC].&amp;[42557]"/>
            <x15:cachedUniqueName index="642" name="[8274 - 36353 - ULTIMOS 3 MESES].[CODCLIPRINC].&amp;[42561]"/>
            <x15:cachedUniqueName index="643" name="[8274 - 36353 - ULTIMOS 3 MESES].[CODCLIPRINC].&amp;[42563]"/>
            <x15:cachedUniqueName index="644" name="[8274 - 36353 - ULTIMOS 3 MESES].[CODCLIPRINC].&amp;[42671]"/>
            <x15:cachedUniqueName index="645" name="[8274 - 36353 - ULTIMOS 3 MESES].[CODCLIPRINC].&amp;[42703]"/>
            <x15:cachedUniqueName index="646" name="[8274 - 36353 - ULTIMOS 3 MESES].[CODCLIPRINC].&amp;[42728]"/>
            <x15:cachedUniqueName index="647" name="[8274 - 36353 - ULTIMOS 3 MESES].[CODCLIPRINC].&amp;[42789]"/>
            <x15:cachedUniqueName index="648" name="[8274 - 36353 - ULTIMOS 3 MESES].[CODCLIPRINC].&amp;[42816]"/>
            <x15:cachedUniqueName index="649" name="[8274 - 36353 - ULTIMOS 3 MESES].[CODCLIPRINC].&amp;[42840]"/>
            <x15:cachedUniqueName index="650" name="[8274 - 36353 - ULTIMOS 3 MESES].[CODCLIPRINC].&amp;[42936]"/>
            <x15:cachedUniqueName index="651" name="[8274 - 36353 - ULTIMOS 3 MESES].[CODCLIPRINC].&amp;[42952]"/>
            <x15:cachedUniqueName index="652" name="[8274 - 36353 - ULTIMOS 3 MESES].[CODCLIPRINC].&amp;[42964]"/>
            <x15:cachedUniqueName index="653" name="[8274 - 36353 - ULTIMOS 3 MESES].[CODCLIPRINC].&amp;[42968]"/>
            <x15:cachedUniqueName index="654" name="[8274 - 36353 - ULTIMOS 3 MESES].[CODCLIPRINC].&amp;[43025]"/>
            <x15:cachedUniqueName index="655" name="[8274 - 36353 - ULTIMOS 3 MESES].[CODCLIPRINC].&amp;[43038]"/>
            <x15:cachedUniqueName index="656" name="[8274 - 36353 - ULTIMOS 3 MESES].[CODCLIPRINC].&amp;[43039]"/>
            <x15:cachedUniqueName index="657" name="[8274 - 36353 - ULTIMOS 3 MESES].[CODCLIPRINC].&amp;[43049]"/>
            <x15:cachedUniqueName index="658" name="[8274 - 36353 - ULTIMOS 3 MESES].[CODCLIPRINC].&amp;[43074]"/>
            <x15:cachedUniqueName index="659" name="[8274 - 36353 - ULTIMOS 3 MESES].[CODCLIPRINC].&amp;[43147]"/>
            <x15:cachedUniqueName index="660" name="[8274 - 36353 - ULTIMOS 3 MESES].[CODCLIPRINC].&amp;[43159]"/>
            <x15:cachedUniqueName index="661" name="[8274 - 36353 - ULTIMOS 3 MESES].[CODCLIPRINC].&amp;[43204]"/>
            <x15:cachedUniqueName index="662" name="[8274 - 36353 - ULTIMOS 3 MESES].[CODCLIPRINC].&amp;[43225]"/>
            <x15:cachedUniqueName index="663" name="[8274 - 36353 - ULTIMOS 3 MESES].[CODCLIPRINC].&amp;[43263]"/>
            <x15:cachedUniqueName index="664" name="[8274 - 36353 - ULTIMOS 3 MESES].[CODCLIPRINC].&amp;[43277]"/>
            <x15:cachedUniqueName index="665" name="[8274 - 36353 - ULTIMOS 3 MESES].[CODCLIPRINC].&amp;[43289]"/>
            <x15:cachedUniqueName index="666" name="[8274 - 36353 - ULTIMOS 3 MESES].[CODCLIPRINC].&amp;[43292]"/>
            <x15:cachedUniqueName index="667" name="[8274 - 36353 - ULTIMOS 3 MESES].[CODCLIPRINC].&amp;[43301]"/>
            <x15:cachedUniqueName index="668" name="[8274 - 36353 - ULTIMOS 3 MESES].[CODCLIPRINC].&amp;[43303]"/>
            <x15:cachedUniqueName index="669" name="[8274 - 36353 - ULTIMOS 3 MESES].[CODCLIPRINC].&amp;[43376]"/>
            <x15:cachedUniqueName index="670" name="[8274 - 36353 - ULTIMOS 3 MESES].[CODCLIPRINC].&amp;[43407]"/>
            <x15:cachedUniqueName index="671" name="[8274 - 36353 - ULTIMOS 3 MESES].[CODCLIPRINC].&amp;[43426]"/>
            <x15:cachedUniqueName index="672" name="[8274 - 36353 - ULTIMOS 3 MESES].[CODCLIPRINC].&amp;[43437]"/>
            <x15:cachedUniqueName index="673" name="[8274 - 36353 - ULTIMOS 3 MESES].[CODCLIPRINC].&amp;[43443]"/>
            <x15:cachedUniqueName index="674" name="[8274 - 36353 - ULTIMOS 3 MESES].[CODCLIPRINC].&amp;[43449]"/>
            <x15:cachedUniqueName index="675" name="[8274 - 36353 - ULTIMOS 3 MESES].[CODCLIPRINC].&amp;[43458]"/>
            <x15:cachedUniqueName index="676" name="[8274 - 36353 - ULTIMOS 3 MESES].[CODCLIPRINC].&amp;[43466]"/>
            <x15:cachedUniqueName index="677" name="[8274 - 36353 - ULTIMOS 3 MESES].[CODCLIPRINC].&amp;[43470]"/>
            <x15:cachedUniqueName index="678" name="[8274 - 36353 - ULTIMOS 3 MESES].[CODCLIPRINC].&amp;[43480]"/>
            <x15:cachedUniqueName index="679" name="[8274 - 36353 - ULTIMOS 3 MESES].[CODCLIPRINC].&amp;[43506]"/>
            <x15:cachedUniqueName index="680" name="[8274 - 36353 - ULTIMOS 3 MESES].[CODCLIPRINC].&amp;[43562]"/>
            <x15:cachedUniqueName index="681" name="[8274 - 36353 - ULTIMOS 3 MESES].[CODCLIPRINC].&amp;[43563]"/>
            <x15:cachedUniqueName index="682" name="[8274 - 36353 - ULTIMOS 3 MESES].[CODCLIPRINC].&amp;[43569]"/>
            <x15:cachedUniqueName index="683" name="[8274 - 36353 - ULTIMOS 3 MESES].[CODCLIPRINC].&amp;[43587]"/>
            <x15:cachedUniqueName index="684" name="[8274 - 36353 - ULTIMOS 3 MESES].[CODCLIPRINC].&amp;[43615]"/>
            <x15:cachedUniqueName index="685" name="[8274 - 36353 - ULTIMOS 3 MESES].[CODCLIPRINC].&amp;[43623]"/>
            <x15:cachedUniqueName index="686" name="[8274 - 36353 - ULTIMOS 3 MESES].[CODCLIPRINC].&amp;[43684]"/>
            <x15:cachedUniqueName index="687" name="[8274 - 36353 - ULTIMOS 3 MESES].[CODCLIPRINC].&amp;[43702]"/>
            <x15:cachedUniqueName index="688" name="[8274 - 36353 - ULTIMOS 3 MESES].[CODCLIPRINC].&amp;[43712]"/>
            <x15:cachedUniqueName index="689" name="[8274 - 36353 - ULTIMOS 3 MESES].[CODCLIPRINC].&amp;[43716]"/>
            <x15:cachedUniqueName index="690" name="[8274 - 36353 - ULTIMOS 3 MESES].[CODCLIPRINC].&amp;[43751]"/>
            <x15:cachedUniqueName index="691" name="[8274 - 36353 - ULTIMOS 3 MESES].[CODCLIPRINC].&amp;[43782]"/>
            <x15:cachedUniqueName index="692" name="[8274 - 36353 - ULTIMOS 3 MESES].[CODCLIPRINC].&amp;[43816]"/>
            <x15:cachedUniqueName index="693" name="[8274 - 36353 - ULTIMOS 3 MESES].[CODCLIPRINC].&amp;[43878]"/>
            <x15:cachedUniqueName index="694" name="[8274 - 36353 - ULTIMOS 3 MESES].[CODCLIPRINC].&amp;[43886]"/>
            <x15:cachedUniqueName index="695" name="[8274 - 36353 - ULTIMOS 3 MESES].[CODCLIPRINC].&amp;[43908]"/>
            <x15:cachedUniqueName index="696" name="[8274 - 36353 - ULTIMOS 3 MESES].[CODCLIPRINC].&amp;[43922]"/>
            <x15:cachedUniqueName index="697" name="[8274 - 36353 - ULTIMOS 3 MESES].[CODCLIPRINC].&amp;[43954]"/>
            <x15:cachedUniqueName index="698" name="[8274 - 36353 - ULTIMOS 3 MESES].[CODCLIPRINC].&amp;[44018]"/>
            <x15:cachedUniqueName index="699" name="[8274 - 36353 - ULTIMOS 3 MESES].[CODCLIPRINC].&amp;[44086]"/>
            <x15:cachedUniqueName index="700" name="[8274 - 36353 - ULTIMOS 3 MESES].[CODCLIPRINC].&amp;[44122]"/>
            <x15:cachedUniqueName index="701" name="[8274 - 36353 - ULTIMOS 3 MESES].[CODCLIPRINC].&amp;[44130]"/>
            <x15:cachedUniqueName index="702" name="[8274 - 36353 - ULTIMOS 3 MESES].[CODCLIPRINC].&amp;[44142]"/>
            <x15:cachedUniqueName index="703" name="[8274 - 36353 - ULTIMOS 3 MESES].[CODCLIPRINC].&amp;[44164]"/>
            <x15:cachedUniqueName index="704" name="[8274 - 36353 - ULTIMOS 3 MESES].[CODCLIPRINC].&amp;[44174]"/>
            <x15:cachedUniqueName index="705" name="[8274 - 36353 - ULTIMOS 3 MESES].[CODCLIPRINC].&amp;[44215]"/>
            <x15:cachedUniqueName index="706" name="[8274 - 36353 - ULTIMOS 3 MESES].[CODCLIPRINC].&amp;[44248]"/>
            <x15:cachedUniqueName index="707" name="[8274 - 36353 - ULTIMOS 3 MESES].[CODCLIPRINC].&amp;[44257]"/>
            <x15:cachedUniqueName index="708" name="[8274 - 36353 - ULTIMOS 3 MESES].[CODCLIPRINC].&amp;[44258]"/>
            <x15:cachedUniqueName index="709" name="[8274 - 36353 - ULTIMOS 3 MESES].[CODCLIPRINC].&amp;[44268]"/>
            <x15:cachedUniqueName index="710" name="[8274 - 36353 - ULTIMOS 3 MESES].[CODCLIPRINC].&amp;[44320]"/>
            <x15:cachedUniqueName index="711" name="[8274 - 36353 - ULTIMOS 3 MESES].[CODCLIPRINC].&amp;[44425]"/>
            <x15:cachedUniqueName index="712" name="[8274 - 36353 - ULTIMOS 3 MESES].[CODCLIPRINC].&amp;[44436]"/>
            <x15:cachedUniqueName index="713" name="[8274 - 36353 - ULTIMOS 3 MESES].[CODCLIPRINC].&amp;[44440]"/>
            <x15:cachedUniqueName index="714" name="[8274 - 36353 - ULTIMOS 3 MESES].[CODCLIPRINC].&amp;[44444]"/>
            <x15:cachedUniqueName index="715" name="[8274 - 36353 - ULTIMOS 3 MESES].[CODCLIPRINC].&amp;[44465]"/>
            <x15:cachedUniqueName index="716" name="[8274 - 36353 - ULTIMOS 3 MESES].[CODCLIPRINC].&amp;[44470]"/>
            <x15:cachedUniqueName index="717" name="[8274 - 36353 - ULTIMOS 3 MESES].[CODCLIPRINC].&amp;[44486]"/>
            <x15:cachedUniqueName index="718" name="[8274 - 36353 - ULTIMOS 3 MESES].[CODCLIPRINC].&amp;[44489]"/>
            <x15:cachedUniqueName index="719" name="[8274 - 36353 - ULTIMOS 3 MESES].[CODCLIPRINC].&amp;[44491]"/>
            <x15:cachedUniqueName index="720" name="[8274 - 36353 - ULTIMOS 3 MESES].[CODCLIPRINC].&amp;[44533]"/>
            <x15:cachedUniqueName index="721" name="[8274 - 36353 - ULTIMOS 3 MESES].[CODCLIPRINC].&amp;[44553]"/>
            <x15:cachedUniqueName index="722" name="[8274 - 36353 - ULTIMOS 3 MESES].[CODCLIPRINC].&amp;[44590]"/>
            <x15:cachedUniqueName index="723" name="[8274 - 36353 - ULTIMOS 3 MESES].[CODCLIPRINC].&amp;[44606]"/>
            <x15:cachedUniqueName index="724" name="[8274 - 36353 - ULTIMOS 3 MESES].[CODCLIPRINC].&amp;[44610]"/>
            <x15:cachedUniqueName index="725" name="[8274 - 36353 - ULTIMOS 3 MESES].[CODCLIPRINC].&amp;[44659]"/>
            <x15:cachedUniqueName index="726" name="[8274 - 36353 - ULTIMOS 3 MESES].[CODCLIPRINC].&amp;[44685]"/>
            <x15:cachedUniqueName index="727" name="[8274 - 36353 - ULTIMOS 3 MESES].[CODCLIPRINC].&amp;[44700]"/>
            <x15:cachedUniqueName index="728" name="[8274 - 36353 - ULTIMOS 3 MESES].[CODCLIPRINC].&amp;[44722]"/>
            <x15:cachedUniqueName index="729" name="[8274 - 36353 - ULTIMOS 3 MESES].[CODCLIPRINC].&amp;[44730]"/>
            <x15:cachedUniqueName index="730" name="[8274 - 36353 - ULTIMOS 3 MESES].[CODCLIPRINC].&amp;[44774]"/>
            <x15:cachedUniqueName index="731" name="[8274 - 36353 - ULTIMOS 3 MESES].[CODCLIPRINC].&amp;[44781]"/>
            <x15:cachedUniqueName index="732" name="[8274 - 36353 - ULTIMOS 3 MESES].[CODCLIPRINC].&amp;[44793]"/>
            <x15:cachedUniqueName index="733" name="[8274 - 36353 - ULTIMOS 3 MESES].[CODCLIPRINC].&amp;[44796]"/>
            <x15:cachedUniqueName index="734" name="[8274 - 36353 - ULTIMOS 3 MESES].[CODCLIPRINC].&amp;[44818]"/>
            <x15:cachedUniqueName index="735" name="[8274 - 36353 - ULTIMOS 3 MESES].[CODCLIPRINC].&amp;[44828]"/>
            <x15:cachedUniqueName index="736" name="[8274 - 36353 - ULTIMOS 3 MESES].[CODCLIPRINC].&amp;[44841]"/>
            <x15:cachedUniqueName index="737" name="[8274 - 36353 - ULTIMOS 3 MESES].[CODCLIPRINC].&amp;[44844]"/>
            <x15:cachedUniqueName index="738" name="[8274 - 36353 - ULTIMOS 3 MESES].[CODCLIPRINC].&amp;[44887]"/>
            <x15:cachedUniqueName index="739" name="[8274 - 36353 - ULTIMOS 3 MESES].[CODCLIPRINC].&amp;[44888]"/>
            <x15:cachedUniqueName index="740" name="[8274 - 36353 - ULTIMOS 3 MESES].[CODCLIPRINC].&amp;[44922]"/>
            <x15:cachedUniqueName index="741" name="[8274 - 36353 - ULTIMOS 3 MESES].[CODCLIPRINC].&amp;[44931]"/>
            <x15:cachedUniqueName index="742" name="[8274 - 36353 - ULTIMOS 3 MESES].[CODCLIPRINC].&amp;[44961]"/>
            <x15:cachedUniqueName index="743" name="[8274 - 36353 - ULTIMOS 3 MESES].[CODCLIPRINC].&amp;[44999]"/>
            <x15:cachedUniqueName index="744" name="[8274 - 36353 - ULTIMOS 3 MESES].[CODCLIPRINC].&amp;[45087]"/>
            <x15:cachedUniqueName index="745" name="[8274 - 36353 - ULTIMOS 3 MESES].[CODCLIPRINC].&amp;[45088]"/>
            <x15:cachedUniqueName index="746" name="[8274 - 36353 - ULTIMOS 3 MESES].[CODCLIPRINC].&amp;[45149]"/>
            <x15:cachedUniqueName index="747" name="[8274 - 36353 - ULTIMOS 3 MESES].[CODCLIPRINC].&amp;[45187]"/>
            <x15:cachedUniqueName index="748" name="[8274 - 36353 - ULTIMOS 3 MESES].[CODCLIPRINC].&amp;[45203]"/>
            <x15:cachedUniqueName index="749" name="[8274 - 36353 - ULTIMOS 3 MESES].[CODCLIPRINC].&amp;[45232]"/>
            <x15:cachedUniqueName index="750" name="[8274 - 36353 - ULTIMOS 3 MESES].[CODCLIPRINC].&amp;[45249]"/>
            <x15:cachedUniqueName index="751" name="[8274 - 36353 - ULTIMOS 3 MESES].[CODCLIPRINC].&amp;[45287]"/>
            <x15:cachedUniqueName index="752" name="[8274 - 36353 - ULTIMOS 3 MESES].[CODCLIPRINC].&amp;[45383]"/>
            <x15:cachedUniqueName index="753" name="[8274 - 36353 - ULTIMOS 3 MESES].[CODCLIPRINC].&amp;[45535]"/>
            <x15:cachedUniqueName index="754" name="[8274 - 36353 - ULTIMOS 3 MESES].[CODCLIPRINC].&amp;[45626]"/>
            <x15:cachedUniqueName index="755" name="[8274 - 36353 - ULTIMOS 3 MESES].[CODCLIPRINC].&amp;[45632]"/>
            <x15:cachedUniqueName index="756" name="[8274 - 36353 - ULTIMOS 3 MESES].[CODCLIPRINC].&amp;[45651]"/>
            <x15:cachedUniqueName index="757" name="[8274 - 36353 - ULTIMOS 3 MESES].[CODCLIPRINC].&amp;[45728]"/>
            <x15:cachedUniqueName index="758" name="[8274 - 36353 - ULTIMOS 3 MESES].[CODCLIPRINC].&amp;[45737]"/>
            <x15:cachedUniqueName index="759" name="[8274 - 36353 - ULTIMOS 3 MESES].[CODCLIPRINC].&amp;[45748]"/>
            <x15:cachedUniqueName index="760" name="[8274 - 36353 - ULTIMOS 3 MESES].[CODCLIPRINC].&amp;[45830]"/>
            <x15:cachedUniqueName index="761" name="[8274 - 36353 - ULTIMOS 3 MESES].[CODCLIPRINC].&amp;[45859]"/>
            <x15:cachedUniqueName index="762" name="[8274 - 36353 - ULTIMOS 3 MESES].[CODCLIPRINC].&amp;[45873]"/>
            <x15:cachedUniqueName index="763" name="[8274 - 36353 - ULTIMOS 3 MESES].[CODCLIPRINC].&amp;[45889]"/>
            <x15:cachedUniqueName index="764" name="[8274 - 36353 - ULTIMOS 3 MESES].[CODCLIPRINC].&amp;[45946]"/>
            <x15:cachedUniqueName index="765" name="[8274 - 36353 - ULTIMOS 3 MESES].[CODCLIPRINC].&amp;[45996]"/>
            <x15:cachedUniqueName index="766" name="[8274 - 36353 - ULTIMOS 3 MESES].[CODCLIPRINC].&amp;[46009]"/>
            <x15:cachedUniqueName index="767" name="[8274 - 36353 - ULTIMOS 3 MESES].[CODCLIPRINC].&amp;[46067]"/>
            <x15:cachedUniqueName index="768" name="[8274 - 36353 - ULTIMOS 3 MESES].[CODCLIPRINC].&amp;[46140]"/>
            <x15:cachedUniqueName index="769" name="[8274 - 36353 - ULTIMOS 3 MESES].[CODCLIPRINC].&amp;[46163]"/>
            <x15:cachedUniqueName index="770" name="[8274 - 36353 - ULTIMOS 3 MESES].[CODCLIPRINC].&amp;[46234]"/>
            <x15:cachedUniqueName index="771" name="[8274 - 36353 - ULTIMOS 3 MESES].[CODCLIPRINC].&amp;[46242]"/>
            <x15:cachedUniqueName index="772" name="[8274 - 36353 - ULTIMOS 3 MESES].[CODCLIPRINC].&amp;[46269]"/>
            <x15:cachedUniqueName index="773" name="[8274 - 36353 - ULTIMOS 3 MESES].[CODCLIPRINC].&amp;[46280]"/>
            <x15:cachedUniqueName index="774" name="[8274 - 36353 - ULTIMOS 3 MESES].[CODCLIPRINC].&amp;[46300]"/>
            <x15:cachedUniqueName index="775" name="[8274 - 36353 - ULTIMOS 3 MESES].[CODCLIPRINC].&amp;[46304]"/>
            <x15:cachedUniqueName index="776" name="[8274 - 36353 - ULTIMOS 3 MESES].[CODCLIPRINC].&amp;[46348]"/>
            <x15:cachedUniqueName index="777" name="[8274 - 36353 - ULTIMOS 3 MESES].[CODCLIPRINC].&amp;[46400]"/>
            <x15:cachedUniqueName index="778" name="[8274 - 36353 - ULTIMOS 3 MESES].[CODCLIPRINC].&amp;[46406]"/>
            <x15:cachedUniqueName index="779" name="[8274 - 36353 - ULTIMOS 3 MESES].[CODCLIPRINC].&amp;[46450]"/>
            <x15:cachedUniqueName index="780" name="[8274 - 36353 - ULTIMOS 3 MESES].[CODCLIPRINC].&amp;[46457]"/>
            <x15:cachedUniqueName index="781" name="[8274 - 36353 - ULTIMOS 3 MESES].[CODCLIPRINC].&amp;[46460]"/>
            <x15:cachedUniqueName index="782" name="[8274 - 36353 - ULTIMOS 3 MESES].[CODCLIPRINC].&amp;[46539]"/>
            <x15:cachedUniqueName index="783" name="[8274 - 36353 - ULTIMOS 3 MESES].[CODCLIPRINC].&amp;[46555]"/>
            <x15:cachedUniqueName index="784" name="[8274 - 36353 - ULTIMOS 3 MESES].[CODCLIPRINC].&amp;[46575]"/>
            <x15:cachedUniqueName index="785" name="[8274 - 36353 - ULTIMOS 3 MESES].[CODCLIPRINC].&amp;[46596]"/>
            <x15:cachedUniqueName index="786" name="[8274 - 36353 - ULTIMOS 3 MESES].[CODCLIPRINC].&amp;[46632]"/>
            <x15:cachedUniqueName index="787" name="[8274 - 36353 - ULTIMOS 3 MESES].[CODCLIPRINC].&amp;[46680]"/>
            <x15:cachedUniqueName index="788" name="[8274 - 36353 - ULTIMOS 3 MESES].[CODCLIPRINC].&amp;[46716]"/>
            <x15:cachedUniqueName index="789" name="[8274 - 36353 - ULTIMOS 3 MESES].[CODCLIPRINC].&amp;[46718]"/>
            <x15:cachedUniqueName index="790" name="[8274 - 36353 - ULTIMOS 3 MESES].[CODCLIPRINC].&amp;[46729]"/>
            <x15:cachedUniqueName index="791" name="[8274 - 36353 - ULTIMOS 3 MESES].[CODCLIPRINC].&amp;[46750]"/>
            <x15:cachedUniqueName index="792" name="[8274 - 36353 - ULTIMOS 3 MESES].[CODCLIPRINC].&amp;[46753]"/>
            <x15:cachedUniqueName index="793" name="[8274 - 36353 - ULTIMOS 3 MESES].[CODCLIPRINC].&amp;[46822]"/>
            <x15:cachedUniqueName index="794" name="[8274 - 36353 - ULTIMOS 3 MESES].[CODCLIPRINC].&amp;[46862]"/>
            <x15:cachedUniqueName index="795" name="[8274 - 36353 - ULTIMOS 3 MESES].[CODCLIPRINC].&amp;[46921]"/>
            <x15:cachedUniqueName index="796" name="[8274 - 36353 - ULTIMOS 3 MESES].[CODCLIPRINC].&amp;[46973]"/>
            <x15:cachedUniqueName index="797" name="[8274 - 36353 - ULTIMOS 3 MESES].[CODCLIPRINC].&amp;[46996]"/>
            <x15:cachedUniqueName index="798" name="[8274 - 36353 - ULTIMOS 3 MESES].[CODCLIPRINC].&amp;[47037]"/>
            <x15:cachedUniqueName index="799" name="[8274 - 36353 - ULTIMOS 3 MESES].[CODCLIPRINC].&amp;[47109]"/>
            <x15:cachedUniqueName index="800" name="[8274 - 36353 - ULTIMOS 3 MESES].[CODCLIPRINC].&amp;[47130]"/>
            <x15:cachedUniqueName index="801" name="[8274 - 36353 - ULTIMOS 3 MESES].[CODCLIPRINC].&amp;[47144]"/>
            <x15:cachedUniqueName index="802" name="[8274 - 36353 - ULTIMOS 3 MESES].[CODCLIPRINC].&amp;[47156]"/>
            <x15:cachedUniqueName index="803" name="[8274 - 36353 - ULTIMOS 3 MESES].[CODCLIPRINC].&amp;[47165]"/>
            <x15:cachedUniqueName index="804" name="[8274 - 36353 - ULTIMOS 3 MESES].[CODCLIPRINC].&amp;[47166]"/>
            <x15:cachedUniqueName index="805" name="[8274 - 36353 - ULTIMOS 3 MESES].[CODCLIPRINC].&amp;[47239]"/>
            <x15:cachedUniqueName index="806" name="[8274 - 36353 - ULTIMOS 3 MESES].[CODCLIPRINC].&amp;[47255]"/>
            <x15:cachedUniqueName index="807" name="[8274 - 36353 - ULTIMOS 3 MESES].[CODCLIPRINC].&amp;[47279]"/>
            <x15:cachedUniqueName index="808" name="[8274 - 36353 - ULTIMOS 3 MESES].[CODCLIPRINC].&amp;[47300]"/>
            <x15:cachedUniqueName index="809" name="[8274 - 36353 - ULTIMOS 3 MESES].[CODCLIPRINC].&amp;[47330]"/>
            <x15:cachedUniqueName index="810" name="[8274 - 36353 - ULTIMOS 3 MESES].[CODCLIPRINC].&amp;[47421]"/>
            <x15:cachedUniqueName index="811" name="[8274 - 36353 - ULTIMOS 3 MESES].[CODCLIPRINC].&amp;[47468]"/>
            <x15:cachedUniqueName index="812" name="[8274 - 36353 - ULTIMOS 3 MESES].[CODCLIPRINC].&amp;[47470]"/>
            <x15:cachedUniqueName index="813" name="[8274 - 36353 - ULTIMOS 3 MESES].[CODCLIPRINC].&amp;[47488]"/>
            <x15:cachedUniqueName index="814" name="[8274 - 36353 - ULTIMOS 3 MESES].[CODCLIPRINC].&amp;[47491]"/>
            <x15:cachedUniqueName index="815" name="[8274 - 36353 - ULTIMOS 3 MESES].[CODCLIPRINC].&amp;[47542]"/>
            <x15:cachedUniqueName index="816" name="[8274 - 36353 - ULTIMOS 3 MESES].[CODCLIPRINC].&amp;[47574]"/>
            <x15:cachedUniqueName index="817" name="[8274 - 36353 - ULTIMOS 3 MESES].[CODCLIPRINC].&amp;[47577]"/>
            <x15:cachedUniqueName index="818" name="[8274 - 36353 - ULTIMOS 3 MESES].[CODCLIPRINC].&amp;[47585]"/>
            <x15:cachedUniqueName index="819" name="[8274 - 36353 - ULTIMOS 3 MESES].[CODCLIPRINC].&amp;[47652]"/>
            <x15:cachedUniqueName index="820" name="[8274 - 36353 - ULTIMOS 3 MESES].[CODCLIPRINC].&amp;[47723]"/>
            <x15:cachedUniqueName index="821" name="[8274 - 36353 - ULTIMOS 3 MESES].[CODCLIPRINC].&amp;[47768]"/>
            <x15:cachedUniqueName index="822" name="[8274 - 36353 - ULTIMOS 3 MESES].[CODCLIPRINC].&amp;[47769]"/>
            <x15:cachedUniqueName index="823" name="[8274 - 36353 - ULTIMOS 3 MESES].[CODCLIPRINC].&amp;[47799]"/>
            <x15:cachedUniqueName index="824" name="[8274 - 36353 - ULTIMOS 3 MESES].[CODCLIPRINC].&amp;[47818]"/>
            <x15:cachedUniqueName index="825" name="[8274 - 36353 - ULTIMOS 3 MESES].[CODCLIPRINC].&amp;[47867]"/>
            <x15:cachedUniqueName index="826" name="[8274 - 36353 - ULTIMOS 3 MESES].[CODCLIPRINC].&amp;[47873]"/>
            <x15:cachedUniqueName index="827" name="[8274 - 36353 - ULTIMOS 3 MESES].[CODCLIPRINC].&amp;[47879]"/>
            <x15:cachedUniqueName index="828" name="[8274 - 36353 - ULTIMOS 3 MESES].[CODCLIPRINC].&amp;[47900]"/>
            <x15:cachedUniqueName index="829" name="[8274 - 36353 - ULTIMOS 3 MESES].[CODCLIPRINC].&amp;[47928]"/>
            <x15:cachedUniqueName index="830" name="[8274 - 36353 - ULTIMOS 3 MESES].[CODCLIPRINC].&amp;[47945]"/>
            <x15:cachedUniqueName index="831" name="[8274 - 36353 - ULTIMOS 3 MESES].[CODCLIPRINC].&amp;[48024]"/>
            <x15:cachedUniqueName index="832" name="[8274 - 36353 - ULTIMOS 3 MESES].[CODCLIPRINC].&amp;[48112]"/>
            <x15:cachedUniqueName index="833" name="[8274 - 36353 - ULTIMOS 3 MESES].[CODCLIPRINC].&amp;[48154]"/>
            <x15:cachedUniqueName index="834" name="[8274 - 36353 - ULTIMOS 3 MESES].[CODCLIPRINC].&amp;[48192]"/>
            <x15:cachedUniqueName index="835" name="[8274 - 36353 - ULTIMOS 3 MESES].[CODCLIPRINC].&amp;[48203]"/>
            <x15:cachedUniqueName index="836" name="[8274 - 36353 - ULTIMOS 3 MESES].[CODCLIPRINC].&amp;[48251]"/>
            <x15:cachedUniqueName index="837" name="[8274 - 36353 - ULTIMOS 3 MESES].[CODCLIPRINC].&amp;[48301]"/>
            <x15:cachedUniqueName index="838" name="[8274 - 36353 - ULTIMOS 3 MESES].[CODCLIPRINC].&amp;[48303]"/>
            <x15:cachedUniqueName index="839" name="[8274 - 36353 - ULTIMOS 3 MESES].[CODCLIPRINC].&amp;[48333]"/>
            <x15:cachedUniqueName index="840" name="[8274 - 36353 - ULTIMOS 3 MESES].[CODCLIPRINC].&amp;[48355]"/>
            <x15:cachedUniqueName index="841" name="[8274 - 36353 - ULTIMOS 3 MESES].[CODCLIPRINC].&amp;[48371]"/>
            <x15:cachedUniqueName index="842" name="[8274 - 36353 - ULTIMOS 3 MESES].[CODCLIPRINC].&amp;[48378]"/>
            <x15:cachedUniqueName index="843" name="[8274 - 36353 - ULTIMOS 3 MESES].[CODCLIPRINC].&amp;[48387]"/>
            <x15:cachedUniqueName index="844" name="[8274 - 36353 - ULTIMOS 3 MESES].[CODCLIPRINC].&amp;[48392]"/>
            <x15:cachedUniqueName index="845" name="[8274 - 36353 - ULTIMOS 3 MESES].[CODCLIPRINC].&amp;[48393]"/>
            <x15:cachedUniqueName index="846" name="[8274 - 36353 - ULTIMOS 3 MESES].[CODCLIPRINC].&amp;[48416]"/>
            <x15:cachedUniqueName index="847" name="[8274 - 36353 - ULTIMOS 3 MESES].[CODCLIPRINC].&amp;[48491]"/>
            <x15:cachedUniqueName index="848" name="[8274 - 36353 - ULTIMOS 3 MESES].[CODCLIPRINC].&amp;[48493]"/>
            <x15:cachedUniqueName index="849" name="[8274 - 36353 - ULTIMOS 3 MESES].[CODCLIPRINC].&amp;[48494]"/>
            <x15:cachedUniqueName index="850" name="[8274 - 36353 - ULTIMOS 3 MESES].[CODCLIPRINC].&amp;[48511]"/>
            <x15:cachedUniqueName index="851" name="[8274 - 36353 - ULTIMOS 3 MESES].[CODCLIPRINC].&amp;[48516]"/>
            <x15:cachedUniqueName index="852" name="[8274 - 36353 - ULTIMOS 3 MESES].[CODCLIPRINC].&amp;[48551]"/>
            <x15:cachedUniqueName index="853" name="[8274 - 36353 - ULTIMOS 3 MESES].[CODCLIPRINC].&amp;[48616]"/>
            <x15:cachedUniqueName index="854" name="[8274 - 36353 - ULTIMOS 3 MESES].[CODCLIPRINC].&amp;[48619]"/>
            <x15:cachedUniqueName index="855" name="[8274 - 36353 - ULTIMOS 3 MESES].[CODCLIPRINC].&amp;[48624]"/>
            <x15:cachedUniqueName index="856" name="[8274 - 36353 - ULTIMOS 3 MESES].[CODCLIPRINC].&amp;[48735]"/>
            <x15:cachedUniqueName index="857" name="[8274 - 36353 - ULTIMOS 3 MESES].[CODCLIPRINC].&amp;[48761]"/>
            <x15:cachedUniqueName index="858" name="[8274 - 36353 - ULTIMOS 3 MESES].[CODCLIPRINC].&amp;[48784]"/>
            <x15:cachedUniqueName index="859" name="[8274 - 36353 - ULTIMOS 3 MESES].[CODCLIPRINC].&amp;[48792]"/>
            <x15:cachedUniqueName index="860" name="[8274 - 36353 - ULTIMOS 3 MESES].[CODCLIPRINC].&amp;[48800]"/>
            <x15:cachedUniqueName index="861" name="[8274 - 36353 - ULTIMOS 3 MESES].[CODCLIPRINC].&amp;[48869]"/>
            <x15:cachedUniqueName index="862" name="[8274 - 36353 - ULTIMOS 3 MESES].[CODCLIPRINC].&amp;[48883]"/>
            <x15:cachedUniqueName index="863" name="[8274 - 36353 - ULTIMOS 3 MESES].[CODCLIPRINC].&amp;[48889]"/>
            <x15:cachedUniqueName index="864" name="[8274 - 36353 - ULTIMOS 3 MESES].[CODCLIPRINC].&amp;[48986]"/>
            <x15:cachedUniqueName index="865" name="[8274 - 36353 - ULTIMOS 3 MESES].[CODCLIPRINC].&amp;[49055]"/>
            <x15:cachedUniqueName index="866" name="[8274 - 36353 - ULTIMOS 3 MESES].[CODCLIPRINC].&amp;[49065]"/>
            <x15:cachedUniqueName index="867" name="[8274 - 36353 - ULTIMOS 3 MESES].[CODCLIPRINC].&amp;[49086]"/>
            <x15:cachedUniqueName index="868" name="[8274 - 36353 - ULTIMOS 3 MESES].[CODCLIPRINC].&amp;[49096]"/>
            <x15:cachedUniqueName index="869" name="[8274 - 36353 - ULTIMOS 3 MESES].[CODCLIPRINC].&amp;[49106]"/>
            <x15:cachedUniqueName index="870" name="[8274 - 36353 - ULTIMOS 3 MESES].[CODCLIPRINC].&amp;[49126]"/>
            <x15:cachedUniqueName index="871" name="[8274 - 36353 - ULTIMOS 3 MESES].[CODCLIPRINC].&amp;[49163]"/>
            <x15:cachedUniqueName index="872" name="[8274 - 36353 - ULTIMOS 3 MESES].[CODCLIPRINC].&amp;[49264]"/>
            <x15:cachedUniqueName index="873" name="[8274 - 36353 - ULTIMOS 3 MESES].[CODCLIPRINC].&amp;[49293]"/>
            <x15:cachedUniqueName index="874" name="[8274 - 36353 - ULTIMOS 3 MESES].[CODCLIPRINC].&amp;[49318]"/>
            <x15:cachedUniqueName index="875" name="[8274 - 36353 - ULTIMOS 3 MESES].[CODCLIPRINC].&amp;[49422]"/>
            <x15:cachedUniqueName index="876" name="[8274 - 36353 - ULTIMOS 3 MESES].[CODCLIPRINC].&amp;[49430]"/>
            <x15:cachedUniqueName index="877" name="[8274 - 36353 - ULTIMOS 3 MESES].[CODCLIPRINC].&amp;[49461]"/>
            <x15:cachedUniqueName index="878" name="[8274 - 36353 - ULTIMOS 3 MESES].[CODCLIPRINC].&amp;[49469]"/>
            <x15:cachedUniqueName index="879" name="[8274 - 36353 - ULTIMOS 3 MESES].[CODCLIPRINC].&amp;[49481]"/>
            <x15:cachedUniqueName index="880" name="[8274 - 36353 - ULTIMOS 3 MESES].[CODCLIPRINC].&amp;[49496]"/>
            <x15:cachedUniqueName index="881" name="[8274 - 36353 - ULTIMOS 3 MESES].[CODCLIPRINC].&amp;[49537]"/>
            <x15:cachedUniqueName index="882" name="[8274 - 36353 - ULTIMOS 3 MESES].[CODCLIPRINC].&amp;[49540]"/>
            <x15:cachedUniqueName index="883" name="[8274 - 36353 - ULTIMOS 3 MESES].[CODCLIPRINC].&amp;[49590]"/>
            <x15:cachedUniqueName index="884" name="[8274 - 36353 - ULTIMOS 3 MESES].[CODCLIPRINC].&amp;[49614]"/>
            <x15:cachedUniqueName index="885" name="[8274 - 36353 - ULTIMOS 3 MESES].[CODCLIPRINC].&amp;[49618]"/>
            <x15:cachedUniqueName index="886" name="[8274 - 36353 - ULTIMOS 3 MESES].[CODCLIPRINC].&amp;[49654]"/>
            <x15:cachedUniqueName index="887" name="[8274 - 36353 - ULTIMOS 3 MESES].[CODCLIPRINC].&amp;[49676]"/>
            <x15:cachedUniqueName index="888" name="[8274 - 36353 - ULTIMOS 3 MESES].[CODCLIPRINC].&amp;[49695]"/>
            <x15:cachedUniqueName index="889" name="[8274 - 36353 - ULTIMOS 3 MESES].[CODCLIPRINC].&amp;[49726]"/>
            <x15:cachedUniqueName index="890" name="[8274 - 36353 - ULTIMOS 3 MESES].[CODCLIPRINC].&amp;[49759]"/>
            <x15:cachedUniqueName index="891" name="[8274 - 36353 - ULTIMOS 3 MESES].[CODCLIPRINC].&amp;[49784]"/>
            <x15:cachedUniqueName index="892" name="[8274 - 36353 - ULTIMOS 3 MESES].[CODCLIPRINC].&amp;[49792]"/>
            <x15:cachedUniqueName index="893" name="[8274 - 36353 - ULTIMOS 3 MESES].[CODCLIPRINC].&amp;[49810]"/>
            <x15:cachedUniqueName index="894" name="[8274 - 36353 - ULTIMOS 3 MESES].[CODCLIPRINC].&amp;[49812]"/>
            <x15:cachedUniqueName index="895" name="[8274 - 36353 - ULTIMOS 3 MESES].[CODCLIPRINC].&amp;[49817]"/>
            <x15:cachedUniqueName index="896" name="[8274 - 36353 - ULTIMOS 3 MESES].[CODCLIPRINC].&amp;[49826]"/>
            <x15:cachedUniqueName index="897" name="[8274 - 36353 - ULTIMOS 3 MESES].[CODCLIPRINC].&amp;[49842]"/>
            <x15:cachedUniqueName index="898" name="[8274 - 36353 - ULTIMOS 3 MESES].[CODCLIPRINC].&amp;[49928]"/>
            <x15:cachedUniqueName index="899" name="[8274 - 36353 - ULTIMOS 3 MESES].[CODCLIPRINC].&amp;[50049]"/>
            <x15:cachedUniqueName index="900" name="[8274 - 36353 - ULTIMOS 3 MESES].[CODCLIPRINC].&amp;[50128]"/>
            <x15:cachedUniqueName index="901" name="[8274 - 36353 - ULTIMOS 3 MESES].[CODCLIPRINC].&amp;[50158]"/>
            <x15:cachedUniqueName index="902" name="[8274 - 36353 - ULTIMOS 3 MESES].[CODCLIPRINC].&amp;[50186]"/>
            <x15:cachedUniqueName index="903" name="[8274 - 36353 - ULTIMOS 3 MESES].[CODCLIPRINC].&amp;[50248]"/>
            <x15:cachedUniqueName index="904" name="[8274 - 36353 - ULTIMOS 3 MESES].[CODCLIPRINC].&amp;[50257]"/>
            <x15:cachedUniqueName index="905" name="[8274 - 36353 - ULTIMOS 3 MESES].[CODCLIPRINC].&amp;[50296]"/>
            <x15:cachedUniqueName index="906" name="[8274 - 36353 - ULTIMOS 3 MESES].[CODCLIPRINC].&amp;[50330]"/>
            <x15:cachedUniqueName index="907" name="[8274 - 36353 - ULTIMOS 3 MESES].[CODCLIPRINC].&amp;[50332]"/>
            <x15:cachedUniqueName index="908" name="[8274 - 36353 - ULTIMOS 3 MESES].[CODCLIPRINC].&amp;[50336]"/>
            <x15:cachedUniqueName index="909" name="[8274 - 36353 - ULTIMOS 3 MESES].[CODCLIPRINC].&amp;[50359]"/>
            <x15:cachedUniqueName index="910" name="[8274 - 36353 - ULTIMOS 3 MESES].[CODCLIPRINC].&amp;[50368]"/>
            <x15:cachedUniqueName index="911" name="[8274 - 36353 - ULTIMOS 3 MESES].[CODCLIPRINC].&amp;[50369]"/>
            <x15:cachedUniqueName index="912" name="[8274 - 36353 - ULTIMOS 3 MESES].[CODCLIPRINC].&amp;[50379]"/>
            <x15:cachedUniqueName index="913" name="[8274 - 36353 - ULTIMOS 3 MESES].[CODCLIPRINC].&amp;[50387]"/>
            <x15:cachedUniqueName index="914" name="[8274 - 36353 - ULTIMOS 3 MESES].[CODCLIPRINC].&amp;[50412]"/>
            <x15:cachedUniqueName index="915" name="[8274 - 36353 - ULTIMOS 3 MESES].[CODCLIPRINC].&amp;[50415]"/>
            <x15:cachedUniqueName index="916" name="[8274 - 36353 - ULTIMOS 3 MESES].[CODCLIPRINC].&amp;[50431]"/>
            <x15:cachedUniqueName index="917" name="[8274 - 36353 - ULTIMOS 3 MESES].[CODCLIPRINC].&amp;[50447]"/>
            <x15:cachedUniqueName index="918" name="[8274 - 36353 - ULTIMOS 3 MESES].[CODCLIPRINC].&amp;[50491]"/>
            <x15:cachedUniqueName index="919" name="[8274 - 36353 - ULTIMOS 3 MESES].[CODCLIPRINC].&amp;[50508]"/>
            <x15:cachedUniqueName index="920" name="[8274 - 36353 - ULTIMOS 3 MESES].[CODCLIPRINC].&amp;[50519]"/>
            <x15:cachedUniqueName index="921" name="[8274 - 36353 - ULTIMOS 3 MESES].[CODCLIPRINC].&amp;[50522]"/>
            <x15:cachedUniqueName index="922" name="[8274 - 36353 - ULTIMOS 3 MESES].[CODCLIPRINC].&amp;[50571]"/>
            <x15:cachedUniqueName index="923" name="[8274 - 36353 - ULTIMOS 3 MESES].[CODCLIPRINC].&amp;[50575]"/>
            <x15:cachedUniqueName index="924" name="[8274 - 36353 - ULTIMOS 3 MESES].[CODCLIPRINC].&amp;[50576]"/>
            <x15:cachedUniqueName index="925" name="[8274 - 36353 - ULTIMOS 3 MESES].[CODCLIPRINC].&amp;[50585]"/>
            <x15:cachedUniqueName index="926" name="[8274 - 36353 - ULTIMOS 3 MESES].[CODCLIPRINC].&amp;[50719]"/>
            <x15:cachedUniqueName index="927" name="[8274 - 36353 - ULTIMOS 3 MESES].[CODCLIPRINC].&amp;[50732]"/>
            <x15:cachedUniqueName index="928" name="[8274 - 36353 - ULTIMOS 3 MESES].[CODCLIPRINC].&amp;[50773]"/>
            <x15:cachedUniqueName index="929" name="[8274 - 36353 - ULTIMOS 3 MESES].[CODCLIPRINC].&amp;[50774]"/>
            <x15:cachedUniqueName index="930" name="[8274 - 36353 - ULTIMOS 3 MESES].[CODCLIPRINC].&amp;[50829]"/>
            <x15:cachedUniqueName index="931" name="[8274 - 36353 - ULTIMOS 3 MESES].[CODCLIPRINC].&amp;[50839]"/>
            <x15:cachedUniqueName index="932" name="[8274 - 36353 - ULTIMOS 3 MESES].[CODCLIPRINC].&amp;[50893]"/>
            <x15:cachedUniqueName index="933" name="[8274 - 36353 - ULTIMOS 3 MESES].[CODCLIPRINC].&amp;[50898]"/>
            <x15:cachedUniqueName index="934" name="[8274 - 36353 - ULTIMOS 3 MESES].[CODCLIPRINC].&amp;[50982]"/>
            <x15:cachedUniqueName index="935" name="[8274 - 36353 - ULTIMOS 3 MESES].[CODCLIPRINC].&amp;[51053]"/>
            <x15:cachedUniqueName index="936" name="[8274 - 36353 - ULTIMOS 3 MESES].[CODCLIPRINC].&amp;[51278]"/>
            <x15:cachedUniqueName index="937" name="[8274 - 36353 - ULTIMOS 3 MESES].[CODCLIPRINC].&amp;[51294]"/>
            <x15:cachedUniqueName index="938" name="[8274 - 36353 - ULTIMOS 3 MESES].[CODCLIPRINC].&amp;[51315]"/>
            <x15:cachedUniqueName index="939" name="[8274 - 36353 - ULTIMOS 3 MESES].[CODCLIPRINC].&amp;[51322]"/>
            <x15:cachedUniqueName index="940" name="[8274 - 36353 - ULTIMOS 3 MESES].[CODCLIPRINC].&amp;[51353]"/>
            <x15:cachedUniqueName index="941" name="[8274 - 36353 - ULTIMOS 3 MESES].[CODCLIPRINC].&amp;[51361]"/>
            <x15:cachedUniqueName index="942" name="[8274 - 36353 - ULTIMOS 3 MESES].[CODCLIPRINC].&amp;[51396]"/>
            <x15:cachedUniqueName index="943" name="[8274 - 36353 - ULTIMOS 3 MESES].[CODCLIPRINC].&amp;[51548]"/>
            <x15:cachedUniqueName index="944" name="[8274 - 36353 - ULTIMOS 3 MESES].[CODCLIPRINC].&amp;[51554]"/>
            <x15:cachedUniqueName index="945" name="[8274 - 36353 - ULTIMOS 3 MESES].[CODCLIPRINC].&amp;[51569]"/>
            <x15:cachedUniqueName index="946" name="[8274 - 36353 - ULTIMOS 3 MESES].[CODCLIPRINC].&amp;[51599]"/>
            <x15:cachedUniqueName index="947" name="[8274 - 36353 - ULTIMOS 3 MESES].[CODCLIPRINC].&amp;[51700]"/>
            <x15:cachedUniqueName index="948" name="[8274 - 36353 - ULTIMOS 3 MESES].[CODCLIPRINC].&amp;[51712]"/>
            <x15:cachedUniqueName index="949" name="[8274 - 36353 - ULTIMOS 3 MESES].[CODCLIPRINC].&amp;[51718]"/>
            <x15:cachedUniqueName index="950" name="[8274 - 36353 - ULTIMOS 3 MESES].[CODCLIPRINC].&amp;[51778]"/>
            <x15:cachedUniqueName index="951" name="[8274 - 36353 - ULTIMOS 3 MESES].[CODCLIPRINC].&amp;[51844]"/>
            <x15:cachedUniqueName index="952" name="[8274 - 36353 - ULTIMOS 3 MESES].[CODCLIPRINC].&amp;[51898]"/>
            <x15:cachedUniqueName index="953" name="[8274 - 36353 - ULTIMOS 3 MESES].[CODCLIPRINC].&amp;[51925]"/>
            <x15:cachedUniqueName index="954" name="[8274 - 36353 - ULTIMOS 3 MESES].[CODCLIPRINC].&amp;[51933]"/>
            <x15:cachedUniqueName index="955" name="[8274 - 36353 - ULTIMOS 3 MESES].[CODCLIPRINC].&amp;[51956]"/>
            <x15:cachedUniqueName index="956" name="[8274 - 36353 - ULTIMOS 3 MESES].[CODCLIPRINC].&amp;[51977]"/>
            <x15:cachedUniqueName index="957" name="[8274 - 36353 - ULTIMOS 3 MESES].[CODCLIPRINC].&amp;[51989]"/>
            <x15:cachedUniqueName index="958" name="[8274 - 36353 - ULTIMOS 3 MESES].[CODCLIPRINC].&amp;[52006]"/>
            <x15:cachedUniqueName index="959" name="[8274 - 36353 - ULTIMOS 3 MESES].[CODCLIPRINC].&amp;[52008]"/>
            <x15:cachedUniqueName index="960" name="[8274 - 36353 - ULTIMOS 3 MESES].[CODCLIPRINC].&amp;[52024]"/>
            <x15:cachedUniqueName index="961" name="[8274 - 36353 - ULTIMOS 3 MESES].[CODCLIPRINC].&amp;[52059]"/>
            <x15:cachedUniqueName index="962" name="[8274 - 36353 - ULTIMOS 3 MESES].[CODCLIPRINC].&amp;[52064]"/>
            <x15:cachedUniqueName index="963" name="[8274 - 36353 - ULTIMOS 3 MESES].[CODCLIPRINC].&amp;[52074]"/>
            <x15:cachedUniqueName index="964" name="[8274 - 36353 - ULTIMOS 3 MESES].[CODCLIPRINC].&amp;[52120]"/>
            <x15:cachedUniqueName index="965" name="[8274 - 36353 - ULTIMOS 3 MESES].[CODCLIPRINC].&amp;[52122]"/>
            <x15:cachedUniqueName index="966" name="[8274 - 36353 - ULTIMOS 3 MESES].[CODCLIPRINC].&amp;[52151]"/>
            <x15:cachedUniqueName index="967" name="[8274 - 36353 - ULTIMOS 3 MESES].[CODCLIPRINC].&amp;[52248]"/>
            <x15:cachedUniqueName index="968" name="[8274 - 36353 - ULTIMOS 3 MESES].[CODCLIPRINC].&amp;[52298]"/>
            <x15:cachedUniqueName index="969" name="[8274 - 36353 - ULTIMOS 3 MESES].[CODCLIPRINC].&amp;[52353]"/>
            <x15:cachedUniqueName index="970" name="[8274 - 36353 - ULTIMOS 3 MESES].[CODCLIPRINC].&amp;[52408]"/>
            <x15:cachedUniqueName index="971" name="[8274 - 36353 - ULTIMOS 3 MESES].[CODCLIPRINC].&amp;[52430]"/>
            <x15:cachedUniqueName index="972" name="[8274 - 36353 - ULTIMOS 3 MESES].[CODCLIPRINC].&amp;[52510]"/>
            <x15:cachedUniqueName index="973" name="[8274 - 36353 - ULTIMOS 3 MESES].[CODCLIPRINC].&amp;[52524]"/>
            <x15:cachedUniqueName index="974" name="[8274 - 36353 - ULTIMOS 3 MESES].[CODCLIPRINC].&amp;[52535]"/>
            <x15:cachedUniqueName index="975" name="[8274 - 36353 - ULTIMOS 3 MESES].[CODCLIPRINC].&amp;[52600]"/>
            <x15:cachedUniqueName index="976" name="[8274 - 36353 - ULTIMOS 3 MESES].[CODCLIPRINC].&amp;[52670]"/>
            <x15:cachedUniqueName index="977" name="[8274 - 36353 - ULTIMOS 3 MESES].[CODCLIPRINC].&amp;[52745]"/>
            <x15:cachedUniqueName index="978" name="[8274 - 36353 - ULTIMOS 3 MESES].[CODCLIPRINC].&amp;[52796]"/>
            <x15:cachedUniqueName index="979" name="[8274 - 36353 - ULTIMOS 3 MESES].[CODCLIPRINC].&amp;[52824]"/>
            <x15:cachedUniqueName index="980" name="[8274 - 36353 - ULTIMOS 3 MESES].[CODCLIPRINC].&amp;[52829]"/>
            <x15:cachedUniqueName index="981" name="[8274 - 36353 - ULTIMOS 3 MESES].[CODCLIPRINC].&amp;[52832]"/>
            <x15:cachedUniqueName index="982" name="[8274 - 36353 - ULTIMOS 3 MESES].[CODCLIPRINC].&amp;[52875]"/>
            <x15:cachedUniqueName index="983" name="[8274 - 36353 - ULTIMOS 3 MESES].[CODCLIPRINC].&amp;[52881]"/>
            <x15:cachedUniqueName index="984" name="[8274 - 36353 - ULTIMOS 3 MESES].[CODCLIPRINC].&amp;[53042]"/>
            <x15:cachedUniqueName index="985" name="[8274 - 36353 - ULTIMOS 3 MESES].[CODCLIPRINC].&amp;[53122]"/>
            <x15:cachedUniqueName index="986" name="[8274 - 36353 - ULTIMOS 3 MESES].[CODCLIPRINC].&amp;[53154]"/>
            <x15:cachedUniqueName index="987" name="[8274 - 36353 - ULTIMOS 3 MESES].[CODCLIPRINC].&amp;[53162]"/>
            <x15:cachedUniqueName index="988" name="[8274 - 36353 - ULTIMOS 3 MESES].[CODCLIPRINC].&amp;[53253]"/>
            <x15:cachedUniqueName index="989" name="[8274 - 36353 - ULTIMOS 3 MESES].[CODCLIPRINC].&amp;[53340]"/>
            <x15:cachedUniqueName index="990" name="[8274 - 36353 - ULTIMOS 3 MESES].[CODCLIPRINC].&amp;[53346]"/>
            <x15:cachedUniqueName index="991" name="[8274 - 36353 - ULTIMOS 3 MESES].[CODCLIPRINC].&amp;[53362]"/>
            <x15:cachedUniqueName index="992" name="[8274 - 36353 - ULTIMOS 3 MESES].[CODCLIPRINC].&amp;[53419]"/>
            <x15:cachedUniqueName index="993" name="[8274 - 36353 - ULTIMOS 3 MESES].[CODCLIPRINC].&amp;[53425]"/>
            <x15:cachedUniqueName index="994" name="[8274 - 36353 - ULTIMOS 3 MESES].[CODCLIPRINC].&amp;[53433]"/>
            <x15:cachedUniqueName index="995" name="[8274 - 36353 - ULTIMOS 3 MESES].[CODCLIPRINC].&amp;[53457]"/>
            <x15:cachedUniqueName index="996" name="[8274 - 36353 - ULTIMOS 3 MESES].[CODCLIPRINC].&amp;[53485]"/>
            <x15:cachedUniqueName index="997" name="[8274 - 36353 - ULTIMOS 3 MESES].[CODCLIPRINC].&amp;[53502]"/>
            <x15:cachedUniqueName index="998" name="[8274 - 36353 - ULTIMOS 3 MESES].[CODCLIPRINC].&amp;[53540]"/>
            <x15:cachedUniqueName index="999" name="[8274 - 36353 - ULTIMOS 3 MESES].[CODCLIPRINC].&amp;[53605]"/>
            <x15:cachedUniqueName index="1000" name="[8274 - 36353 - ULTIMOS 3 MESES].[CODCLIPRINC].&amp;[53608]"/>
            <x15:cachedUniqueName index="1001" name="[8274 - 36353 - ULTIMOS 3 MESES].[CODCLIPRINC].&amp;[53617]"/>
            <x15:cachedUniqueName index="1002" name="[8274 - 36353 - ULTIMOS 3 MESES].[CODCLIPRINC].&amp;[53759]"/>
            <x15:cachedUniqueName index="1003" name="[8274 - 36353 - ULTIMOS 3 MESES].[CODCLIPRINC].&amp;[53764]"/>
            <x15:cachedUniqueName index="1004" name="[8274 - 36353 - ULTIMOS 3 MESES].[CODCLIPRINC].&amp;[53785]"/>
            <x15:cachedUniqueName index="1005" name="[8274 - 36353 - ULTIMOS 3 MESES].[CODCLIPRINC].&amp;[53813]"/>
            <x15:cachedUniqueName index="1006" name="[8274 - 36353 - ULTIMOS 3 MESES].[CODCLIPRINC].&amp;[53837]"/>
            <x15:cachedUniqueName index="1007" name="[8274 - 36353 - ULTIMOS 3 MESES].[CODCLIPRINC].&amp;[53863]"/>
            <x15:cachedUniqueName index="1008" name="[8274 - 36353 - ULTIMOS 3 MESES].[CODCLIPRINC].&amp;[53887]"/>
            <x15:cachedUniqueName index="1009" name="[8274 - 36353 - ULTIMOS 3 MESES].[CODCLIPRINC].&amp;[53964]"/>
            <x15:cachedUniqueName index="1010" name="[8274 - 36353 - ULTIMOS 3 MESES].[CODCLIPRINC].&amp;[53965]"/>
            <x15:cachedUniqueName index="1011" name="[8274 - 36353 - ULTIMOS 3 MESES].[CODCLIPRINC].&amp;[54063]"/>
            <x15:cachedUniqueName index="1012" name="[8274 - 36353 - ULTIMOS 3 MESES].[CODCLIPRINC].&amp;[54069]"/>
            <x15:cachedUniqueName index="1013" name="[8274 - 36353 - ULTIMOS 3 MESES].[CODCLIPRINC].&amp;[54070]"/>
            <x15:cachedUniqueName index="1014" name="[8274 - 36353 - ULTIMOS 3 MESES].[CODCLIPRINC].&amp;[54082]"/>
            <x15:cachedUniqueName index="1015" name="[8274 - 36353 - ULTIMOS 3 MESES].[CODCLIPRINC].&amp;[54086]"/>
            <x15:cachedUniqueName index="1016" name="[8274 - 36353 - ULTIMOS 3 MESES].[CODCLIPRINC].&amp;[54145]"/>
            <x15:cachedUniqueName index="1017" name="[8274 - 36353 - ULTIMOS 3 MESES].[CODCLIPRINC].&amp;[54153]"/>
            <x15:cachedUniqueName index="1018" name="[8274 - 36353 - ULTIMOS 3 MESES].[CODCLIPRINC].&amp;[54160]"/>
            <x15:cachedUniqueName index="1019" name="[8274 - 36353 - ULTIMOS 3 MESES].[CODCLIPRINC].&amp;[54246]"/>
            <x15:cachedUniqueName index="1020" name="[8274 - 36353 - ULTIMOS 3 MESES].[CODCLIPRINC].&amp;[54256]"/>
            <x15:cachedUniqueName index="1021" name="[8274 - 36353 - ULTIMOS 3 MESES].[CODCLIPRINC].&amp;[54266]"/>
            <x15:cachedUniqueName index="1022" name="[8274 - 36353 - ULTIMOS 3 MESES].[CODCLIPRINC].&amp;[54341]"/>
            <x15:cachedUniqueName index="1023" name="[8274 - 36353 - ULTIMOS 3 MESES].[CODCLIPRINC].&amp;[54385]"/>
            <x15:cachedUniqueName index="1024" name="[8274 - 36353 - ULTIMOS 3 MESES].[CODCLIPRINC].&amp;[54420]"/>
            <x15:cachedUniqueName index="1025" name="[8274 - 36353 - ULTIMOS 3 MESES].[CODCLIPRINC].&amp;[54424]"/>
            <x15:cachedUniqueName index="1026" name="[8274 - 36353 - ULTIMOS 3 MESES].[CODCLIPRINC].&amp;[54536]"/>
            <x15:cachedUniqueName index="1027" name="[8274 - 36353 - ULTIMOS 3 MESES].[CODCLIPRINC].&amp;[54540]"/>
            <x15:cachedUniqueName index="1028" name="[8274 - 36353 - ULTIMOS 3 MESES].[CODCLIPRINC].&amp;[54584]"/>
            <x15:cachedUniqueName index="1029" name="[8274 - 36353 - ULTIMOS 3 MESES].[CODCLIPRINC].&amp;[54586]"/>
            <x15:cachedUniqueName index="1030" name="[8274 - 36353 - ULTIMOS 3 MESES].[CODCLIPRINC].&amp;[54599]"/>
            <x15:cachedUniqueName index="1031" name="[8274 - 36353 - ULTIMOS 3 MESES].[CODCLIPRINC].&amp;[54617]"/>
            <x15:cachedUniqueName index="1032" name="[8274 - 36353 - ULTIMOS 3 MESES].[CODCLIPRINC].&amp;[54620]"/>
            <x15:cachedUniqueName index="1033" name="[8274 - 36353 - ULTIMOS 3 MESES].[CODCLIPRINC].&amp;[54673]"/>
            <x15:cachedUniqueName index="1034" name="[8274 - 36353 - ULTIMOS 3 MESES].[CODCLIPRINC].&amp;[54702]"/>
            <x15:cachedUniqueName index="1035" name="[8274 - 36353 - ULTIMOS 3 MESES].[CODCLIPRINC].&amp;[54704]"/>
            <x15:cachedUniqueName index="1036" name="[8274 - 36353 - ULTIMOS 3 MESES].[CODCLIPRINC].&amp;[54735]"/>
            <x15:cachedUniqueName index="1037" name="[8274 - 36353 - ULTIMOS 3 MESES].[CODCLIPRINC].&amp;[54738]"/>
            <x15:cachedUniqueName index="1038" name="[8274 - 36353 - ULTIMOS 3 MESES].[CODCLIPRINC].&amp;[54775]"/>
            <x15:cachedUniqueName index="1039" name="[8274 - 36353 - ULTIMOS 3 MESES].[CODCLIPRINC].&amp;[54794]"/>
            <x15:cachedUniqueName index="1040" name="[8274 - 36353 - ULTIMOS 3 MESES].[CODCLIPRINC].&amp;[54824]"/>
            <x15:cachedUniqueName index="1041" name="[8274 - 36353 - ULTIMOS 3 MESES].[CODCLIPRINC].&amp;[54829]"/>
            <x15:cachedUniqueName index="1042" name="[8274 - 36353 - ULTIMOS 3 MESES].[CODCLIPRINC].&amp;[54854]"/>
            <x15:cachedUniqueName index="1043" name="[8274 - 36353 - ULTIMOS 3 MESES].[CODCLIPRINC].&amp;[54862]"/>
            <x15:cachedUniqueName index="1044" name="[8274 - 36353 - ULTIMOS 3 MESES].[CODCLIPRINC].&amp;[54907]"/>
            <x15:cachedUniqueName index="1045" name="[8274 - 36353 - ULTIMOS 3 MESES].[CODCLIPRINC].&amp;[54933]"/>
            <x15:cachedUniqueName index="1046" name="[8274 - 36353 - ULTIMOS 3 MESES].[CODCLIPRINC].&amp;[54934]"/>
            <x15:cachedUniqueName index="1047" name="[8274 - 36353 - ULTIMOS 3 MESES].[CODCLIPRINC].&amp;[54966]"/>
            <x15:cachedUniqueName index="1048" name="[8274 - 36353 - ULTIMOS 3 MESES].[CODCLIPRINC].&amp;[54982]"/>
            <x15:cachedUniqueName index="1049" name="[8274 - 36353 - ULTIMOS 3 MESES].[CODCLIPRINC].&amp;[54997]"/>
            <x15:cachedUniqueName index="1050" name="[8274 - 36353 - ULTIMOS 3 MESES].[CODCLIPRINC].&amp;[54999]"/>
            <x15:cachedUniqueName index="1051" name="[8274 - 36353 - ULTIMOS 3 MESES].[CODCLIPRINC].&amp;[55025]"/>
            <x15:cachedUniqueName index="1052" name="[8274 - 36353 - ULTIMOS 3 MESES].[CODCLIPRINC].&amp;[55059]"/>
            <x15:cachedUniqueName index="1053" name="[8274 - 36353 - ULTIMOS 3 MESES].[CODCLIPRINC].&amp;[55065]"/>
            <x15:cachedUniqueName index="1054" name="[8274 - 36353 - ULTIMOS 3 MESES].[CODCLIPRINC].&amp;[55066]"/>
            <x15:cachedUniqueName index="1055" name="[8274 - 36353 - ULTIMOS 3 MESES].[CODCLIPRINC].&amp;[55121]"/>
            <x15:cachedUniqueName index="1056" name="[8274 - 36353 - ULTIMOS 3 MESES].[CODCLIPRINC].&amp;[55156]"/>
            <x15:cachedUniqueName index="1057" name="[8274 - 36353 - ULTIMOS 3 MESES].[CODCLIPRINC].&amp;[55184]"/>
            <x15:cachedUniqueName index="1058" name="[8274 - 36353 - ULTIMOS 3 MESES].[CODCLIPRINC].&amp;[55231]"/>
            <x15:cachedUniqueName index="1059" name="[8274 - 36353 - ULTIMOS 3 MESES].[CODCLIPRINC].&amp;[55247]"/>
            <x15:cachedUniqueName index="1060" name="[8274 - 36353 - ULTIMOS 3 MESES].[CODCLIPRINC].&amp;[55268]"/>
            <x15:cachedUniqueName index="1061" name="[8274 - 36353 - ULTIMOS 3 MESES].[CODCLIPRINC].&amp;[55272]"/>
            <x15:cachedUniqueName index="1062" name="[8274 - 36353 - ULTIMOS 3 MESES].[CODCLIPRINC].&amp;[55297]"/>
            <x15:cachedUniqueName index="1063" name="[8274 - 36353 - ULTIMOS 3 MESES].[CODCLIPRINC].&amp;[55319]"/>
            <x15:cachedUniqueName index="1064" name="[8274 - 36353 - ULTIMOS 3 MESES].[CODCLIPRINC].&amp;[55368]"/>
            <x15:cachedUniqueName index="1065" name="[8274 - 36353 - ULTIMOS 3 MESES].[CODCLIPRINC].&amp;[55378]"/>
            <x15:cachedUniqueName index="1066" name="[8274 - 36353 - ULTIMOS 3 MESES].[CODCLIPRINC].&amp;[55390]"/>
            <x15:cachedUniqueName index="1067" name="[8274 - 36353 - ULTIMOS 3 MESES].[CODCLIPRINC].&amp;[55432]"/>
            <x15:cachedUniqueName index="1068" name="[8274 - 36353 - ULTIMOS 3 MESES].[CODCLIPRINC].&amp;[55489]"/>
            <x15:cachedUniqueName index="1069" name="[8274 - 36353 - ULTIMOS 3 MESES].[CODCLIPRINC].&amp;[55507]"/>
            <x15:cachedUniqueName index="1070" name="[8274 - 36353 - ULTIMOS 3 MESES].[CODCLIPRINC].&amp;[55510]"/>
            <x15:cachedUniqueName index="1071" name="[8274 - 36353 - ULTIMOS 3 MESES].[CODCLIPRINC].&amp;[55544]"/>
            <x15:cachedUniqueName index="1072" name="[8274 - 36353 - ULTIMOS 3 MESES].[CODCLIPRINC].&amp;[55565]"/>
            <x15:cachedUniqueName index="1073" name="[8274 - 36353 - ULTIMOS 3 MESES].[CODCLIPRINC].&amp;[55613]"/>
            <x15:cachedUniqueName index="1074" name="[8274 - 36353 - ULTIMOS 3 MESES].[CODCLIPRINC].&amp;[55655]"/>
            <x15:cachedUniqueName index="1075" name="[8274 - 36353 - ULTIMOS 3 MESES].[CODCLIPRINC].&amp;[55665]"/>
            <x15:cachedUniqueName index="1076" name="[8274 - 36353 - ULTIMOS 3 MESES].[CODCLIPRINC].&amp;[55702]"/>
            <x15:cachedUniqueName index="1077" name="[8274 - 36353 - ULTIMOS 3 MESES].[CODCLIPRINC].&amp;[55764]"/>
            <x15:cachedUniqueName index="1078" name="[8274 - 36353 - ULTIMOS 3 MESES].[CODCLIPRINC].&amp;[55883]"/>
            <x15:cachedUniqueName index="1079" name="[8274 - 36353 - ULTIMOS 3 MESES].[CODCLIPRINC].&amp;[55983]"/>
            <x15:cachedUniqueName index="1080" name="[8274 - 36353 - ULTIMOS 3 MESES].[CODCLIPRINC].&amp;[55984]"/>
            <x15:cachedUniqueName index="1081" name="[8274 - 36353 - ULTIMOS 3 MESES].[CODCLIPRINC].&amp;[56014]"/>
            <x15:cachedUniqueName index="1082" name="[8274 - 36353 - ULTIMOS 3 MESES].[CODCLIPRINC].&amp;[56033]"/>
            <x15:cachedUniqueName index="1083" name="[8274 - 36353 - ULTIMOS 3 MESES].[CODCLIPRINC].&amp;[56039]"/>
            <x15:cachedUniqueName index="1084" name="[8274 - 36353 - ULTIMOS 3 MESES].[CODCLIPRINC].&amp;[56072]"/>
            <x15:cachedUniqueName index="1085" name="[8274 - 36353 - ULTIMOS 3 MESES].[CODCLIPRINC].&amp;[56094]"/>
            <x15:cachedUniqueName index="1086" name="[8274 - 36353 - ULTIMOS 3 MESES].[CODCLIPRINC].&amp;[56100]"/>
            <x15:cachedUniqueName index="1087" name="[8274 - 36353 - ULTIMOS 3 MESES].[CODCLIPRINC].&amp;[56110]"/>
            <x15:cachedUniqueName index="1088" name="[8274 - 36353 - ULTIMOS 3 MESES].[CODCLIPRINC].&amp;[56117]"/>
            <x15:cachedUniqueName index="1089" name="[8274 - 36353 - ULTIMOS 3 MESES].[CODCLIPRINC].&amp;[56166]"/>
            <x15:cachedUniqueName index="1090" name="[8274 - 36353 - ULTIMOS 3 MESES].[CODCLIPRINC].&amp;[56167]"/>
            <x15:cachedUniqueName index="1091" name="[8274 - 36353 - ULTIMOS 3 MESES].[CODCLIPRINC].&amp;[56169]"/>
            <x15:cachedUniqueName index="1092" name="[8274 - 36353 - ULTIMOS 3 MESES].[CODCLIPRINC].&amp;[56259]"/>
            <x15:cachedUniqueName index="1093" name="[8274 - 36353 - ULTIMOS 3 MESES].[CODCLIPRINC].&amp;[56314]"/>
            <x15:cachedUniqueName index="1094" name="[8274 - 36353 - ULTIMOS 3 MESES].[CODCLIPRINC].&amp;[56318]"/>
            <x15:cachedUniqueName index="1095" name="[8274 - 36353 - ULTIMOS 3 MESES].[CODCLIPRINC].&amp;[56327]"/>
            <x15:cachedUniqueName index="1096" name="[8274 - 36353 - ULTIMOS 3 MESES].[CODCLIPRINC].&amp;[56335]"/>
            <x15:cachedUniqueName index="1097" name="[8274 - 36353 - ULTIMOS 3 MESES].[CODCLIPRINC].&amp;[56364]"/>
            <x15:cachedUniqueName index="1098" name="[8274 - 36353 - ULTIMOS 3 MESES].[CODCLIPRINC].&amp;[56371]"/>
            <x15:cachedUniqueName index="1099" name="[8274 - 36353 - ULTIMOS 3 MESES].[CODCLIPRINC].&amp;[56378]"/>
            <x15:cachedUniqueName index="1100" name="[8274 - 36353 - ULTIMOS 3 MESES].[CODCLIPRINC].&amp;[56382]"/>
            <x15:cachedUniqueName index="1101" name="[8274 - 36353 - ULTIMOS 3 MESES].[CODCLIPRINC].&amp;[56403]"/>
            <x15:cachedUniqueName index="1102" name="[8274 - 36353 - ULTIMOS 3 MESES].[CODCLIPRINC].&amp;[56413]"/>
            <x15:cachedUniqueName index="1103" name="[8274 - 36353 - ULTIMOS 3 MESES].[CODCLIPRINC].&amp;[56443]"/>
            <x15:cachedUniqueName index="1104" name="[8274 - 36353 - ULTIMOS 3 MESES].[CODCLIPRINC].&amp;[56446]"/>
            <x15:cachedUniqueName index="1105" name="[8274 - 36353 - ULTIMOS 3 MESES].[CODCLIPRINC].&amp;[56449]"/>
            <x15:cachedUniqueName index="1106" name="[8274 - 36353 - ULTIMOS 3 MESES].[CODCLIPRINC].&amp;[56476]"/>
            <x15:cachedUniqueName index="1107" name="[8274 - 36353 - ULTIMOS 3 MESES].[CODCLIPRINC].&amp;[56503]"/>
            <x15:cachedUniqueName index="1108" name="[8274 - 36353 - ULTIMOS 3 MESES].[CODCLIPRINC].&amp;[56515]"/>
            <x15:cachedUniqueName index="1109" name="[8274 - 36353 - ULTIMOS 3 MESES].[CODCLIPRINC].&amp;[56549]"/>
            <x15:cachedUniqueName index="1110" name="[8274 - 36353 - ULTIMOS 3 MESES].[CODCLIPRINC].&amp;[56554]"/>
            <x15:cachedUniqueName index="1111" name="[8274 - 36353 - ULTIMOS 3 MESES].[CODCLIPRINC].&amp;[56568]"/>
            <x15:cachedUniqueName index="1112" name="[8274 - 36353 - ULTIMOS 3 MESES].[CODCLIPRINC].&amp;[56588]"/>
            <x15:cachedUniqueName index="1113" name="[8274 - 36353 - ULTIMOS 3 MESES].[CODCLIPRINC].&amp;[56597]"/>
            <x15:cachedUniqueName index="1114" name="[8274 - 36353 - ULTIMOS 3 MESES].[CODCLIPRINC].&amp;[56606]"/>
            <x15:cachedUniqueName index="1115" name="[8274 - 36353 - ULTIMOS 3 MESES].[CODCLIPRINC].&amp;[56627]"/>
            <x15:cachedUniqueName index="1116" name="[8274 - 36353 - ULTIMOS 3 MESES].[CODCLIPRINC].&amp;[56656]"/>
            <x15:cachedUniqueName index="1117" name="[8274 - 36353 - ULTIMOS 3 MESES].[CODCLIPRINC].&amp;[56679]"/>
            <x15:cachedUniqueName index="1118" name="[8274 - 36353 - ULTIMOS 3 MESES].[CODCLIPRINC].&amp;[56682]"/>
            <x15:cachedUniqueName index="1119" name="[8274 - 36353 - ULTIMOS 3 MESES].[CODCLIPRINC].&amp;[56694]"/>
            <x15:cachedUniqueName index="1120" name="[8274 - 36353 - ULTIMOS 3 MESES].[CODCLIPRINC].&amp;[56713]"/>
            <x15:cachedUniqueName index="1121" name="[8274 - 36353 - ULTIMOS 3 MESES].[CODCLIPRINC].&amp;[56714]"/>
            <x15:cachedUniqueName index="1122" name="[8274 - 36353 - ULTIMOS 3 MESES].[CODCLIPRINC].&amp;[56727]"/>
            <x15:cachedUniqueName index="1123" name="[8274 - 36353 - ULTIMOS 3 MESES].[CODCLIPRINC].&amp;[56742]"/>
            <x15:cachedUniqueName index="1124" name="[8274 - 36353 - ULTIMOS 3 MESES].[CODCLIPRINC].&amp;[56750]"/>
            <x15:cachedUniqueName index="1125" name="[8274 - 36353 - ULTIMOS 3 MESES].[CODCLIPRINC].&amp;[56763]"/>
            <x15:cachedUniqueName index="1126" name="[8274 - 36353 - ULTIMOS 3 MESES].[CODCLIPRINC].&amp;[56775]"/>
            <x15:cachedUniqueName index="1127" name="[8274 - 36353 - ULTIMOS 3 MESES].[CODCLIPRINC].&amp;[56808]"/>
            <x15:cachedUniqueName index="1128" name="[8274 - 36353 - ULTIMOS 3 MESES].[CODCLIPRINC].&amp;[56845]"/>
            <x15:cachedUniqueName index="1129" name="[8274 - 36353 - ULTIMOS 3 MESES].[CODCLIPRINC].&amp;[56936]"/>
            <x15:cachedUniqueName index="1130" name="[8274 - 36353 - ULTIMOS 3 MESES].[CODCLIPRINC].&amp;[56962]"/>
            <x15:cachedUniqueName index="1131" name="[8274 - 36353 - ULTIMOS 3 MESES].[CODCLIPRINC].&amp;[56969]"/>
            <x15:cachedUniqueName index="1132" name="[8274 - 36353 - ULTIMOS 3 MESES].[CODCLIPRINC].&amp;[56983]"/>
            <x15:cachedUniqueName index="1133" name="[8274 - 36353 - ULTIMOS 3 MESES].[CODCLIPRINC].&amp;[56992]"/>
            <x15:cachedUniqueName index="1134" name="[8274 - 36353 - ULTIMOS 3 MESES].[CODCLIPRINC].&amp;[57109]"/>
            <x15:cachedUniqueName index="1135" name="[8274 - 36353 - ULTIMOS 3 MESES].[CODCLIPRINC].&amp;[57134]"/>
            <x15:cachedUniqueName index="1136" name="[8274 - 36353 - ULTIMOS 3 MESES].[CODCLIPRINC].&amp;[57139]"/>
            <x15:cachedUniqueName index="1137" name="[8274 - 36353 - ULTIMOS 3 MESES].[CODCLIPRINC].&amp;[57199]"/>
            <x15:cachedUniqueName index="1138" name="[8274 - 36353 - ULTIMOS 3 MESES].[CODCLIPRINC].&amp;[57209]"/>
            <x15:cachedUniqueName index="1139" name="[8274 - 36353 - ULTIMOS 3 MESES].[CODCLIPRINC].&amp;[57215]"/>
            <x15:cachedUniqueName index="1140" name="[8274 - 36353 - ULTIMOS 3 MESES].[CODCLIPRINC].&amp;[57242]"/>
            <x15:cachedUniqueName index="1141" name="[8274 - 36353 - ULTIMOS 3 MESES].[CODCLIPRINC].&amp;[57262]"/>
            <x15:cachedUniqueName index="1142" name="[8274 - 36353 - ULTIMOS 3 MESES].[CODCLIPRINC].&amp;[57310]"/>
            <x15:cachedUniqueName index="1143" name="[8274 - 36353 - ULTIMOS 3 MESES].[CODCLIPRINC].&amp;[57339]"/>
            <x15:cachedUniqueName index="1144" name="[8274 - 36353 - ULTIMOS 3 MESES].[CODCLIPRINC].&amp;[57342]"/>
            <x15:cachedUniqueName index="1145" name="[8274 - 36353 - ULTIMOS 3 MESES].[CODCLIPRINC].&amp;[57364]"/>
            <x15:cachedUniqueName index="1146" name="[8274 - 36353 - ULTIMOS 3 MESES].[CODCLIPRINC].&amp;[57370]"/>
            <x15:cachedUniqueName index="1147" name="[8274 - 36353 - ULTIMOS 3 MESES].[CODCLIPRINC].&amp;[57383]"/>
            <x15:cachedUniqueName index="1148" name="[8274 - 36353 - ULTIMOS 3 MESES].[CODCLIPRINC].&amp;[57415]"/>
            <x15:cachedUniqueName index="1149" name="[8274 - 36353 - ULTIMOS 3 MESES].[CODCLIPRINC].&amp;[57493]"/>
            <x15:cachedUniqueName index="1150" name="[8274 - 36353 - ULTIMOS 3 MESES].[CODCLIPRINC].&amp;[57573]"/>
            <x15:cachedUniqueName index="1151" name="[8274 - 36353 - ULTIMOS 3 MESES].[CODCLIPRINC].&amp;[57581]"/>
            <x15:cachedUniqueName index="1152" name="[8274 - 36353 - ULTIMOS 3 MESES].[CODCLIPRINC].&amp;[57625]"/>
            <x15:cachedUniqueName index="1153" name="[8274 - 36353 - ULTIMOS 3 MESES].[CODCLIPRINC].&amp;[57636]"/>
            <x15:cachedUniqueName index="1154" name="[8274 - 36353 - ULTIMOS 3 MESES].[CODCLIPRINC].&amp;[57698]"/>
            <x15:cachedUniqueName index="1155" name="[8274 - 36353 - ULTIMOS 3 MESES].[CODCLIPRINC].&amp;[57737]"/>
            <x15:cachedUniqueName index="1156" name="[8274 - 36353 - ULTIMOS 3 MESES].[CODCLIPRINC].&amp;[57757]"/>
            <x15:cachedUniqueName index="1157" name="[8274 - 36353 - ULTIMOS 3 MESES].[CODCLIPRINC].&amp;[57795]"/>
            <x15:cachedUniqueName index="1158" name="[8274 - 36353 - ULTIMOS 3 MESES].[CODCLIPRINC].&amp;[57832]"/>
            <x15:cachedUniqueName index="1159" name="[8274 - 36353 - ULTIMOS 3 MESES].[CODCLIPRINC].&amp;[57856]"/>
            <x15:cachedUniqueName index="1160" name="[8274 - 36353 - ULTIMOS 3 MESES].[CODCLIPRINC].&amp;[57875]"/>
            <x15:cachedUniqueName index="1161" name="[8274 - 36353 - ULTIMOS 3 MESES].[CODCLIPRINC].&amp;[57895]"/>
            <x15:cachedUniqueName index="1162" name="[8274 - 36353 - ULTIMOS 3 MESES].[CODCLIPRINC].&amp;[57903]"/>
            <x15:cachedUniqueName index="1163" name="[8274 - 36353 - ULTIMOS 3 MESES].[CODCLIPRINC].&amp;[57933]"/>
            <x15:cachedUniqueName index="1164" name="[8274 - 36353 - ULTIMOS 3 MESES].[CODCLIPRINC].&amp;[57935]"/>
            <x15:cachedUniqueName index="1165" name="[8274 - 36353 - ULTIMOS 3 MESES].[CODCLIPRINC].&amp;[57943]"/>
            <x15:cachedUniqueName index="1166" name="[8274 - 36353 - ULTIMOS 3 MESES].[CODCLIPRINC].&amp;[57948]"/>
            <x15:cachedUniqueName index="1167" name="[8274 - 36353 - ULTIMOS 3 MESES].[CODCLIPRINC].&amp;[57959]"/>
            <x15:cachedUniqueName index="1168" name="[8274 - 36353 - ULTIMOS 3 MESES].[CODCLIPRINC].&amp;[58013]"/>
            <x15:cachedUniqueName index="1169" name="[8274 - 36353 - ULTIMOS 3 MESES].[CODCLIPRINC].&amp;[58043]"/>
            <x15:cachedUniqueName index="1170" name="[8274 - 36353 - ULTIMOS 3 MESES].[CODCLIPRINC].&amp;[58073]"/>
            <x15:cachedUniqueName index="1171" name="[8274 - 36353 - ULTIMOS 3 MESES].[CODCLIPRINC].&amp;[58097]"/>
            <x15:cachedUniqueName index="1172" name="[8274 - 36353 - ULTIMOS 3 MESES].[CODCLIPRINC].&amp;[58110]"/>
            <x15:cachedUniqueName index="1173" name="[8274 - 36353 - ULTIMOS 3 MESES].[CODCLIPRINC].&amp;[58139]"/>
            <x15:cachedUniqueName index="1174" name="[8274 - 36353 - ULTIMOS 3 MESES].[CODCLIPRINC].&amp;[58192]"/>
            <x15:cachedUniqueName index="1175" name="[8274 - 36353 - ULTIMOS 3 MESES].[CODCLIPRINC].&amp;[58247]"/>
            <x15:cachedUniqueName index="1176" name="[8274 - 36353 - ULTIMOS 3 MESES].[CODCLIPRINC].&amp;[58268]"/>
            <x15:cachedUniqueName index="1177" name="[8274 - 36353 - ULTIMOS 3 MESES].[CODCLIPRINC].&amp;[58309]"/>
            <x15:cachedUniqueName index="1178" name="[8274 - 36353 - ULTIMOS 3 MESES].[CODCLIPRINC].&amp;[58331]"/>
            <x15:cachedUniqueName index="1179" name="[8274 - 36353 - ULTIMOS 3 MESES].[CODCLIPRINC].&amp;[58404]"/>
            <x15:cachedUniqueName index="1180" name="[8274 - 36353 - ULTIMOS 3 MESES].[CODCLIPRINC].&amp;[58421]"/>
            <x15:cachedUniqueName index="1181" name="[8274 - 36353 - ULTIMOS 3 MESES].[CODCLIPRINC].&amp;[58429]"/>
            <x15:cachedUniqueName index="1182" name="[8274 - 36353 - ULTIMOS 3 MESES].[CODCLIPRINC].&amp;[58437]"/>
            <x15:cachedUniqueName index="1183" name="[8274 - 36353 - ULTIMOS 3 MESES].[CODCLIPRINC].&amp;[58458]"/>
            <x15:cachedUniqueName index="1184" name="[8274 - 36353 - ULTIMOS 3 MESES].[CODCLIPRINC].&amp;[58479]"/>
            <x15:cachedUniqueName index="1185" name="[8274 - 36353 - ULTIMOS 3 MESES].[CODCLIPRINC].&amp;[58485]"/>
            <x15:cachedUniqueName index="1186" name="[8274 - 36353 - ULTIMOS 3 MESES].[CODCLIPRINC].&amp;[58506]"/>
            <x15:cachedUniqueName index="1187" name="[8274 - 36353 - ULTIMOS 3 MESES].[CODCLIPRINC].&amp;[58518]"/>
            <x15:cachedUniqueName index="1188" name="[8274 - 36353 - ULTIMOS 3 MESES].[CODCLIPRINC].&amp;[58523]"/>
            <x15:cachedUniqueName index="1189" name="[8274 - 36353 - ULTIMOS 3 MESES].[CODCLIPRINC].&amp;[58535]"/>
            <x15:cachedUniqueName index="1190" name="[8274 - 36353 - ULTIMOS 3 MESES].[CODCLIPRINC].&amp;[58545]"/>
            <x15:cachedUniqueName index="1191" name="[8274 - 36353 - ULTIMOS 3 MESES].[CODCLIPRINC].&amp;[58554]"/>
            <x15:cachedUniqueName index="1192" name="[8274 - 36353 - ULTIMOS 3 MESES].[CODCLIPRINC].&amp;[58555]"/>
            <x15:cachedUniqueName index="1193" name="[8274 - 36353 - ULTIMOS 3 MESES].[CODCLIPRINC].&amp;[58583]"/>
            <x15:cachedUniqueName index="1194" name="[8274 - 36353 - ULTIMOS 3 MESES].[CODCLIPRINC].&amp;[58585]"/>
            <x15:cachedUniqueName index="1195" name="[8274 - 36353 - ULTIMOS 3 MESES].[CODCLIPRINC].&amp;[58587]"/>
            <x15:cachedUniqueName index="1196" name="[8274 - 36353 - ULTIMOS 3 MESES].[CODCLIPRINC].&amp;[58613]"/>
            <x15:cachedUniqueName index="1197" name="[8274 - 36353 - ULTIMOS 3 MESES].[CODCLIPRINC].&amp;[58621]"/>
            <x15:cachedUniqueName index="1198" name="[8274 - 36353 - ULTIMOS 3 MESES].[CODCLIPRINC].&amp;[58651]"/>
            <x15:cachedUniqueName index="1199" name="[8274 - 36353 - ULTIMOS 3 MESES].[CODCLIPRINC].&amp;[58679]"/>
            <x15:cachedUniqueName index="1200" name="[8274 - 36353 - ULTIMOS 3 MESES].[CODCLIPRINC].&amp;[58691]"/>
            <x15:cachedUniqueName index="1201" name="[8274 - 36353 - ULTIMOS 3 MESES].[CODCLIPRINC].&amp;[58701]"/>
            <x15:cachedUniqueName index="1202" name="[8274 - 36353 - ULTIMOS 3 MESES].[CODCLIPRINC].&amp;[58711]"/>
            <x15:cachedUniqueName index="1203" name="[8274 - 36353 - ULTIMOS 3 MESES].[CODCLIPRINC].&amp;[58724]"/>
            <x15:cachedUniqueName index="1204" name="[8274 - 36353 - ULTIMOS 3 MESES].[CODCLIPRINC].&amp;[58725]"/>
            <x15:cachedUniqueName index="1205" name="[8274 - 36353 - ULTIMOS 3 MESES].[CODCLIPRINC].&amp;[58741]"/>
            <x15:cachedUniqueName index="1206" name="[8274 - 36353 - ULTIMOS 3 MESES].[CODCLIPRINC].&amp;[58751]"/>
            <x15:cachedUniqueName index="1207" name="[8274 - 36353 - ULTIMOS 3 MESES].[CODCLIPRINC].&amp;[58784]"/>
            <x15:cachedUniqueName index="1208" name="[8274 - 36353 - ULTIMOS 3 MESES].[CODCLIPRINC].&amp;[58809]"/>
            <x15:cachedUniqueName index="1209" name="[8274 - 36353 - ULTIMOS 3 MESES].[CODCLIPRINC].&amp;[58818]"/>
            <x15:cachedUniqueName index="1210" name="[8274 - 36353 - ULTIMOS 3 MESES].[CODCLIPRINC].&amp;[58876]"/>
            <x15:cachedUniqueName index="1211" name="[8274 - 36353 - ULTIMOS 3 MESES].[CODCLIPRINC].&amp;[58897]"/>
            <x15:cachedUniqueName index="1212" name="[8274 - 36353 - ULTIMOS 3 MESES].[CODCLIPRINC].&amp;[58934]"/>
            <x15:cachedUniqueName index="1213" name="[8274 - 36353 - ULTIMOS 3 MESES].[CODCLIPRINC].&amp;[58954]"/>
            <x15:cachedUniqueName index="1214" name="[8274 - 36353 - ULTIMOS 3 MESES].[CODCLIPRINC].&amp;[58972]"/>
            <x15:cachedUniqueName index="1215" name="[8274 - 36353 - ULTIMOS 3 MESES].[CODCLIPRINC].&amp;[58986]"/>
            <x15:cachedUniqueName index="1216" name="[8274 - 36353 - ULTIMOS 3 MESES].[CODCLIPRINC].&amp;[58992]"/>
            <x15:cachedUniqueName index="1217" name="[8274 - 36353 - ULTIMOS 3 MESES].[CODCLIPRINC].&amp;[58998]"/>
            <x15:cachedUniqueName index="1218" name="[8274 - 36353 - ULTIMOS 3 MESES].[CODCLIPRINC].&amp;[59043]"/>
            <x15:cachedUniqueName index="1219" name="[8274 - 36353 - ULTIMOS 3 MESES].[CODCLIPRINC].&amp;[59069]"/>
            <x15:cachedUniqueName index="1220" name="[8274 - 36353 - ULTIMOS 3 MESES].[CODCLIPRINC].&amp;[59074]"/>
            <x15:cachedUniqueName index="1221" name="[8274 - 36353 - ULTIMOS 3 MESES].[CODCLIPRINC].&amp;[59096]"/>
            <x15:cachedUniqueName index="1222" name="[8274 - 36353 - ULTIMOS 3 MESES].[CODCLIPRINC].&amp;[59120]"/>
            <x15:cachedUniqueName index="1223" name="[8274 - 36353 - ULTIMOS 3 MESES].[CODCLIPRINC].&amp;[59127]"/>
            <x15:cachedUniqueName index="1224" name="[8274 - 36353 - ULTIMOS 3 MESES].[CODCLIPRINC].&amp;[59135]"/>
            <x15:cachedUniqueName index="1225" name="[8274 - 36353 - ULTIMOS 3 MESES].[CODCLIPRINC].&amp;[59170]"/>
            <x15:cachedUniqueName index="1226" name="[8274 - 36353 - ULTIMOS 3 MESES].[CODCLIPRINC].&amp;[59203]"/>
            <x15:cachedUniqueName index="1227" name="[8274 - 36353 - ULTIMOS 3 MESES].[CODCLIPRINC].&amp;[59249]"/>
            <x15:cachedUniqueName index="1228" name="[8274 - 36353 - ULTIMOS 3 MESES].[CODCLIPRINC].&amp;[59259]"/>
            <x15:cachedUniqueName index="1229" name="[8274 - 36353 - ULTIMOS 3 MESES].[CODCLIPRINC].&amp;[59336]"/>
            <x15:cachedUniqueName index="1230" name="[8274 - 36353 - ULTIMOS 3 MESES].[CODCLIPRINC].&amp;[59341]"/>
            <x15:cachedUniqueName index="1231" name="[8274 - 36353 - ULTIMOS 3 MESES].[CODCLIPRINC].&amp;[59373]"/>
            <x15:cachedUniqueName index="1232" name="[8274 - 36353 - ULTIMOS 3 MESES].[CODCLIPRINC].&amp;[59381]"/>
            <x15:cachedUniqueName index="1233" name="[8274 - 36353 - ULTIMOS 3 MESES].[CODCLIPRINC].&amp;[59436]"/>
            <x15:cachedUniqueName index="1234" name="[8274 - 36353 - ULTIMOS 3 MESES].[CODCLIPRINC].&amp;[59470]"/>
            <x15:cachedUniqueName index="1235" name="[8274 - 36353 - ULTIMOS 3 MESES].[CODCLIPRINC].&amp;[59486]"/>
            <x15:cachedUniqueName index="1236" name="[8274 - 36353 - ULTIMOS 3 MESES].[CODCLIPRINC].&amp;[59492]"/>
            <x15:cachedUniqueName index="1237" name="[8274 - 36353 - ULTIMOS 3 MESES].[CODCLIPRINC].&amp;[59505]"/>
            <x15:cachedUniqueName index="1238" name="[8274 - 36353 - ULTIMOS 3 MESES].[CODCLIPRINC].&amp;[59553]"/>
            <x15:cachedUniqueName index="1239" name="[8274 - 36353 - ULTIMOS 3 MESES].[CODCLIPRINC].&amp;[59604]"/>
            <x15:cachedUniqueName index="1240" name="[8274 - 36353 - ULTIMOS 3 MESES].[CODCLIPRINC].&amp;[59652]"/>
            <x15:cachedUniqueName index="1241" name="[8274 - 36353 - ULTIMOS 3 MESES].[CODCLIPRINC].&amp;[59661]"/>
            <x15:cachedUniqueName index="1242" name="[8274 - 36353 - ULTIMOS 3 MESES].[CODCLIPRINC].&amp;[59666]"/>
            <x15:cachedUniqueName index="1243" name="[8274 - 36353 - ULTIMOS 3 MESES].[CODCLIPRINC].&amp;[59773]"/>
            <x15:cachedUniqueName index="1244" name="[8274 - 36353 - ULTIMOS 3 MESES].[CODCLIPRINC].&amp;[59792]"/>
            <x15:cachedUniqueName index="1245" name="[8274 - 36353 - ULTIMOS 3 MESES].[CODCLIPRINC].&amp;[59824]"/>
            <x15:cachedUniqueName index="1246" name="[8274 - 36353 - ULTIMOS 3 MESES].[CODCLIPRINC].&amp;[59828]"/>
            <x15:cachedUniqueName index="1247" name="[8274 - 36353 - ULTIMOS 3 MESES].[CODCLIPRINC].&amp;[59886]"/>
            <x15:cachedUniqueName index="1248" name="[8274 - 36353 - ULTIMOS 3 MESES].[CODCLIPRINC].&amp;[59904]"/>
            <x15:cachedUniqueName index="1249" name="[8274 - 36353 - ULTIMOS 3 MESES].[CODCLIPRINC].&amp;[59938]"/>
            <x15:cachedUniqueName index="1250" name="[8274 - 36353 - ULTIMOS 3 MESES].[CODCLIPRINC].&amp;[59948]"/>
            <x15:cachedUniqueName index="1251" name="[8274 - 36353 - ULTIMOS 3 MESES].[CODCLIPRINC].&amp;[59957]"/>
            <x15:cachedUniqueName index="1252" name="[8274 - 36353 - ULTIMOS 3 MESES].[CODCLIPRINC].&amp;[59966]"/>
            <x15:cachedUniqueName index="1253" name="[8274 - 36353 - ULTIMOS 3 MESES].[CODCLIPRINC].&amp;[59974]"/>
            <x15:cachedUniqueName index="1254" name="[8274 - 36353 - ULTIMOS 3 MESES].[CODCLIPRINC].&amp;[59992]"/>
            <x15:cachedUniqueName index="1255" name="[8274 - 36353 - ULTIMOS 3 MESES].[CODCLIPRINC].&amp;[60004]"/>
            <x15:cachedUniqueName index="1256" name="[8274 - 36353 - ULTIMOS 3 MESES].[CODCLIPRINC].&amp;[60028]"/>
            <x15:cachedUniqueName index="1257" name="[8274 - 36353 - ULTIMOS 3 MESES].[CODCLIPRINC].&amp;[60042]"/>
            <x15:cachedUniqueName index="1258" name="[8274 - 36353 - ULTIMOS 3 MESES].[CODCLIPRINC].&amp;[60108]"/>
            <x15:cachedUniqueName index="1259" name="[8274 - 36353 - ULTIMOS 3 MESES].[CODCLIPRINC].&amp;[60147]"/>
            <x15:cachedUniqueName index="1260" name="[8274 - 36353 - ULTIMOS 3 MESES].[CODCLIPRINC].&amp;[60148]"/>
            <x15:cachedUniqueName index="1261" name="[8274 - 36353 - ULTIMOS 3 MESES].[CODCLIPRINC].&amp;[60165]"/>
            <x15:cachedUniqueName index="1262" name="[8274 - 36353 - ULTIMOS 3 MESES].[CODCLIPRINC].&amp;[60190]"/>
            <x15:cachedUniqueName index="1263" name="[8274 - 36353 - ULTIMOS 3 MESES].[CODCLIPRINC].&amp;[60196]"/>
            <x15:cachedUniqueName index="1264" name="[8274 - 36353 - ULTIMOS 3 MESES].[CODCLIPRINC].&amp;[60197]"/>
            <x15:cachedUniqueName index="1265" name="[8274 - 36353 - ULTIMOS 3 MESES].[CODCLIPRINC].&amp;[60209]"/>
            <x15:cachedUniqueName index="1266" name="[8274 - 36353 - ULTIMOS 3 MESES].[CODCLIPRINC].&amp;[60216]"/>
            <x15:cachedUniqueName index="1267" name="[8274 - 36353 - ULTIMOS 3 MESES].[CODCLIPRINC].&amp;[60238]"/>
            <x15:cachedUniqueName index="1268" name="[8274 - 36353 - ULTIMOS 3 MESES].[CODCLIPRINC].&amp;[60321]"/>
            <x15:cachedUniqueName index="1269" name="[8274 - 36353 - ULTIMOS 3 MESES].[CODCLIPRINC].&amp;[60329]"/>
            <x15:cachedUniqueName index="1270" name="[8274 - 36353 - ULTIMOS 3 MESES].[CODCLIPRINC].&amp;[60341]"/>
            <x15:cachedUniqueName index="1271" name="[8274 - 36353 - ULTIMOS 3 MESES].[CODCLIPRINC].&amp;[60397]"/>
            <x15:cachedUniqueName index="1272" name="[8274 - 36353 - ULTIMOS 3 MESES].[CODCLIPRINC].&amp;[60399]"/>
            <x15:cachedUniqueName index="1273" name="[8274 - 36353 - ULTIMOS 3 MESES].[CODCLIPRINC].&amp;[60449]"/>
            <x15:cachedUniqueName index="1274" name="[8274 - 36353 - ULTIMOS 3 MESES].[CODCLIPRINC].&amp;[60460]"/>
            <x15:cachedUniqueName index="1275" name="[8274 - 36353 - ULTIMOS 3 MESES].[CODCLIPRINC].&amp;[60470]"/>
            <x15:cachedUniqueName index="1276" name="[8274 - 36353 - ULTIMOS 3 MESES].[CODCLIPRINC].&amp;[60494]"/>
            <x15:cachedUniqueName index="1277" name="[8274 - 36353 - ULTIMOS 3 MESES].[CODCLIPRINC].&amp;[60542]"/>
            <x15:cachedUniqueName index="1278" name="[8274 - 36353 - ULTIMOS 3 MESES].[CODCLIPRINC].&amp;[60575]"/>
            <x15:cachedUniqueName index="1279" name="[8274 - 36353 - ULTIMOS 3 MESES].[CODCLIPRINC].&amp;[60582]"/>
            <x15:cachedUniqueName index="1280" name="[8274 - 36353 - ULTIMOS 3 MESES].[CODCLIPRINC].&amp;[60602]"/>
            <x15:cachedUniqueName index="1281" name="[8274 - 36353 - ULTIMOS 3 MESES].[CODCLIPRINC].&amp;[60615]"/>
            <x15:cachedUniqueName index="1282" name="[8274 - 36353 - ULTIMOS 3 MESES].[CODCLIPRINC].&amp;[60631]"/>
            <x15:cachedUniqueName index="1283" name="[8274 - 36353 - ULTIMOS 3 MESES].[CODCLIPRINC].&amp;[60637]"/>
            <x15:cachedUniqueName index="1284" name="[8274 - 36353 - ULTIMOS 3 MESES].[CODCLIPRINC].&amp;[60670]"/>
            <x15:cachedUniqueName index="1285" name="[8274 - 36353 - ULTIMOS 3 MESES].[CODCLIPRINC].&amp;[60675]"/>
            <x15:cachedUniqueName index="1286" name="[8274 - 36353 - ULTIMOS 3 MESES].[CODCLIPRINC].&amp;[60705]"/>
            <x15:cachedUniqueName index="1287" name="[8274 - 36353 - ULTIMOS 3 MESES].[CODCLIPRINC].&amp;[60735]"/>
            <x15:cachedUniqueName index="1288" name="[8274 - 36353 - ULTIMOS 3 MESES].[CODCLIPRINC].&amp;[60738]"/>
            <x15:cachedUniqueName index="1289" name="[8274 - 36353 - ULTIMOS 3 MESES].[CODCLIPRINC].&amp;[60758]"/>
            <x15:cachedUniqueName index="1290" name="[8274 - 36353 - ULTIMOS 3 MESES].[CODCLIPRINC].&amp;[60799]"/>
            <x15:cachedUniqueName index="1291" name="[8274 - 36353 - ULTIMOS 3 MESES].[CODCLIPRINC].&amp;[60800]"/>
            <x15:cachedUniqueName index="1292" name="[8274 - 36353 - ULTIMOS 3 MESES].[CODCLIPRINC].&amp;[60830]"/>
            <x15:cachedUniqueName index="1293" name="[8274 - 36353 - ULTIMOS 3 MESES].[CODCLIPRINC].&amp;[60832]"/>
            <x15:cachedUniqueName index="1294" name="[8274 - 36353 - ULTIMOS 3 MESES].[CODCLIPRINC].&amp;[60848]"/>
            <x15:cachedUniqueName index="1295" name="[8274 - 36353 - ULTIMOS 3 MESES].[CODCLIPRINC].&amp;[60859]"/>
            <x15:cachedUniqueName index="1296" name="[8274 - 36353 - ULTIMOS 3 MESES].[CODCLIPRINC].&amp;[60929]"/>
            <x15:cachedUniqueName index="1297" name="[8274 - 36353 - ULTIMOS 3 MESES].[CODCLIPRINC].&amp;[60940]"/>
            <x15:cachedUniqueName index="1298" name="[8274 - 36353 - ULTIMOS 3 MESES].[CODCLIPRINC].&amp;[60952]"/>
            <x15:cachedUniqueName index="1299" name="[8274 - 36353 - ULTIMOS 3 MESES].[CODCLIPRINC].&amp;[60980]"/>
            <x15:cachedUniqueName index="1300" name="[8274 - 36353 - ULTIMOS 3 MESES].[CODCLIPRINC].&amp;[60986]"/>
            <x15:cachedUniqueName index="1301" name="[8274 - 36353 - ULTIMOS 3 MESES].[CODCLIPRINC].&amp;[61015]"/>
            <x15:cachedUniqueName index="1302" name="[8274 - 36353 - ULTIMOS 3 MESES].[CODCLIPRINC].&amp;[61029]"/>
            <x15:cachedUniqueName index="1303" name="[8274 - 36353 - ULTIMOS 3 MESES].[CODCLIPRINC].&amp;[61033]"/>
            <x15:cachedUniqueName index="1304" name="[8274 - 36353 - ULTIMOS 3 MESES].[CODCLIPRINC].&amp;[61061]"/>
            <x15:cachedUniqueName index="1305" name="[8274 - 36353 - ULTIMOS 3 MESES].[CODCLIPRINC].&amp;[61081]"/>
            <x15:cachedUniqueName index="1306" name="[8274 - 36353 - ULTIMOS 3 MESES].[CODCLIPRINC].&amp;[61115]"/>
            <x15:cachedUniqueName index="1307" name="[8274 - 36353 - ULTIMOS 3 MESES].[CODCLIPRINC].&amp;[61151]"/>
            <x15:cachedUniqueName index="1308" name="[8274 - 36353 - ULTIMOS 3 MESES].[CODCLIPRINC].&amp;[61165]"/>
            <x15:cachedUniqueName index="1309" name="[8274 - 36353 - ULTIMOS 3 MESES].[CODCLIPRINC].&amp;[61185]"/>
            <x15:cachedUniqueName index="1310" name="[8274 - 36353 - ULTIMOS 3 MESES].[CODCLIPRINC].&amp;[61194]"/>
            <x15:cachedUniqueName index="1311" name="[8274 - 36353 - ULTIMOS 3 MESES].[CODCLIPRINC].&amp;[61195]"/>
            <x15:cachedUniqueName index="1312" name="[8274 - 36353 - ULTIMOS 3 MESES].[CODCLIPRINC].&amp;[61196]"/>
            <x15:cachedUniqueName index="1313" name="[8274 - 36353 - ULTIMOS 3 MESES].[CODCLIPRINC].&amp;[61203]"/>
            <x15:cachedUniqueName index="1314" name="[8274 - 36353 - ULTIMOS 3 MESES].[CODCLIPRINC].&amp;[61204]"/>
            <x15:cachedUniqueName index="1315" name="[8274 - 36353 - ULTIMOS 3 MESES].[CODCLIPRINC].&amp;[61205]"/>
            <x15:cachedUniqueName index="1316" name="[8274 - 36353 - ULTIMOS 3 MESES].[CODCLIPRINC].&amp;[61217]"/>
            <x15:cachedUniqueName index="1317" name="[8274 - 36353 - ULTIMOS 3 MESES].[CODCLIPRINC].&amp;[61243]"/>
            <x15:cachedUniqueName index="1318" name="[8274 - 36353 - ULTIMOS 3 MESES].[CODCLIPRINC].&amp;[61244]"/>
            <x15:cachedUniqueName index="1319" name="[8274 - 36353 - ULTIMOS 3 MESES].[CODCLIPRINC].&amp;[61283]"/>
            <x15:cachedUniqueName index="1320" name="[8274 - 36353 - ULTIMOS 3 MESES].[CODCLIPRINC].&amp;[61310]"/>
            <x15:cachedUniqueName index="1321" name="[8274 - 36353 - ULTIMOS 3 MESES].[CODCLIPRINC].&amp;[61322]"/>
            <x15:cachedUniqueName index="1322" name="[8274 - 36353 - ULTIMOS 3 MESES].[CODCLIPRINC].&amp;[61328]"/>
            <x15:cachedUniqueName index="1323" name="[8274 - 36353 - ULTIMOS 3 MESES].[CODCLIPRINC].&amp;[61333]"/>
            <x15:cachedUniqueName index="1324" name="[8274 - 36353 - ULTIMOS 3 MESES].[CODCLIPRINC].&amp;[61341]"/>
            <x15:cachedUniqueName index="1325" name="[8274 - 36353 - ULTIMOS 3 MESES].[CODCLIPRINC].&amp;[61347]"/>
            <x15:cachedUniqueName index="1326" name="[8274 - 36353 - ULTIMOS 3 MESES].[CODCLIPRINC].&amp;[61451]"/>
            <x15:cachedUniqueName index="1327" name="[8274 - 36353 - ULTIMOS 3 MESES].[CODCLIPRINC].&amp;[61464]"/>
            <x15:cachedUniqueName index="1328" name="[8274 - 36353 - ULTIMOS 3 MESES].[CODCLIPRINC].&amp;[61522]"/>
            <x15:cachedUniqueName index="1329" name="[8274 - 36353 - ULTIMOS 3 MESES].[CODCLIPRINC].&amp;[61563]"/>
            <x15:cachedUniqueName index="1330" name="[8274 - 36353 - ULTIMOS 3 MESES].[CODCLIPRINC].&amp;[61569]"/>
            <x15:cachedUniqueName index="1331" name="[8274 - 36353 - ULTIMOS 3 MESES].[CODCLIPRINC].&amp;[61581]"/>
            <x15:cachedUniqueName index="1332" name="[8274 - 36353 - ULTIMOS 3 MESES].[CODCLIPRINC].&amp;[61590]"/>
            <x15:cachedUniqueName index="1333" name="[8274 - 36353 - ULTIMOS 3 MESES].[CODCLIPRINC].&amp;[61624]"/>
            <x15:cachedUniqueName index="1334" name="[8274 - 36353 - ULTIMOS 3 MESES].[CODCLIPRINC].&amp;[61643]"/>
            <x15:cachedUniqueName index="1335" name="[8274 - 36353 - ULTIMOS 3 MESES].[CODCLIPRINC].&amp;[61697]"/>
            <x15:cachedUniqueName index="1336" name="[8274 - 36353 - ULTIMOS 3 MESES].[CODCLIPRINC].&amp;[61719]"/>
            <x15:cachedUniqueName index="1337" name="[8274 - 36353 - ULTIMOS 3 MESES].[CODCLIPRINC].&amp;[61747]"/>
            <x15:cachedUniqueName index="1338" name="[8274 - 36353 - ULTIMOS 3 MESES].[CODCLIPRINC].&amp;[61783]"/>
            <x15:cachedUniqueName index="1339" name="[8274 - 36353 - ULTIMOS 3 MESES].[CODCLIPRINC].&amp;[61784]"/>
            <x15:cachedUniqueName index="1340" name="[8274 - 36353 - ULTIMOS 3 MESES].[CODCLIPRINC].&amp;[61814]"/>
            <x15:cachedUniqueName index="1341" name="[8274 - 36353 - ULTIMOS 3 MESES].[CODCLIPRINC].&amp;[61846]"/>
            <x15:cachedUniqueName index="1342" name="[8274 - 36353 - ULTIMOS 3 MESES].[CODCLIPRINC].&amp;[61847]"/>
            <x15:cachedUniqueName index="1343" name="[8274 - 36353 - ULTIMOS 3 MESES].[CODCLIPRINC].&amp;[61873]"/>
            <x15:cachedUniqueName index="1344" name="[8274 - 36353 - ULTIMOS 3 MESES].[CODCLIPRINC].&amp;[61913]"/>
            <x15:cachedUniqueName index="1345" name="[8274 - 36353 - ULTIMOS 3 MESES].[CODCLIPRINC].&amp;[61976]"/>
            <x15:cachedUniqueName index="1346" name="[8274 - 36353 - ULTIMOS 3 MESES].[CODCLIPRINC].&amp;[61994]"/>
            <x15:cachedUniqueName index="1347" name="[8274 - 36353 - ULTIMOS 3 MESES].[CODCLIPRINC].&amp;[61995]"/>
            <x15:cachedUniqueName index="1348" name="[8274 - 36353 - ULTIMOS 3 MESES].[CODCLIPRINC].&amp;[62044]"/>
            <x15:cachedUniqueName index="1349" name="[8274 - 36353 - ULTIMOS 3 MESES].[CODCLIPRINC].&amp;[62065]"/>
            <x15:cachedUniqueName index="1350" name="[8274 - 36353 - ULTIMOS 3 MESES].[CODCLIPRINC].&amp;[62069]"/>
            <x15:cachedUniqueName index="1351" name="[8274 - 36353 - ULTIMOS 3 MESES].[CODCLIPRINC].&amp;[62088]"/>
            <x15:cachedUniqueName index="1352" name="[8274 - 36353 - ULTIMOS 3 MESES].[CODCLIPRINC].&amp;[62092]"/>
            <x15:cachedUniqueName index="1353" name="[8274 - 36353 - ULTIMOS 3 MESES].[CODCLIPRINC].&amp;[62110]"/>
            <x15:cachedUniqueName index="1354" name="[8274 - 36353 - ULTIMOS 3 MESES].[CODCLIPRINC].&amp;[62115]"/>
            <x15:cachedUniqueName index="1355" name="[8274 - 36353 - ULTIMOS 3 MESES].[CODCLIPRINC].&amp;[62120]"/>
            <x15:cachedUniqueName index="1356" name="[8274 - 36353 - ULTIMOS 3 MESES].[CODCLIPRINC].&amp;[62182]"/>
            <x15:cachedUniqueName index="1357" name="[8274 - 36353 - ULTIMOS 3 MESES].[CODCLIPRINC].&amp;[62195]"/>
            <x15:cachedUniqueName index="1358" name="[8274 - 36353 - ULTIMOS 3 MESES].[CODCLIPRINC].&amp;[62197]"/>
            <x15:cachedUniqueName index="1359" name="[8274 - 36353 - ULTIMOS 3 MESES].[CODCLIPRINC].&amp;[62202]"/>
            <x15:cachedUniqueName index="1360" name="[8274 - 36353 - ULTIMOS 3 MESES].[CODCLIPRINC].&amp;[62229]"/>
            <x15:cachedUniqueName index="1361" name="[8274 - 36353 - ULTIMOS 3 MESES].[CODCLIPRINC].&amp;[62230]"/>
            <x15:cachedUniqueName index="1362" name="[8274 - 36353 - ULTIMOS 3 MESES].[CODCLIPRINC].&amp;[62241]"/>
            <x15:cachedUniqueName index="1363" name="[8274 - 36353 - ULTIMOS 3 MESES].[CODCLIPRINC].&amp;[62275]"/>
            <x15:cachedUniqueName index="1364" name="[8274 - 36353 - ULTIMOS 3 MESES].[CODCLIPRINC].&amp;[62304]"/>
            <x15:cachedUniqueName index="1365" name="[8274 - 36353 - ULTIMOS 3 MESES].[CODCLIPRINC].&amp;[62326]"/>
            <x15:cachedUniqueName index="1366" name="[8274 - 36353 - ULTIMOS 3 MESES].[CODCLIPRINC].&amp;[62359]"/>
            <x15:cachedUniqueName index="1367" name="[8274 - 36353 - ULTIMOS 3 MESES].[CODCLIPRINC].&amp;[62389]"/>
            <x15:cachedUniqueName index="1368" name="[8274 - 36353 - ULTIMOS 3 MESES].[CODCLIPRINC].&amp;[62392]"/>
            <x15:cachedUniqueName index="1369" name="[8274 - 36353 - ULTIMOS 3 MESES].[CODCLIPRINC].&amp;[62399]"/>
            <x15:cachedUniqueName index="1370" name="[8274 - 36353 - ULTIMOS 3 MESES].[CODCLIPRINC].&amp;[62404]"/>
            <x15:cachedUniqueName index="1371" name="[8274 - 36353 - ULTIMOS 3 MESES].[CODCLIPRINC].&amp;[62416]"/>
            <x15:cachedUniqueName index="1372" name="[8274 - 36353 - ULTIMOS 3 MESES].[CODCLIPRINC].&amp;[62430]"/>
            <x15:cachedUniqueName index="1373" name="[8274 - 36353 - ULTIMOS 3 MESES].[CODCLIPRINC].&amp;[62432]"/>
            <x15:cachedUniqueName index="1374" name="[8274 - 36353 - ULTIMOS 3 MESES].[CODCLIPRINC].&amp;[62476]"/>
            <x15:cachedUniqueName index="1375" name="[8274 - 36353 - ULTIMOS 3 MESES].[CODCLIPRINC].&amp;[62482]"/>
            <x15:cachedUniqueName index="1376" name="[8274 - 36353 - ULTIMOS 3 MESES].[CODCLIPRINC].&amp;[62541]"/>
            <x15:cachedUniqueName index="1377" name="[8274 - 36353 - ULTIMOS 3 MESES].[CODCLIPRINC].&amp;[62588]"/>
            <x15:cachedUniqueName index="1378" name="[8274 - 36353 - ULTIMOS 3 MESES].[CODCLIPRINC].&amp;[62603]"/>
            <x15:cachedUniqueName index="1379" name="[8274 - 36353 - ULTIMOS 3 MESES].[CODCLIPRINC].&amp;[62613]"/>
            <x15:cachedUniqueName index="1380" name="[8274 - 36353 - ULTIMOS 3 MESES].[CODCLIPRINC].&amp;[62624]"/>
            <x15:cachedUniqueName index="1381" name="[8274 - 36353 - ULTIMOS 3 MESES].[CODCLIPRINC].&amp;[62654]"/>
            <x15:cachedUniqueName index="1382" name="[8274 - 36353 - ULTIMOS 3 MESES].[CODCLIPRINC].&amp;[62706]"/>
            <x15:cachedUniqueName index="1383" name="[8274 - 36353 - ULTIMOS 3 MESES].[CODCLIPRINC].&amp;[62737]"/>
            <x15:cachedUniqueName index="1384" name="[8274 - 36353 - ULTIMOS 3 MESES].[CODCLIPRINC].&amp;[62740]"/>
            <x15:cachedUniqueName index="1385" name="[8274 - 36353 - ULTIMOS 3 MESES].[CODCLIPRINC].&amp;[62778]"/>
            <x15:cachedUniqueName index="1386" name="[8274 - 36353 - ULTIMOS 3 MESES].[CODCLIPRINC].&amp;[62795]"/>
            <x15:cachedUniqueName index="1387" name="[8274 - 36353 - ULTIMOS 3 MESES].[CODCLIPRINC].&amp;[62852]"/>
            <x15:cachedUniqueName index="1388" name="[8274 - 36353 - ULTIMOS 3 MESES].[CODCLIPRINC].&amp;[62863]"/>
            <x15:cachedUniqueName index="1389" name="[8274 - 36353 - ULTIMOS 3 MESES].[CODCLIPRINC].&amp;[62865]"/>
            <x15:cachedUniqueName index="1390" name="[8274 - 36353 - ULTIMOS 3 MESES].[CODCLIPRINC].&amp;[62874]"/>
            <x15:cachedUniqueName index="1391" name="[8274 - 36353 - ULTIMOS 3 MESES].[CODCLIPRINC].&amp;[62886]"/>
            <x15:cachedUniqueName index="1392" name="[8274 - 36353 - ULTIMOS 3 MESES].[CODCLIPRINC].&amp;[62917]"/>
            <x15:cachedUniqueName index="1393" name="[8274 - 36353 - ULTIMOS 3 MESES].[CODCLIPRINC].&amp;[62927]"/>
            <x15:cachedUniqueName index="1394" name="[8274 - 36353 - ULTIMOS 3 MESES].[CODCLIPRINC].&amp;[62937]"/>
            <x15:cachedUniqueName index="1395" name="[8274 - 36353 - ULTIMOS 3 MESES].[CODCLIPRINC].&amp;[62947]"/>
            <x15:cachedUniqueName index="1396" name="[8274 - 36353 - ULTIMOS 3 MESES].[CODCLIPRINC].&amp;[62949]"/>
            <x15:cachedUniqueName index="1397" name="[8274 - 36353 - ULTIMOS 3 MESES].[CODCLIPRINC].&amp;[62954]"/>
            <x15:cachedUniqueName index="1398" name="[8274 - 36353 - ULTIMOS 3 MESES].[CODCLIPRINC].&amp;[62970]"/>
            <x15:cachedUniqueName index="1399" name="[8274 - 36353 - ULTIMOS 3 MESES].[CODCLIPRINC].&amp;[63005]"/>
            <x15:cachedUniqueName index="1400" name="[8274 - 36353 - ULTIMOS 3 MESES].[CODCLIPRINC].&amp;[63008]"/>
            <x15:cachedUniqueName index="1401" name="[8274 - 36353 - ULTIMOS 3 MESES].[CODCLIPRINC].&amp;[63035]"/>
            <x15:cachedUniqueName index="1402" name="[8274 - 36353 - ULTIMOS 3 MESES].[CODCLIPRINC].&amp;[63038]"/>
            <x15:cachedUniqueName index="1403" name="[8274 - 36353 - ULTIMOS 3 MESES].[CODCLIPRINC].&amp;[63054]"/>
            <x15:cachedUniqueName index="1404" name="[8274 - 36353 - ULTIMOS 3 MESES].[CODCLIPRINC].&amp;[63094]"/>
            <x15:cachedUniqueName index="1405" name="[8274 - 36353 - ULTIMOS 3 MESES].[CODCLIPRINC].&amp;[63104]"/>
            <x15:cachedUniqueName index="1406" name="[8274 - 36353 - ULTIMOS 3 MESES].[CODCLIPRINC].&amp;[63116]"/>
            <x15:cachedUniqueName index="1407" name="[8274 - 36353 - ULTIMOS 3 MESES].[CODCLIPRINC].&amp;[63119]"/>
            <x15:cachedUniqueName index="1408" name="[8274 - 36353 - ULTIMOS 3 MESES].[CODCLIPRINC].&amp;[63131]"/>
            <x15:cachedUniqueName index="1409" name="[8274 - 36353 - ULTIMOS 3 MESES].[CODCLIPRINC].&amp;[63182]"/>
            <x15:cachedUniqueName index="1410" name="[8274 - 36353 - ULTIMOS 3 MESES].[CODCLIPRINC].&amp;[63192]"/>
            <x15:cachedUniqueName index="1411" name="[8274 - 36353 - ULTIMOS 3 MESES].[CODCLIPRINC].&amp;[63194]"/>
            <x15:cachedUniqueName index="1412" name="[8274 - 36353 - ULTIMOS 3 MESES].[CODCLIPRINC].&amp;[63213]"/>
            <x15:cachedUniqueName index="1413" name="[8274 - 36353 - ULTIMOS 3 MESES].[CODCLIPRINC].&amp;[63257]"/>
            <x15:cachedUniqueName index="1414" name="[8274 - 36353 - ULTIMOS 3 MESES].[CODCLIPRINC].&amp;[63258]"/>
            <x15:cachedUniqueName index="1415" name="[8274 - 36353 - ULTIMOS 3 MESES].[CODCLIPRINC].&amp;[63266]"/>
            <x15:cachedUniqueName index="1416" name="[8274 - 36353 - ULTIMOS 3 MESES].[CODCLIPRINC].&amp;[63272]"/>
            <x15:cachedUniqueName index="1417" name="[8274 - 36353 - ULTIMOS 3 MESES].[CODCLIPRINC].&amp;[63286]"/>
            <x15:cachedUniqueName index="1418" name="[8274 - 36353 - ULTIMOS 3 MESES].[CODCLIPRINC].&amp;[63290]"/>
            <x15:cachedUniqueName index="1419" name="[8274 - 36353 - ULTIMOS 3 MESES].[CODCLIPRINC].&amp;[63328]"/>
            <x15:cachedUniqueName index="1420" name="[8274 - 36353 - ULTIMOS 3 MESES].[CODCLIPRINC].&amp;[63342]"/>
            <x15:cachedUniqueName index="1421" name="[8274 - 36353 - ULTIMOS 3 MESES].[CODCLIPRINC].&amp;[63345]"/>
            <x15:cachedUniqueName index="1422" name="[8274 - 36353 - ULTIMOS 3 MESES].[CODCLIPRINC].&amp;[63361]"/>
            <x15:cachedUniqueName index="1423" name="[8274 - 36353 - ULTIMOS 3 MESES].[CODCLIPRINC].&amp;[63379]"/>
            <x15:cachedUniqueName index="1424" name="[8274 - 36353 - ULTIMOS 3 MESES].[CODCLIPRINC].&amp;[63387]"/>
            <x15:cachedUniqueName index="1425" name="[8274 - 36353 - ULTIMOS 3 MESES].[CODCLIPRINC].&amp;[63415]"/>
            <x15:cachedUniqueName index="1426" name="[8274 - 36353 - ULTIMOS 3 MESES].[CODCLIPRINC].&amp;[63465]"/>
            <x15:cachedUniqueName index="1427" name="[8274 - 36353 - ULTIMOS 3 MESES].[CODCLIPRINC].&amp;[63501]"/>
            <x15:cachedUniqueName index="1428" name="[8274 - 36353 - ULTIMOS 3 MESES].[CODCLIPRINC].&amp;[63506]"/>
            <x15:cachedUniqueName index="1429" name="[8274 - 36353 - ULTIMOS 3 MESES].[CODCLIPRINC].&amp;[63528]"/>
            <x15:cachedUniqueName index="1430" name="[8274 - 36353 - ULTIMOS 3 MESES].[CODCLIPRINC].&amp;[63646]"/>
            <x15:cachedUniqueName index="1431" name="[8274 - 36353 - ULTIMOS 3 MESES].[CODCLIPRINC].&amp;[63722]"/>
            <x15:cachedUniqueName index="1432" name="[8274 - 36353 - ULTIMOS 3 MESES].[CODCLIPRINC].&amp;[63725]"/>
            <x15:cachedUniqueName index="1433" name="[8274 - 36353 - ULTIMOS 3 MESES].[CODCLIPRINC].&amp;[63735]"/>
            <x15:cachedUniqueName index="1434" name="[8274 - 36353 - ULTIMOS 3 MESES].[CODCLIPRINC].&amp;[63748]"/>
            <x15:cachedUniqueName index="1435" name="[8274 - 36353 - ULTIMOS 3 MESES].[CODCLIPRINC].&amp;[63750]"/>
            <x15:cachedUniqueName index="1436" name="[8274 - 36353 - ULTIMOS 3 MESES].[CODCLIPRINC].&amp;[63759]"/>
            <x15:cachedUniqueName index="1437" name="[8274 - 36353 - ULTIMOS 3 MESES].[CODCLIPRINC].&amp;[63778]"/>
            <x15:cachedUniqueName index="1438" name="[8274 - 36353 - ULTIMOS 3 MESES].[CODCLIPRINC].&amp;[63790]"/>
            <x15:cachedUniqueName index="1439" name="[8274 - 36353 - ULTIMOS 3 MESES].[CODCLIPRINC].&amp;[63805]"/>
            <x15:cachedUniqueName index="1440" name="[8274 - 36353 - ULTIMOS 3 MESES].[CODCLIPRINC].&amp;[63813]"/>
            <x15:cachedUniqueName index="1441" name="[8274 - 36353 - ULTIMOS 3 MESES].[CODCLIPRINC].&amp;[63842]"/>
            <x15:cachedUniqueName index="1442" name="[8274 - 36353 - ULTIMOS 3 MESES].[CODCLIPRINC].&amp;[63860]"/>
            <x15:cachedUniqueName index="1443" name="[8274 - 36353 - ULTIMOS 3 MESES].[CODCLIPRINC].&amp;[63897]"/>
            <x15:cachedUniqueName index="1444" name="[8274 - 36353 - ULTIMOS 3 MESES].[CODCLIPRINC].&amp;[64000]"/>
            <x15:cachedUniqueName index="1445" name="[8274 - 36353 - ULTIMOS 3 MESES].[CODCLIPRINC].&amp;[64015]"/>
            <x15:cachedUniqueName index="1446" name="[8274 - 36353 - ULTIMOS 3 MESES].[CODCLIPRINC].&amp;[64016]"/>
            <x15:cachedUniqueName index="1447" name="[8274 - 36353 - ULTIMOS 3 MESES].[CODCLIPRINC].&amp;[64038]"/>
            <x15:cachedUniqueName index="1448" name="[8274 - 36353 - ULTIMOS 3 MESES].[CODCLIPRINC].&amp;[64115]"/>
            <x15:cachedUniqueName index="1449" name="[8274 - 36353 - ULTIMOS 3 MESES].[CODCLIPRINC].&amp;[64134]"/>
            <x15:cachedUniqueName index="1450" name="[8274 - 36353 - ULTIMOS 3 MESES].[CODCLIPRINC].&amp;[64146]"/>
            <x15:cachedUniqueName index="1451" name="[8274 - 36353 - ULTIMOS 3 MESES].[CODCLIPRINC].&amp;[64148]"/>
            <x15:cachedUniqueName index="1452" name="[8274 - 36353 - ULTIMOS 3 MESES].[CODCLIPRINC].&amp;[64173]"/>
            <x15:cachedUniqueName index="1453" name="[8274 - 36353 - ULTIMOS 3 MESES].[CODCLIPRINC].&amp;[64175]"/>
            <x15:cachedUniqueName index="1454" name="[8274 - 36353 - ULTIMOS 3 MESES].[CODCLIPRINC].&amp;[64188]"/>
            <x15:cachedUniqueName index="1455" name="[8274 - 36353 - ULTIMOS 3 MESES].[CODCLIPRINC].&amp;[64197]"/>
            <x15:cachedUniqueName index="1456" name="[8274 - 36353 - ULTIMOS 3 MESES].[CODCLIPRINC].&amp;[64198]"/>
            <x15:cachedUniqueName index="1457" name="[8274 - 36353 - ULTIMOS 3 MESES].[CODCLIPRINC].&amp;[64200]"/>
            <x15:cachedUniqueName index="1458" name="[8274 - 36353 - ULTIMOS 3 MESES].[CODCLIPRINC].&amp;[64219]"/>
            <x15:cachedUniqueName index="1459" name="[8274 - 36353 - ULTIMOS 3 MESES].[CODCLIPRINC].&amp;[64233]"/>
            <x15:cachedUniqueName index="1460" name="[8274 - 36353 - ULTIMOS 3 MESES].[CODCLIPRINC].&amp;[64235]"/>
            <x15:cachedUniqueName index="1461" name="[8274 - 36353 - ULTIMOS 3 MESES].[CODCLIPRINC].&amp;[64251]"/>
            <x15:cachedUniqueName index="1462" name="[8274 - 36353 - ULTIMOS 3 MESES].[CODCLIPRINC].&amp;[64260]"/>
            <x15:cachedUniqueName index="1463" name="[8274 - 36353 - ULTIMOS 3 MESES].[CODCLIPRINC].&amp;[64265]"/>
            <x15:cachedUniqueName index="1464" name="[8274 - 36353 - ULTIMOS 3 MESES].[CODCLIPRINC].&amp;[64277]"/>
            <x15:cachedUniqueName index="1465" name="[8274 - 36353 - ULTIMOS 3 MESES].[CODCLIPRINC].&amp;[64281]"/>
            <x15:cachedUniqueName index="1466" name="[8274 - 36353 - ULTIMOS 3 MESES].[CODCLIPRINC].&amp;[64309]"/>
            <x15:cachedUniqueName index="1467" name="[8274 - 36353 - ULTIMOS 3 MESES].[CODCLIPRINC].&amp;[64316]"/>
            <x15:cachedUniqueName index="1468" name="[8274 - 36353 - ULTIMOS 3 MESES].[CODCLIPRINC].&amp;[64342]"/>
            <x15:cachedUniqueName index="1469" name="[8274 - 36353 - ULTIMOS 3 MESES].[CODCLIPRINC].&amp;[64356]"/>
            <x15:cachedUniqueName index="1470" name="[8274 - 36353 - ULTIMOS 3 MESES].[CODCLIPRINC].&amp;[64367]"/>
            <x15:cachedUniqueName index="1471" name="[8274 - 36353 - ULTIMOS 3 MESES].[CODCLIPRINC].&amp;[64385]"/>
            <x15:cachedUniqueName index="1472" name="[8274 - 36353 - ULTIMOS 3 MESES].[CODCLIPRINC].&amp;[64859]"/>
            <x15:cachedUniqueName index="1473" name="[8274 - 36353 - ULTIMOS 3 MESES].[CODCLIPRINC].&amp;[64918]"/>
            <x15:cachedUniqueName index="1474" name="[8274 - 36353 - ULTIMOS 3 MESES].[CODCLIPRINC].&amp;[64944]"/>
            <x15:cachedUniqueName index="1475" name="[8274 - 36353 - ULTIMOS 3 MESES].[CODCLIPRINC].&amp;[65041]"/>
            <x15:cachedUniqueName index="1476" name="[8274 - 36353 - ULTIMOS 3 MESES].[CODCLIPRINC].&amp;[65047]"/>
            <x15:cachedUniqueName index="1477" name="[8274 - 36353 - ULTIMOS 3 MESES].[CODCLIPRINC].&amp;[65085]"/>
            <x15:cachedUniqueName index="1478" name="[8274 - 36353 - ULTIMOS 3 MESES].[CODCLIPRINC].&amp;[65114]"/>
            <x15:cachedUniqueName index="1479" name="[8274 - 36353 - ULTIMOS 3 MESES].[CODCLIPRINC].&amp;[65128]"/>
            <x15:cachedUniqueName index="1480" name="[8274 - 36353 - ULTIMOS 3 MESES].[CODCLIPRINC].&amp;[65200]"/>
            <x15:cachedUniqueName index="1481" name="[8274 - 36353 - ULTIMOS 3 MESES].[CODCLIPRINC].&amp;[65352]"/>
            <x15:cachedUniqueName index="1482" name="[8274 - 36353 - ULTIMOS 3 MESES].[CODCLIPRINC].&amp;[65430]"/>
            <x15:cachedUniqueName index="1483" name="[8274 - 36353 - ULTIMOS 3 MESES].[CODCLIPRINC].&amp;[65518]"/>
            <x15:cachedUniqueName index="1484" name="[8274 - 36353 - ULTIMOS 3 MESES].[CODCLIPRINC].&amp;[65541]"/>
            <x15:cachedUniqueName index="1485" name="[8274 - 36353 - ULTIMOS 3 MESES].[CODCLIPRINC].&amp;[65549]"/>
            <x15:cachedUniqueName index="1486" name="[8274 - 36353 - ULTIMOS 3 MESES].[CODCLIPRINC].&amp;[65555]"/>
            <x15:cachedUniqueName index="1487" name="[8274 - 36353 - ULTIMOS 3 MESES].[CODCLIPRINC].&amp;[65606]"/>
            <x15:cachedUniqueName index="1488" name="[8274 - 36353 - ULTIMOS 3 MESES].[CODCLIPRINC].&amp;[65614]"/>
            <x15:cachedUniqueName index="1489" name="[8274 - 36353 - ULTIMOS 3 MESES].[CODCLIPRINC].&amp;[65626]"/>
            <x15:cachedUniqueName index="1490" name="[8274 - 36353 - ULTIMOS 3 MESES].[CODCLIPRINC].&amp;[65697]"/>
            <x15:cachedUniqueName index="1491" name="[8274 - 36353 - ULTIMOS 3 MESES].[CODCLIPRINC].&amp;[65774]"/>
            <x15:cachedUniqueName index="1492" name="[8274 - 36353 - ULTIMOS 3 MESES].[CODCLIPRINC].&amp;[65807]"/>
            <x15:cachedUniqueName index="1493" name="[8274 - 36353 - ULTIMOS 3 MESES].[CODCLIPRINC].&amp;[65833]"/>
            <x15:cachedUniqueName index="1494" name="[8274 - 36353 - ULTIMOS 3 MESES].[CODCLIPRINC].&amp;[65866]"/>
            <x15:cachedUniqueName index="1495" name="[8274 - 36353 - ULTIMOS 3 MESES].[CODCLIPRINC].&amp;[65891]"/>
            <x15:cachedUniqueName index="1496" name="[8274 - 36353 - ULTIMOS 3 MESES].[CODCLIPRINC].&amp;[65907]"/>
            <x15:cachedUniqueName index="1497" name="[8274 - 36353 - ULTIMOS 3 MESES].[CODCLIPRINC].&amp;[66159]"/>
            <x15:cachedUniqueName index="1498" name="[8274 - 36353 - ULTIMOS 3 MESES].[CODCLIPRINC].&amp;[66194]"/>
            <x15:cachedUniqueName index="1499" name="[8274 - 36353 - ULTIMOS 3 MESES].[CODCLIPRINC].&amp;[66196]"/>
            <x15:cachedUniqueName index="1500" name="[8274 - 36353 - ULTIMOS 3 MESES].[CODCLIPRINC].&amp;[66269]"/>
            <x15:cachedUniqueName index="1501" name="[8274 - 36353 - ULTIMOS 3 MESES].[CODCLIPRINC].&amp;[66315]"/>
            <x15:cachedUniqueName index="1502" name="[8274 - 36353 - ULTIMOS 3 MESES].[CODCLIPRINC].&amp;[66327]"/>
            <x15:cachedUniqueName index="1503" name="[8274 - 36353 - ULTIMOS 3 MESES].[CODCLIPRINC].&amp;[66400]"/>
            <x15:cachedUniqueName index="1504" name="[8274 - 36353 - ULTIMOS 3 MESES].[CODCLIPRINC].&amp;[66477]"/>
            <x15:cachedUniqueName index="1505" name="[8274 - 36353 - ULTIMOS 3 MESES].[CODCLIPRINC].&amp;[66566]"/>
            <x15:cachedUniqueName index="1506" name="[8274 - 36353 - ULTIMOS 3 MESES].[CODCLIPRINC].&amp;[66611]"/>
            <x15:cachedUniqueName index="1507" name="[8274 - 36353 - ULTIMOS 3 MESES].[CODCLIPRINC].&amp;[66672]"/>
            <x15:cachedUniqueName index="1508" name="[8274 - 36353 - ULTIMOS 3 MESES].[CODCLIPRINC].&amp;[66833]"/>
            <x15:cachedUniqueName index="1509" name="[8274 - 36353 - ULTIMOS 3 MESES].[CODCLIPRINC].&amp;[66864]"/>
            <x15:cachedUniqueName index="1510" name="[8274 - 36353 - ULTIMOS 3 MESES].[CODCLIPRINC].&amp;[66952]"/>
            <x15:cachedUniqueName index="1511" name="[8274 - 36353 - ULTIMOS 3 MESES].[CODCLIPRINC].&amp;[66954]"/>
            <x15:cachedUniqueName index="1512" name="[8274 - 36353 - ULTIMOS 3 MESES].[CODCLIPRINC].&amp;[66970]"/>
            <x15:cachedUniqueName index="1513" name="[8274 - 36353 - ULTIMOS 3 MESES].[CODCLIPRINC].&amp;[67041]"/>
            <x15:cachedUniqueName index="1514" name="[8274 - 36353 - ULTIMOS 3 MESES].[CODCLIPRINC].&amp;[67042]"/>
            <x15:cachedUniqueName index="1515" name="[8274 - 36353 - ULTIMOS 3 MESES].[CODCLIPRINC].&amp;[67065]"/>
            <x15:cachedUniqueName index="1516" name="[8274 - 36353 - ULTIMOS 3 MESES].[CODCLIPRINC].&amp;[67106]"/>
            <x15:cachedUniqueName index="1517" name="[8274 - 36353 - ULTIMOS 3 MESES].[CODCLIPRINC].&amp;[67137]"/>
            <x15:cachedUniqueName index="1518" name="[8274 - 36353 - ULTIMOS 3 MESES].[CODCLIPRINC].&amp;[67153]"/>
            <x15:cachedUniqueName index="1519" name="[8274 - 36353 - ULTIMOS 3 MESES].[CODCLIPRINC].&amp;[67180]"/>
            <x15:cachedUniqueName index="1520" name="[8274 - 36353 - ULTIMOS 3 MESES].[CODCLIPRINC].&amp;[67263]"/>
            <x15:cachedUniqueName index="1521" name="[8274 - 36353 - ULTIMOS 3 MESES].[CODCLIPRINC].&amp;[67267]"/>
            <x15:cachedUniqueName index="1522" name="[8274 - 36353 - ULTIMOS 3 MESES].[CODCLIPRINC].&amp;[67277]"/>
            <x15:cachedUniqueName index="1523" name="[8274 - 36353 - ULTIMOS 3 MESES].[CODCLIPRINC].&amp;[67283]"/>
            <x15:cachedUniqueName index="1524" name="[8274 - 36353 - ULTIMOS 3 MESES].[CODCLIPRINC].&amp;[67337]"/>
            <x15:cachedUniqueName index="1525" name="[8274 - 36353 - ULTIMOS 3 MESES].[CODCLIPRINC].&amp;[67344]"/>
            <x15:cachedUniqueName index="1526" name="[8274 - 36353 - ULTIMOS 3 MESES].[CODCLIPRINC].&amp;[67360]"/>
            <x15:cachedUniqueName index="1527" name="[8274 - 36353 - ULTIMOS 3 MESES].[CODCLIPRINC].&amp;[67380]"/>
            <x15:cachedUniqueName index="1528" name="[8274 - 36353 - ULTIMOS 3 MESES].[CODCLIPRINC].&amp;[67434]"/>
            <x15:cachedUniqueName index="1529" name="[8274 - 36353 - ULTIMOS 3 MESES].[CODCLIPRINC].&amp;[67435]"/>
            <x15:cachedUniqueName index="1530" name="[8274 - 36353 - ULTIMOS 3 MESES].[CODCLIPRINC].&amp;[67440]"/>
            <x15:cachedUniqueName index="1531" name="[8274 - 36353 - ULTIMOS 3 MESES].[CODCLIPRINC].&amp;[67441]"/>
            <x15:cachedUniqueName index="1532" name="[8274 - 36353 - ULTIMOS 3 MESES].[CODCLIPRINC].&amp;[67527]"/>
            <x15:cachedUniqueName index="1533" name="[8274 - 36353 - ULTIMOS 3 MESES].[CODCLIPRINC].&amp;[67536]"/>
            <x15:cachedUniqueName index="1534" name="[8274 - 36353 - ULTIMOS 3 MESES].[CODCLIPRINC].&amp;[67553]"/>
            <x15:cachedUniqueName index="1535" name="[8274 - 36353 - ULTIMOS 3 MESES].[CODCLIPRINC].&amp;[67555]"/>
            <x15:cachedUniqueName index="1536" name="[8274 - 36353 - ULTIMOS 3 MESES].[CODCLIPRINC].&amp;[67573]"/>
            <x15:cachedUniqueName index="1537" name="[8274 - 36353 - ULTIMOS 3 MESES].[CODCLIPRINC].&amp;[67585]"/>
            <x15:cachedUniqueName index="1538" name="[8274 - 36353 - ULTIMOS 3 MESES].[CODCLIPRINC].&amp;[67588]"/>
            <x15:cachedUniqueName index="1539" name="[8274 - 36353 - ULTIMOS 3 MESES].[CODCLIPRINC].&amp;[67619]"/>
            <x15:cachedUniqueName index="1540" name="[8274 - 36353 - ULTIMOS 3 MESES].[CODCLIPRINC].&amp;[67633]"/>
            <x15:cachedUniqueName index="1541" name="[8274 - 36353 - ULTIMOS 3 MESES].[CODCLIPRINC].&amp;[67636]"/>
            <x15:cachedUniqueName index="1542" name="[8274 - 36353 - ULTIMOS 3 MESES].[CODCLIPRINC].&amp;[67656]"/>
            <x15:cachedUniqueName index="1543" name="[8274 - 36353 - ULTIMOS 3 MESES].[CODCLIPRINC].&amp;[67723]"/>
            <x15:cachedUniqueName index="1544" name="[8274 - 36353 - ULTIMOS 3 MESES].[CODCLIPRINC].&amp;[67806]"/>
            <x15:cachedUniqueName index="1545" name="[8274 - 36353 - ULTIMOS 3 MESES].[CODCLIPRINC].&amp;[67818]"/>
            <x15:cachedUniqueName index="1546" name="[8274 - 36353 - ULTIMOS 3 MESES].[CODCLIPRINC].&amp;[67839]"/>
            <x15:cachedUniqueName index="1547" name="[8274 - 36353 - ULTIMOS 3 MESES].[CODCLIPRINC].&amp;[67896]"/>
            <x15:cachedUniqueName index="1548" name="[8274 - 36353 - ULTIMOS 3 MESES].[CODCLIPRINC].&amp;[67947]"/>
            <x15:cachedUniqueName index="1549" name="[8274 - 36353 - ULTIMOS 3 MESES].[CODCLIPRINC].&amp;[67979]"/>
            <x15:cachedUniqueName index="1550" name="[8274 - 36353 - ULTIMOS 3 MESES].[CODCLIPRINC].&amp;[67983]"/>
            <x15:cachedUniqueName index="1551" name="[8274 - 36353 - ULTIMOS 3 MESES].[CODCLIPRINC].&amp;[68025]"/>
            <x15:cachedUniqueName index="1552" name="[8274 - 36353 - ULTIMOS 3 MESES].[CODCLIPRINC].&amp;[68057]"/>
            <x15:cachedUniqueName index="1553" name="[8274 - 36353 - ULTIMOS 3 MESES].[CODCLIPRINC].&amp;[68069]"/>
            <x15:cachedUniqueName index="1554" name="[8274 - 36353 - ULTIMOS 3 MESES].[CODCLIPRINC].&amp;[68097]"/>
            <x15:cachedUniqueName index="1555" name="[8274 - 36353 - ULTIMOS 3 MESES].[CODCLIPRINC].&amp;[68106]"/>
            <x15:cachedUniqueName index="1556" name="[8274 - 36353 - ULTIMOS 3 MESES].[CODCLIPRINC].&amp;[68140]"/>
            <x15:cachedUniqueName index="1557" name="[8274 - 36353 - ULTIMOS 3 MESES].[CODCLIPRINC].&amp;[68179]"/>
            <x15:cachedUniqueName index="1558" name="[8274 - 36353 - ULTIMOS 3 MESES].[CODCLIPRINC].&amp;[68183]"/>
            <x15:cachedUniqueName index="1559" name="[8274 - 36353 - ULTIMOS 3 MESES].[CODCLIPRINC].&amp;[68206]"/>
            <x15:cachedUniqueName index="1560" name="[8274 - 36353 - ULTIMOS 3 MESES].[CODCLIPRINC].&amp;[68234]"/>
            <x15:cachedUniqueName index="1561" name="[8274 - 36353 - ULTIMOS 3 MESES].[CODCLIPRINC].&amp;[68236]"/>
            <x15:cachedUniqueName index="1562" name="[8274 - 36353 - ULTIMOS 3 MESES].[CODCLIPRINC].&amp;[68309]"/>
            <x15:cachedUniqueName index="1563" name="[8274 - 36353 - ULTIMOS 3 MESES].[CODCLIPRINC].&amp;[68317]"/>
            <x15:cachedUniqueName index="1564" name="[8274 - 36353 - ULTIMOS 3 MESES].[CODCLIPRINC].&amp;[68326]"/>
            <x15:cachedUniqueName index="1565" name="[8274 - 36353 - ULTIMOS 3 MESES].[CODCLIPRINC].&amp;[68333]"/>
            <x15:cachedUniqueName index="1566" name="[8274 - 36353 - ULTIMOS 3 MESES].[CODCLIPRINC].&amp;[68338]"/>
            <x15:cachedUniqueName index="1567" name="[8274 - 36353 - ULTIMOS 3 MESES].[CODCLIPRINC].&amp;[68339]"/>
            <x15:cachedUniqueName index="1568" name="[8274 - 36353 - ULTIMOS 3 MESES].[CODCLIPRINC].&amp;[68342]"/>
            <x15:cachedUniqueName index="1569" name="[8274 - 36353 - ULTIMOS 3 MESES].[CODCLIPRINC].&amp;[68371]"/>
            <x15:cachedUniqueName index="1570" name="[8274 - 36353 - ULTIMOS 3 MESES].[CODCLIPRINC].&amp;[68406]"/>
            <x15:cachedUniqueName index="1571" name="[8274 - 36353 - ULTIMOS 3 MESES].[CODCLIPRINC].&amp;[68413]"/>
            <x15:cachedUniqueName index="1572" name="[8274 - 36353 - ULTIMOS 3 MESES].[CODCLIPRINC].&amp;[68449]"/>
            <x15:cachedUniqueName index="1573" name="[8274 - 36353 - ULTIMOS 3 MESES].[CODCLIPRINC].&amp;[68451]"/>
            <x15:cachedUniqueName index="1574" name="[8274 - 36353 - ULTIMOS 3 MESES].[CODCLIPRINC].&amp;[68457]"/>
            <x15:cachedUniqueName index="1575" name="[8274 - 36353 - ULTIMOS 3 MESES].[CODCLIPRINC].&amp;[68459]"/>
            <x15:cachedUniqueName index="1576" name="[8274 - 36353 - ULTIMOS 3 MESES].[CODCLIPRINC].&amp;[68460]"/>
            <x15:cachedUniqueName index="1577" name="[8274 - 36353 - ULTIMOS 3 MESES].[CODCLIPRINC].&amp;[68466]"/>
            <x15:cachedUniqueName index="1578" name="[8274 - 36353 - ULTIMOS 3 MESES].[CODCLIPRINC].&amp;[68473]"/>
            <x15:cachedUniqueName index="1579" name="[8274 - 36353 - ULTIMOS 3 MESES].[CODCLIPRINC].&amp;[68481]"/>
            <x15:cachedUniqueName index="1580" name="[8274 - 36353 - ULTIMOS 3 MESES].[CODCLIPRINC].&amp;[68495]"/>
            <x15:cachedUniqueName index="1581" name="[8274 - 36353 - ULTIMOS 3 MESES].[CODCLIPRINC].&amp;[68513]"/>
            <x15:cachedUniqueName index="1582" name="[8274 - 36353 - ULTIMOS 3 MESES].[CODCLIPRINC].&amp;[68516]"/>
            <x15:cachedUniqueName index="1583" name="[8274 - 36353 - ULTIMOS 3 MESES].[CODCLIPRINC].&amp;[68522]"/>
            <x15:cachedUniqueName index="1584" name="[8274 - 36353 - ULTIMOS 3 MESES].[CODCLIPRINC].&amp;[68529]"/>
            <x15:cachedUniqueName index="1585" name="[8274 - 36353 - ULTIMOS 3 MESES].[CODCLIPRINC].&amp;[68576]"/>
            <x15:cachedUniqueName index="1586" name="[8274 - 36353 - ULTIMOS 3 MESES].[CODCLIPRINC].&amp;[68606]"/>
            <x15:cachedUniqueName index="1587" name="[8274 - 36353 - ULTIMOS 3 MESES].[CODCLIPRINC].&amp;[68675]"/>
            <x15:cachedUniqueName index="1588" name="[8274 - 36353 - ULTIMOS 3 MESES].[CODCLIPRINC].&amp;[68677]"/>
            <x15:cachedUniqueName index="1589" name="[8274 - 36353 - ULTIMOS 3 MESES].[CODCLIPRINC].&amp;[68729]"/>
            <x15:cachedUniqueName index="1590" name="[8274 - 36353 - ULTIMOS 3 MESES].[CODCLIPRINC].&amp;[68747]"/>
            <x15:cachedUniqueName index="1591" name="[8274 - 36353 - ULTIMOS 3 MESES].[CODCLIPRINC].&amp;[68764]"/>
            <x15:cachedUniqueName index="1592" name="[8274 - 36353 - ULTIMOS 3 MESES].[CODCLIPRINC].&amp;[68780]"/>
            <x15:cachedUniqueName index="1593" name="[8274 - 36353 - ULTIMOS 3 MESES].[CODCLIPRINC].&amp;[68796]"/>
            <x15:cachedUniqueName index="1594" name="[8274 - 36353 - ULTIMOS 3 MESES].[CODCLIPRINC].&amp;[68801]"/>
            <x15:cachedUniqueName index="1595" name="[8274 - 36353 - ULTIMOS 3 MESES].[CODCLIPRINC].&amp;[68815]"/>
            <x15:cachedUniqueName index="1596" name="[8274 - 36353 - ULTIMOS 3 MESES].[CODCLIPRINC].&amp;[68846]"/>
            <x15:cachedUniqueName index="1597" name="[8274 - 36353 - ULTIMOS 3 MESES].[CODCLIPRINC].&amp;[68874]"/>
            <x15:cachedUniqueName index="1598" name="[8274 - 36353 - ULTIMOS 3 MESES].[CODCLIPRINC].&amp;[68886]"/>
            <x15:cachedUniqueName index="1599" name="[8274 - 36353 - ULTIMOS 3 MESES].[CODCLIPRINC].&amp;[68910]"/>
            <x15:cachedUniqueName index="1600" name="[8274 - 36353 - ULTIMOS 3 MESES].[CODCLIPRINC].&amp;[68929]"/>
            <x15:cachedUniqueName index="1601" name="[8274 - 36353 - ULTIMOS 3 MESES].[CODCLIPRINC].&amp;[68964]"/>
            <x15:cachedUniqueName index="1602" name="[8274 - 36353 - ULTIMOS 3 MESES].[CODCLIPRINC].&amp;[68994]"/>
            <x15:cachedUniqueName index="1603" name="[8274 - 36353 - ULTIMOS 3 MESES].[CODCLIPRINC].&amp;[69019]"/>
            <x15:cachedUniqueName index="1604" name="[8274 - 36353 - ULTIMOS 3 MESES].[CODCLIPRINC].&amp;[69021]"/>
            <x15:cachedUniqueName index="1605" name="[8274 - 36353 - ULTIMOS 3 MESES].[CODCLIPRINC].&amp;[69025]"/>
            <x15:cachedUniqueName index="1606" name="[8274 - 36353 - ULTIMOS 3 MESES].[CODCLIPRINC].&amp;[69064]"/>
            <x15:cachedUniqueName index="1607" name="[8274 - 36353 - ULTIMOS 3 MESES].[CODCLIPRINC].&amp;[69066]"/>
            <x15:cachedUniqueName index="1608" name="[8274 - 36353 - ULTIMOS 3 MESES].[CODCLIPRINC].&amp;[69067]"/>
            <x15:cachedUniqueName index="1609" name="[8274 - 36353 - ULTIMOS 3 MESES].[CODCLIPRINC].&amp;[69146]"/>
            <x15:cachedUniqueName index="1610" name="[8274 - 36353 - ULTIMOS 3 MESES].[CODCLIPRINC].&amp;[69154]"/>
            <x15:cachedUniqueName index="1611" name="[8274 - 36353 - ULTIMOS 3 MESES].[CODCLIPRINC].&amp;[69191]"/>
            <x15:cachedUniqueName index="1612" name="[8274 - 36353 - ULTIMOS 3 MESES].[CODCLIPRINC].&amp;[69196]"/>
            <x15:cachedUniqueName index="1613" name="[8274 - 36353 - ULTIMOS 3 MESES].[CODCLIPRINC].&amp;[69208]"/>
            <x15:cachedUniqueName index="1614" name="[8274 - 36353 - ULTIMOS 3 MESES].[CODCLIPRINC].&amp;[69213]"/>
            <x15:cachedUniqueName index="1615" name="[8274 - 36353 - ULTIMOS 3 MESES].[CODCLIPRINC].&amp;[69214]"/>
            <x15:cachedUniqueName index="1616" name="[8274 - 36353 - ULTIMOS 3 MESES].[CODCLIPRINC].&amp;[69226]"/>
            <x15:cachedUniqueName index="1617" name="[8274 - 36353 - ULTIMOS 3 MESES].[CODCLIPRINC].&amp;[69247]"/>
            <x15:cachedUniqueName index="1618" name="[8274 - 36353 - ULTIMOS 3 MESES].[CODCLIPRINC].&amp;[69249]"/>
            <x15:cachedUniqueName index="1619" name="[8274 - 36353 - ULTIMOS 3 MESES].[CODCLIPRINC].&amp;[69254]"/>
            <x15:cachedUniqueName index="1620" name="[8274 - 36353 - ULTIMOS 3 MESES].[CODCLIPRINC].&amp;[69256]"/>
            <x15:cachedUniqueName index="1621" name="[8274 - 36353 - ULTIMOS 3 MESES].[CODCLIPRINC].&amp;[69257]"/>
            <x15:cachedUniqueName index="1622" name="[8274 - 36353 - ULTIMOS 3 MESES].[CODCLIPRINC].&amp;[69315]"/>
            <x15:cachedUniqueName index="1623" name="[8274 - 36353 - ULTIMOS 3 MESES].[CODCLIPRINC].&amp;[69316]"/>
            <x15:cachedUniqueName index="1624" name="[8274 - 36353 - ULTIMOS 3 MESES].[CODCLIPRINC].&amp;[69349]"/>
            <x15:cachedUniqueName index="1625" name="[8274 - 36353 - ULTIMOS 3 MESES].[CODCLIPRINC].&amp;[69415]"/>
            <x15:cachedUniqueName index="1626" name="[8274 - 36353 - ULTIMOS 3 MESES].[CODCLIPRINC].&amp;[69419]"/>
            <x15:cachedUniqueName index="1627" name="[8274 - 36353 - ULTIMOS 3 MESES].[CODCLIPRINC].&amp;[69458]"/>
            <x15:cachedUniqueName index="1628" name="[8274 - 36353 - ULTIMOS 3 MESES].[CODCLIPRINC].&amp;[69461]"/>
            <x15:cachedUniqueName index="1629" name="[8274 - 36353 - ULTIMOS 3 MESES].[CODCLIPRINC].&amp;[69490]"/>
            <x15:cachedUniqueName index="1630" name="[8274 - 36353 - ULTIMOS 3 MESES].[CODCLIPRINC].&amp;[69507]"/>
            <x15:cachedUniqueName index="1631" name="[8274 - 36353 - ULTIMOS 3 MESES].[CODCLIPRINC].&amp;[69544]"/>
            <x15:cachedUniqueName index="1632" name="[8274 - 36353 - ULTIMOS 3 MESES].[CODCLIPRINC].&amp;[69560]"/>
            <x15:cachedUniqueName index="1633" name="[8274 - 36353 - ULTIMOS 3 MESES].[CODCLIPRINC].&amp;[69606]"/>
            <x15:cachedUniqueName index="1634" name="[8274 - 36353 - ULTIMOS 3 MESES].[CODCLIPRINC].&amp;[69624]"/>
            <x15:cachedUniqueName index="1635" name="[8274 - 36353 - ULTIMOS 3 MESES].[CODCLIPRINC].&amp;[69625]"/>
            <x15:cachedUniqueName index="1636" name="[8274 - 36353 - ULTIMOS 3 MESES].[CODCLIPRINC].&amp;[69633]"/>
            <x15:cachedUniqueName index="1637" name="[8274 - 36353 - ULTIMOS 3 MESES].[CODCLIPRINC].&amp;[69640]"/>
            <x15:cachedUniqueName index="1638" name="[8274 - 36353 - ULTIMOS 3 MESES].[CODCLIPRINC].&amp;[69646]"/>
            <x15:cachedUniqueName index="1639" name="[8274 - 36353 - ULTIMOS 3 MESES].[CODCLIPRINC].&amp;[69652]"/>
            <x15:cachedUniqueName index="1640" name="[8274 - 36353 - ULTIMOS 3 MESES].[CODCLIPRINC].&amp;[69656]"/>
            <x15:cachedUniqueName index="1641" name="[8274 - 36353 - ULTIMOS 3 MESES].[CODCLIPRINC].&amp;[69683]"/>
            <x15:cachedUniqueName index="1642" name="[8274 - 36353 - ULTIMOS 3 MESES].[CODCLIPRINC].&amp;[69741]"/>
            <x15:cachedUniqueName index="1643" name="[8274 - 36353 - ULTIMOS 3 MESES].[CODCLIPRINC].&amp;[69774]"/>
            <x15:cachedUniqueName index="1644" name="[8274 - 36353 - ULTIMOS 3 MESES].[CODCLIPRINC].&amp;[69806]"/>
            <x15:cachedUniqueName index="1645" name="[8274 - 36353 - ULTIMOS 3 MESES].[CODCLIPRINC].&amp;[69817]"/>
            <x15:cachedUniqueName index="1646" name="[8274 - 36353 - ULTIMOS 3 MESES].[CODCLIPRINC].&amp;[69833]"/>
            <x15:cachedUniqueName index="1647" name="[8274 - 36353 - ULTIMOS 3 MESES].[CODCLIPRINC].&amp;[69847]"/>
            <x15:cachedUniqueName index="1648" name="[8274 - 36353 - ULTIMOS 3 MESES].[CODCLIPRINC].&amp;[69856]"/>
            <x15:cachedUniqueName index="1649" name="[8274 - 36353 - ULTIMOS 3 MESES].[CODCLIPRINC].&amp;[69889]"/>
            <x15:cachedUniqueName index="1650" name="[8274 - 36353 - ULTIMOS 3 MESES].[CODCLIPRINC].&amp;[69896]"/>
            <x15:cachedUniqueName index="1651" name="[8274 - 36353 - ULTIMOS 3 MESES].[CODCLIPRINC].&amp;[69954]"/>
            <x15:cachedUniqueName index="1652" name="[8274 - 36353 - ULTIMOS 3 MESES].[CODCLIPRINC].&amp;[69965]"/>
            <x15:cachedUniqueName index="1653" name="[8274 - 36353 - ULTIMOS 3 MESES].[CODCLIPRINC].&amp;[70013]"/>
            <x15:cachedUniqueName index="1654" name="[8274 - 36353 - ULTIMOS 3 MESES].[CODCLIPRINC].&amp;[70014]"/>
            <x15:cachedUniqueName index="1655" name="[8274 - 36353 - ULTIMOS 3 MESES].[CODCLIPRINC].&amp;[70020]"/>
            <x15:cachedUniqueName index="1656" name="[8274 - 36353 - ULTIMOS 3 MESES].[CODCLIPRINC].&amp;[70054]"/>
            <x15:cachedUniqueName index="1657" name="[8274 - 36353 - ULTIMOS 3 MESES].[CODCLIPRINC].&amp;[70067]"/>
            <x15:cachedUniqueName index="1658" name="[8274 - 36353 - ULTIMOS 3 MESES].[CODCLIPRINC].&amp;[70081]"/>
            <x15:cachedUniqueName index="1659" name="[8274 - 36353 - ULTIMOS 3 MESES].[CODCLIPRINC].&amp;[70089]"/>
            <x15:cachedUniqueName index="1660" name="[8274 - 36353 - ULTIMOS 3 MESES].[CODCLIPRINC].&amp;[70124]"/>
            <x15:cachedUniqueName index="1661" name="[8274 - 36353 - ULTIMOS 3 MESES].[CODCLIPRINC].&amp;[70209]"/>
            <x15:cachedUniqueName index="1662" name="[8274 - 36353 - ULTIMOS 3 MESES].[CODCLIPRINC].&amp;[70241]"/>
            <x15:cachedUniqueName index="1663" name="[8274 - 36353 - ULTIMOS 3 MESES].[CODCLIPRINC].&amp;[70272]"/>
            <x15:cachedUniqueName index="1664" name="[8274 - 36353 - ULTIMOS 3 MESES].[CODCLIPRINC].&amp;[70273]"/>
            <x15:cachedUniqueName index="1665" name="[8274 - 36353 - ULTIMOS 3 MESES].[CODCLIPRINC].&amp;[70302]"/>
            <x15:cachedUniqueName index="1666" name="[8274 - 36353 - ULTIMOS 3 MESES].[CODCLIPRINC].&amp;[70312]"/>
            <x15:cachedUniqueName index="1667" name="[8274 - 36353 - ULTIMOS 3 MESES].[CODCLIPRINC].&amp;[70328]"/>
            <x15:cachedUniqueName index="1668" name="[8274 - 36353 - ULTIMOS 3 MESES].[CODCLIPRINC].&amp;[70347]"/>
            <x15:cachedUniqueName index="1669" name="[8274 - 36353 - ULTIMOS 3 MESES].[CODCLIPRINC].&amp;[70365]"/>
            <x15:cachedUniqueName index="1670" name="[8274 - 36353 - ULTIMOS 3 MESES].[CODCLIPRINC].&amp;[70370]"/>
            <x15:cachedUniqueName index="1671" name="[8274 - 36353 - ULTIMOS 3 MESES].[CODCLIPRINC].&amp;[70382]"/>
            <x15:cachedUniqueName index="1672" name="[8274 - 36353 - ULTIMOS 3 MESES].[CODCLIPRINC].&amp;[70391]"/>
            <x15:cachedUniqueName index="1673" name="[8274 - 36353 - ULTIMOS 3 MESES].[CODCLIPRINC].&amp;[70402]"/>
            <x15:cachedUniqueName index="1674" name="[8274 - 36353 - ULTIMOS 3 MESES].[CODCLIPRINC].&amp;[70412]"/>
            <x15:cachedUniqueName index="1675" name="[8274 - 36353 - ULTIMOS 3 MESES].[CODCLIPRINC].&amp;[70463]"/>
            <x15:cachedUniqueName index="1676" name="[8274 - 36353 - ULTIMOS 3 MESES].[CODCLIPRINC].&amp;[70477]"/>
            <x15:cachedUniqueName index="1677" name="[8274 - 36353 - ULTIMOS 3 MESES].[CODCLIPRINC].&amp;[70499]"/>
            <x15:cachedUniqueName index="1678" name="[8274 - 36353 - ULTIMOS 3 MESES].[CODCLIPRINC].&amp;[70504]"/>
            <x15:cachedUniqueName index="1679" name="[8274 - 36353 - ULTIMOS 3 MESES].[CODCLIPRINC].&amp;[70505]"/>
            <x15:cachedUniqueName index="1680" name="[8274 - 36353 - ULTIMOS 3 MESES].[CODCLIPRINC].&amp;[70507]"/>
            <x15:cachedUniqueName index="1681" name="[8274 - 36353 - ULTIMOS 3 MESES].[CODCLIPRINC].&amp;[70528]"/>
            <x15:cachedUniqueName index="1682" name="[8274 - 36353 - ULTIMOS 3 MESES].[CODCLIPRINC].&amp;[70531]"/>
            <x15:cachedUniqueName index="1683" name="[8274 - 36353 - ULTIMOS 3 MESES].[CODCLIPRINC].&amp;[70532]"/>
            <x15:cachedUniqueName index="1684" name="[8274 - 36353 - ULTIMOS 3 MESES].[CODCLIPRINC].&amp;[70536]"/>
            <x15:cachedUniqueName index="1685" name="[8274 - 36353 - ULTIMOS 3 MESES].[CODCLIPRINC].&amp;[70552]"/>
            <x15:cachedUniqueName index="1686" name="[8274 - 36353 - ULTIMOS 3 MESES].[CODCLIPRINC].&amp;[70561]"/>
            <x15:cachedUniqueName index="1687" name="[8274 - 36353 - ULTIMOS 3 MESES].[CODCLIPRINC].&amp;[70572]"/>
            <x15:cachedUniqueName index="1688" name="[8274 - 36353 - ULTIMOS 3 MESES].[CODCLIPRINC].&amp;[70585]"/>
            <x15:cachedUniqueName index="1689" name="[8274 - 36353 - ULTIMOS 3 MESES].[CODCLIPRINC].&amp;[70593]"/>
            <x15:cachedUniqueName index="1690" name="[8274 - 36353 - ULTIMOS 3 MESES].[CODCLIPRINC].&amp;[70614]"/>
            <x15:cachedUniqueName index="1691" name="[8274 - 36353 - ULTIMOS 3 MESES].[CODCLIPRINC].&amp;[70619]"/>
            <x15:cachedUniqueName index="1692" name="[8274 - 36353 - ULTIMOS 3 MESES].[CODCLIPRINC].&amp;[70666]"/>
            <x15:cachedUniqueName index="1693" name="[8274 - 36353 - ULTIMOS 3 MESES].[CODCLIPRINC].&amp;[70672]"/>
            <x15:cachedUniqueName index="1694" name="[8274 - 36353 - ULTIMOS 3 MESES].[CODCLIPRINC].&amp;[70676]"/>
            <x15:cachedUniqueName index="1695" name="[8274 - 36353 - ULTIMOS 3 MESES].[CODCLIPRINC].&amp;[70682]"/>
            <x15:cachedUniqueName index="1696" name="[8274 - 36353 - ULTIMOS 3 MESES].[CODCLIPRINC].&amp;[70699]"/>
            <x15:cachedUniqueName index="1697" name="[8274 - 36353 - ULTIMOS 3 MESES].[CODCLIPRINC].&amp;[70705]"/>
            <x15:cachedUniqueName index="1698" name="[8274 - 36353 - ULTIMOS 3 MESES].[CODCLIPRINC].&amp;[70721]"/>
            <x15:cachedUniqueName index="1699" name="[8274 - 36353 - ULTIMOS 3 MESES].[CODCLIPRINC].&amp;[70733]"/>
            <x15:cachedUniqueName index="1700" name="[8274 - 36353 - ULTIMOS 3 MESES].[CODCLIPRINC].&amp;[70741]"/>
            <x15:cachedUniqueName index="1701" name="[8274 - 36353 - ULTIMOS 3 MESES].[CODCLIPRINC].&amp;[70755]"/>
            <x15:cachedUniqueName index="1702" name="[8274 - 36353 - ULTIMOS 3 MESES].[CODCLIPRINC].&amp;[70769]"/>
            <x15:cachedUniqueName index="1703" name="[8274 - 36353 - ULTIMOS 3 MESES].[CODCLIPRINC].&amp;[70789]"/>
            <x15:cachedUniqueName index="1704" name="[8274 - 36353 - ULTIMOS 3 MESES].[CODCLIPRINC].&amp;[70791]"/>
            <x15:cachedUniqueName index="1705" name="[8274 - 36353 - ULTIMOS 3 MESES].[CODCLIPRINC].&amp;[70817]"/>
            <x15:cachedUniqueName index="1706" name="[8274 - 36353 - ULTIMOS 3 MESES].[CODCLIPRINC].&amp;[70869]"/>
            <x15:cachedUniqueName index="1707" name="[8274 - 36353 - ULTIMOS 3 MESES].[CODCLIPRINC].&amp;[70879]"/>
            <x15:cachedUniqueName index="1708" name="[8274 - 36353 - ULTIMOS 3 MESES].[CODCLIPRINC].&amp;[70895]"/>
            <x15:cachedUniqueName index="1709" name="[8274 - 36353 - ULTIMOS 3 MESES].[CODCLIPRINC].&amp;[70899]"/>
            <x15:cachedUniqueName index="1710" name="[8274 - 36353 - ULTIMOS 3 MESES].[CODCLIPRINC].&amp;[70903]"/>
            <x15:cachedUniqueName index="1711" name="[8274 - 36353 - ULTIMOS 3 MESES].[CODCLIPRINC].&amp;[70925]"/>
            <x15:cachedUniqueName index="1712" name="[8274 - 36353 - ULTIMOS 3 MESES].[CODCLIPRINC].&amp;[71021]"/>
            <x15:cachedUniqueName index="1713" name="[8274 - 36353 - ULTIMOS 3 MESES].[CODCLIPRINC].&amp;[71031]"/>
            <x15:cachedUniqueName index="1714" name="[8274 - 36353 - ULTIMOS 3 MESES].[CODCLIPRINC].&amp;[71071]"/>
            <x15:cachedUniqueName index="1715" name="[8274 - 36353 - ULTIMOS 3 MESES].[CODCLIPRINC].&amp;[71092]"/>
            <x15:cachedUniqueName index="1716" name="[8274 - 36353 - ULTIMOS 3 MESES].[CODCLIPRINC].&amp;[71143]"/>
            <x15:cachedUniqueName index="1717" name="[8274 - 36353 - ULTIMOS 3 MESES].[CODCLIPRINC].&amp;[71152]"/>
            <x15:cachedUniqueName index="1718" name="[8274 - 36353 - ULTIMOS 3 MESES].[CODCLIPRINC].&amp;[71188]"/>
            <x15:cachedUniqueName index="1719" name="[8274 - 36353 - ULTIMOS 3 MESES].[CODCLIPRINC].&amp;[71197]"/>
            <x15:cachedUniqueName index="1720" name="[8274 - 36353 - ULTIMOS 3 MESES].[CODCLIPRINC].&amp;[71207]"/>
            <x15:cachedUniqueName index="1721" name="[8274 - 36353 - ULTIMOS 3 MESES].[CODCLIPRINC].&amp;[71219]"/>
            <x15:cachedUniqueName index="1722" name="[8274 - 36353 - ULTIMOS 3 MESES].[CODCLIPRINC].&amp;[71225]"/>
            <x15:cachedUniqueName index="1723" name="[8274 - 36353 - ULTIMOS 3 MESES].[CODCLIPRINC].&amp;[71250]"/>
            <x15:cachedUniqueName index="1724" name="[8274 - 36353 - ULTIMOS 3 MESES].[CODCLIPRINC].&amp;[71257]"/>
            <x15:cachedUniqueName index="1725" name="[8274 - 36353 - ULTIMOS 3 MESES].[CODCLIPRINC].&amp;[71263]"/>
            <x15:cachedUniqueName index="1726" name="[8274 - 36353 - ULTIMOS 3 MESES].[CODCLIPRINC].&amp;[71288]"/>
            <x15:cachedUniqueName index="1727" name="[8274 - 36353 - ULTIMOS 3 MESES].[CODCLIPRINC].&amp;[71300]"/>
            <x15:cachedUniqueName index="1728" name="[8274 - 36353 - ULTIMOS 3 MESES].[CODCLIPRINC].&amp;[71315]"/>
            <x15:cachedUniqueName index="1729" name="[8274 - 36353 - ULTIMOS 3 MESES].[CODCLIPRINC].&amp;[71323]"/>
            <x15:cachedUniqueName index="1730" name="[8274 - 36353 - ULTIMOS 3 MESES].[CODCLIPRINC].&amp;[71347]"/>
            <x15:cachedUniqueName index="1731" name="[8274 - 36353 - ULTIMOS 3 MESES].[CODCLIPRINC].&amp;[71366]"/>
            <x15:cachedUniqueName index="1732" name="[8274 - 36353 - ULTIMOS 3 MESES].[CODCLIPRINC].&amp;[71380]"/>
            <x15:cachedUniqueName index="1733" name="[8274 - 36353 - ULTIMOS 3 MESES].[CODCLIPRINC].&amp;[71385]"/>
            <x15:cachedUniqueName index="1734" name="[8274 - 36353 - ULTIMOS 3 MESES].[CODCLIPRINC].&amp;[71393]"/>
            <x15:cachedUniqueName index="1735" name="[8274 - 36353 - ULTIMOS 3 MESES].[CODCLIPRINC].&amp;[71413]"/>
            <x15:cachedUniqueName index="1736" name="[8274 - 36353 - ULTIMOS 3 MESES].[CODCLIPRINC].&amp;[71447]"/>
            <x15:cachedUniqueName index="1737" name="[8274 - 36353 - ULTIMOS 3 MESES].[CODCLIPRINC].&amp;[71449]"/>
            <x15:cachedUniqueName index="1738" name="[8274 - 36353 - ULTIMOS 3 MESES].[CODCLIPRINC].&amp;[71571]"/>
            <x15:cachedUniqueName index="1739" name="[8274 - 36353 - ULTIMOS 3 MESES].[CODCLIPRINC].&amp;[71605]"/>
            <x15:cachedUniqueName index="1740" name="[8274 - 36353 - ULTIMOS 3 MESES].[CODCLIPRINC].&amp;[71638]"/>
            <x15:cachedUniqueName index="1741" name="[8274 - 36353 - ULTIMOS 3 MESES].[CODCLIPRINC].&amp;[71640]"/>
            <x15:cachedUniqueName index="1742" name="[8274 - 36353 - ULTIMOS 3 MESES].[CODCLIPRINC].&amp;[71644]"/>
            <x15:cachedUniqueName index="1743" name="[8274 - 36353 - ULTIMOS 3 MESES].[CODCLIPRINC].&amp;[71647]"/>
            <x15:cachedUniqueName index="1744" name="[8274 - 36353 - ULTIMOS 3 MESES].[CODCLIPRINC].&amp;[71665]"/>
            <x15:cachedUniqueName index="1745" name="[8274 - 36353 - ULTIMOS 3 MESES].[CODCLIPRINC].&amp;[71668]"/>
            <x15:cachedUniqueName index="1746" name="[8274 - 36353 - ULTIMOS 3 MESES].[CODCLIPRINC].&amp;[71678]"/>
            <x15:cachedUniqueName index="1747" name="[8274 - 36353 - ULTIMOS 3 MESES].[CODCLIPRINC].&amp;[71697]"/>
            <x15:cachedUniqueName index="1748" name="[8274 - 36353 - ULTIMOS 3 MESES].[CODCLIPRINC].&amp;[71722]"/>
            <x15:cachedUniqueName index="1749" name="[8274 - 36353 - ULTIMOS 3 MESES].[CODCLIPRINC].&amp;[71728]"/>
            <x15:cachedUniqueName index="1750" name="[8274 - 36353 - ULTIMOS 3 MESES].[CODCLIPRINC].&amp;[71767]"/>
            <x15:cachedUniqueName index="1751" name="[8274 - 36353 - ULTIMOS 3 MESES].[CODCLIPRINC].&amp;[71800]"/>
            <x15:cachedUniqueName index="1752" name="[8274 - 36353 - ULTIMOS 3 MESES].[CODCLIPRINC].&amp;[71898]"/>
            <x15:cachedUniqueName index="1753" name="[8274 - 36353 - ULTIMOS 3 MESES].[CODCLIPRINC].&amp;[71903]"/>
            <x15:cachedUniqueName index="1754" name="[8274 - 36353 - ULTIMOS 3 MESES].[CODCLIPRINC].&amp;[71944]"/>
            <x15:cachedUniqueName index="1755" name="[8274 - 36353 - ULTIMOS 3 MESES].[CODCLIPRINC].&amp;[71993]"/>
            <x15:cachedUniqueName index="1756" name="[8274 - 36353 - ULTIMOS 3 MESES].[CODCLIPRINC].&amp;[72003]"/>
            <x15:cachedUniqueName index="1757" name="[8274 - 36353 - ULTIMOS 3 MESES].[CODCLIPRINC].&amp;[72065]"/>
            <x15:cachedUniqueName index="1758" name="[8274 - 36353 - ULTIMOS 3 MESES].[CODCLIPRINC].&amp;[72083]"/>
            <x15:cachedUniqueName index="1759" name="[8274 - 36353 - ULTIMOS 3 MESES].[CODCLIPRINC].&amp;[72107]"/>
            <x15:cachedUniqueName index="1760" name="[8274 - 36353 - ULTIMOS 3 MESES].[CODCLIPRINC].&amp;[72109]"/>
            <x15:cachedUniqueName index="1761" name="[8274 - 36353 - ULTIMOS 3 MESES].[CODCLIPRINC].&amp;[72111]"/>
            <x15:cachedUniqueName index="1762" name="[8274 - 36353 - ULTIMOS 3 MESES].[CODCLIPRINC].&amp;[72120]"/>
            <x15:cachedUniqueName index="1763" name="[8274 - 36353 - ULTIMOS 3 MESES].[CODCLIPRINC].&amp;[72142]"/>
            <x15:cachedUniqueName index="1764" name="[8274 - 36353 - ULTIMOS 3 MESES].[CODCLIPRINC].&amp;[72159]"/>
            <x15:cachedUniqueName index="1765" name="[8274 - 36353 - ULTIMOS 3 MESES].[CODCLIPRINC].&amp;[72177]"/>
            <x15:cachedUniqueName index="1766" name="[8274 - 36353 - ULTIMOS 3 MESES].[CODCLIPRINC].&amp;[72181]"/>
            <x15:cachedUniqueName index="1767" name="[8274 - 36353 - ULTIMOS 3 MESES].[CODCLIPRINC].&amp;[72182]"/>
            <x15:cachedUniqueName index="1768" name="[8274 - 36353 - ULTIMOS 3 MESES].[CODCLIPRINC].&amp;[72191]"/>
            <x15:cachedUniqueName index="1769" name="[8274 - 36353 - ULTIMOS 3 MESES].[CODCLIPRINC].&amp;[72213]"/>
            <x15:cachedUniqueName index="1770" name="[8274 - 36353 - ULTIMOS 3 MESES].[CODCLIPRINC].&amp;[72214]"/>
            <x15:cachedUniqueName index="1771" name="[8274 - 36353 - ULTIMOS 3 MESES].[CODCLIPRINC].&amp;[72243]"/>
            <x15:cachedUniqueName index="1772" name="[8274 - 36353 - ULTIMOS 3 MESES].[CODCLIPRINC].&amp;[72256]"/>
            <x15:cachedUniqueName index="1773" name="[8274 - 36353 - ULTIMOS 3 MESES].[CODCLIPRINC].&amp;[72272]"/>
            <x15:cachedUniqueName index="1774" name="[8274 - 36353 - ULTIMOS 3 MESES].[CODCLIPRINC].&amp;[72309]"/>
            <x15:cachedUniqueName index="1775" name="[8274 - 36353 - ULTIMOS 3 MESES].[CODCLIPRINC].&amp;[72311]"/>
            <x15:cachedUniqueName index="1776" name="[8274 - 36353 - ULTIMOS 3 MESES].[CODCLIPRINC].&amp;[72347]"/>
            <x15:cachedUniqueName index="1777" name="[8274 - 36353 - ULTIMOS 3 MESES].[CODCLIPRINC].&amp;[72357]"/>
            <x15:cachedUniqueName index="1778" name="[8274 - 36353 - ULTIMOS 3 MESES].[CODCLIPRINC].&amp;[72371]"/>
            <x15:cachedUniqueName index="1779" name="[8274 - 36353 - ULTIMOS 3 MESES].[CODCLIPRINC].&amp;[72454]"/>
            <x15:cachedUniqueName index="1780" name="[8274 - 36353 - ULTIMOS 3 MESES].[CODCLIPRINC].&amp;[72556]"/>
            <x15:cachedUniqueName index="1781" name="[8274 - 36353 - ULTIMOS 3 MESES].[CODCLIPRINC].&amp;[72560]"/>
            <x15:cachedUniqueName index="1782" name="[8274 - 36353 - ULTIMOS 3 MESES].[CODCLIPRINC].&amp;[72622]"/>
            <x15:cachedUniqueName index="1783" name="[8274 - 36353 - ULTIMOS 3 MESES].[CODCLIPRINC].&amp;[72632]"/>
            <x15:cachedUniqueName index="1784" name="[8274 - 36353 - ULTIMOS 3 MESES].[CODCLIPRINC].&amp;[72637]"/>
            <x15:cachedUniqueName index="1785" name="[8274 - 36353 - ULTIMOS 3 MESES].[CODCLIPRINC].&amp;[72905]"/>
            <x15:cachedUniqueName index="1786" name="[8274 - 36353 - ULTIMOS 3 MESES].[CODCLIPRINC].&amp;[73035]"/>
            <x15:cachedUniqueName index="1787" name="[8274 - 36353 - ULTIMOS 3 MESES].[CODCLIPRINC].&amp;[73106]"/>
            <x15:cachedUniqueName index="1788" name="[8274 - 36353 - ULTIMOS 3 MESES].[CODCLIPRINC].&amp;[73222]"/>
            <x15:cachedUniqueName index="1789" name="[8274 - 36353 - ULTIMOS 3 MESES].[CODCLIPRINC].&amp;[73224]"/>
            <x15:cachedUniqueName index="1790" name="[8274 - 36353 - ULTIMOS 3 MESES].[CODCLIPRINC].&amp;[73280]"/>
            <x15:cachedUniqueName index="1791" name="[8274 - 36353 - ULTIMOS 3 MESES].[CODCLIPRINC].&amp;[73282]"/>
            <x15:cachedUniqueName index="1792" name="[8274 - 36353 - ULTIMOS 3 MESES].[CODCLIPRINC].&amp;[73358]"/>
            <x15:cachedUniqueName index="1793" name="[8274 - 36353 - ULTIMOS 3 MESES].[CODCLIPRINC].&amp;[73394]"/>
            <x15:cachedUniqueName index="1794" name="[8274 - 36353 - ULTIMOS 3 MESES].[CODCLIPRINC].&amp;[73429]"/>
            <x15:cachedUniqueName index="1795" name="[8274 - 36353 - ULTIMOS 3 MESES].[CODCLIPRINC].&amp;[73432]"/>
            <x15:cachedUniqueName index="1796" name="[8274 - 36353 - ULTIMOS 3 MESES].[CODCLIPRINC].&amp;[73434]"/>
            <x15:cachedUniqueName index="1797" name="[8274 - 36353 - ULTIMOS 3 MESES].[CODCLIPRINC].&amp;[73499]"/>
            <x15:cachedUniqueName index="1798" name="[8274 - 36353 - ULTIMOS 3 MESES].[CODCLIPRINC].&amp;[73522]"/>
            <x15:cachedUniqueName index="1799" name="[8274 - 36353 - ULTIMOS 3 MESES].[CODCLIPRINC].&amp;[73592]"/>
            <x15:cachedUniqueName index="1800" name="[8274 - 36353 - ULTIMOS 3 MESES].[CODCLIPRINC].&amp;[73610]"/>
            <x15:cachedUniqueName index="1801" name="[8274 - 36353 - ULTIMOS 3 MESES].[CODCLIPRINC].&amp;[73727]"/>
            <x15:cachedUniqueName index="1802" name="[8274 - 36353 - ULTIMOS 3 MESES].[CODCLIPRINC].&amp;[73758]"/>
            <x15:cachedUniqueName index="1803" name="[8274 - 36353 - ULTIMOS 3 MESES].[CODCLIPRINC].&amp;[73760]"/>
            <x15:cachedUniqueName index="1804" name="[8274 - 36353 - ULTIMOS 3 MESES].[CODCLIPRINC].&amp;[73763]"/>
            <x15:cachedUniqueName index="1805" name="[8274 - 36353 - ULTIMOS 3 MESES].[CODCLIPRINC].&amp;[73834]"/>
            <x15:cachedUniqueName index="1806" name="[8274 - 36353 - ULTIMOS 3 MESES].[CODCLIPRINC].&amp;[73886]"/>
            <x15:cachedUniqueName index="1807" name="[8274 - 36353 - ULTIMOS 3 MESES].[CODCLIPRINC].&amp;[73960]"/>
            <x15:cachedUniqueName index="1808" name="[8274 - 36353 - ULTIMOS 3 MESES].[CODCLIPRINC].&amp;[73961]"/>
            <x15:cachedUniqueName index="1809" name="[8274 - 36353 - ULTIMOS 3 MESES].[CODCLIPRINC].&amp;[74083]"/>
            <x15:cachedUniqueName index="1810" name="[8274 - 36353 - ULTIMOS 3 MESES].[CODCLIPRINC].&amp;[74089]"/>
            <x15:cachedUniqueName index="1811" name="[8274 - 36353 - ULTIMOS 3 MESES].[CODCLIPRINC].&amp;[74340]"/>
            <x15:cachedUniqueName index="1812" name="[8274 - 36353 - ULTIMOS 3 MESES].[CODCLIPRINC].&amp;[74348]"/>
            <x15:cachedUniqueName index="1813" name="[8274 - 36353 - ULTIMOS 3 MESES].[CODCLIPRINC].&amp;[74402]"/>
            <x15:cachedUniqueName index="1814" name="[8274 - 36353 - ULTIMOS 3 MESES].[CODCLIPRINC].&amp;[74418]"/>
            <x15:cachedUniqueName index="1815" name="[8274 - 36353 - ULTIMOS 3 MESES].[CODCLIPRINC].&amp;[74462]"/>
            <x15:cachedUniqueName index="1816" name="[8274 - 36353 - ULTIMOS 3 MESES].[CODCLIPRINC].&amp;[74524]"/>
            <x15:cachedUniqueName index="1817" name="[8274 - 36353 - ULTIMOS 3 MESES].[CODCLIPRINC].&amp;[74728]"/>
            <x15:cachedUniqueName index="1818" name="[8274 - 36353 - ULTIMOS 3 MESES].[CODCLIPRINC].&amp;[74832]"/>
            <x15:cachedUniqueName index="1819" name="[8274 - 36353 - ULTIMOS 3 MESES].[CODCLIPRINC].&amp;[74935]"/>
            <x15:cachedUniqueName index="1820" name="[8274 - 36353 - ULTIMOS 3 MESES].[CODCLIPRINC].&amp;[74965]"/>
            <x15:cachedUniqueName index="1821" name="[8274 - 36353 - ULTIMOS 3 MESES].[CODCLIPRINC].&amp;[74990]"/>
            <x15:cachedUniqueName index="1822" name="[8274 - 36353 - ULTIMOS 3 MESES].[CODCLIPRINC].&amp;[75037]"/>
            <x15:cachedUniqueName index="1823" name="[8274 - 36353 - ULTIMOS 3 MESES].[CODCLIPRINC].&amp;[75200]"/>
            <x15:cachedUniqueName index="1824" name="[8274 - 36353 - ULTIMOS 3 MESES].[CODCLIPRINC].&amp;[75434]"/>
            <x15:cachedUniqueName index="1825" name="[8274 - 36353 - ULTIMOS 3 MESES].[CODCLIPRINC].&amp;[75461]"/>
            <x15:cachedUniqueName index="1826" name="[8274 - 36353 - ULTIMOS 3 MESES].[CODCLIPRINC].&amp;[75494]"/>
            <x15:cachedUniqueName index="1827" name="[8274 - 36353 - ULTIMOS 3 MESES].[CODCLIPRINC].&amp;[75517]"/>
            <x15:cachedUniqueName index="1828" name="[8274 - 36353 - ULTIMOS 3 MESES].[CODCLIPRINC].&amp;[75520]"/>
            <x15:cachedUniqueName index="1829" name="[8274 - 36353 - ULTIMOS 3 MESES].[CODCLIPRINC].&amp;[75586]"/>
            <x15:cachedUniqueName index="1830" name="[8274 - 36353 - ULTIMOS 3 MESES].[CODCLIPRINC].&amp;[75593]"/>
            <x15:cachedUniqueName index="1831" name="[8274 - 36353 - ULTIMOS 3 MESES].[CODCLIPRINC].&amp;[75614]"/>
            <x15:cachedUniqueName index="1832" name="[8274 - 36353 - ULTIMOS 3 MESES].[CODCLIPRINC].&amp;[75705]"/>
            <x15:cachedUniqueName index="1833" name="[8274 - 36353 - ULTIMOS 3 MESES].[CODCLIPRINC].&amp;[75718]"/>
            <x15:cachedUniqueName index="1834" name="[8274 - 36353 - ULTIMOS 3 MESES].[CODCLIPRINC].&amp;[75751]"/>
            <x15:cachedUniqueName index="1835" name="[8274 - 36353 - ULTIMOS 3 MESES].[CODCLIPRINC].&amp;[75773]"/>
            <x15:cachedUniqueName index="1836" name="[8274 - 36353 - ULTIMOS 3 MESES].[CODCLIPRINC].&amp;[75786]"/>
            <x15:cachedUniqueName index="1837" name="[8274 - 36353 - ULTIMOS 3 MESES].[CODCLIPRINC].&amp;[75828]"/>
            <x15:cachedUniqueName index="1838" name="[8274 - 36353 - ULTIMOS 3 MESES].[CODCLIPRINC].&amp;[75840]"/>
            <x15:cachedUniqueName index="1839" name="[8274 - 36353 - ULTIMOS 3 MESES].[CODCLIPRINC].&amp;[75846]"/>
            <x15:cachedUniqueName index="1840" name="[8274 - 36353 - ULTIMOS 3 MESES].[CODCLIPRINC].&amp;[75851]"/>
            <x15:cachedUniqueName index="1841" name="[8274 - 36353 - ULTIMOS 3 MESES].[CODCLIPRINC].&amp;[75860]"/>
            <x15:cachedUniqueName index="1842" name="[8274 - 36353 - ULTIMOS 3 MESES].[CODCLIPRINC].&amp;[75884]"/>
            <x15:cachedUniqueName index="1843" name="[8274 - 36353 - ULTIMOS 3 MESES].[CODCLIPRINC].&amp;[75910]"/>
            <x15:cachedUniqueName index="1844" name="[8274 - 36353 - ULTIMOS 3 MESES].[CODCLIPRINC].&amp;[75932]"/>
            <x15:cachedUniqueName index="1845" name="[8274 - 36353 - ULTIMOS 3 MESES].[CODCLIPRINC].&amp;[75939]"/>
            <x15:cachedUniqueName index="1846" name="[8274 - 36353 - ULTIMOS 3 MESES].[CODCLIPRINC].&amp;[75952]"/>
            <x15:cachedUniqueName index="1847" name="[8274 - 36353 - ULTIMOS 3 MESES].[CODCLIPRINC].&amp;[75993]"/>
            <x15:cachedUniqueName index="1848" name="[8274 - 36353 - ULTIMOS 3 MESES].[CODCLIPRINC].&amp;[75999]"/>
            <x15:cachedUniqueName index="1849" name="[8274 - 36353 - ULTIMOS 3 MESES].[CODCLIPRINC].&amp;[76000]"/>
            <x15:cachedUniqueName index="1850" name="[8274 - 36353 - ULTIMOS 3 MESES].[CODCLIPRINC].&amp;[76005]"/>
            <x15:cachedUniqueName index="1851" name="[8274 - 36353 - ULTIMOS 3 MESES].[CODCLIPRINC].&amp;[76007]"/>
            <x15:cachedUniqueName index="1852" name="[8274 - 36353 - ULTIMOS 3 MESES].[CODCLIPRINC].&amp;[76015]"/>
            <x15:cachedUniqueName index="1853" name="[8274 - 36353 - ULTIMOS 3 MESES].[CODCLIPRINC].&amp;[76074]"/>
            <x15:cachedUniqueName index="1854" name="[8274 - 36353 - ULTIMOS 3 MESES].[CODCLIPRINC].&amp;[76103]"/>
            <x15:cachedUniqueName index="1855" name="[8274 - 36353 - ULTIMOS 3 MESES].[CODCLIPRINC].&amp;[76112]"/>
            <x15:cachedUniqueName index="1856" name="[8274 - 36353 - ULTIMOS 3 MESES].[CODCLIPRINC].&amp;[76123]"/>
            <x15:cachedUniqueName index="1857" name="[8274 - 36353 - ULTIMOS 3 MESES].[CODCLIPRINC].&amp;[76133]"/>
            <x15:cachedUniqueName index="1858" name="[8274 - 36353 - ULTIMOS 3 MESES].[CODCLIPRINC].&amp;[76169]"/>
            <x15:cachedUniqueName index="1859" name="[8274 - 36353 - ULTIMOS 3 MESES].[CODCLIPRINC].&amp;[76176]"/>
            <x15:cachedUniqueName index="1860" name="[8274 - 36353 - ULTIMOS 3 MESES].[CODCLIPRINC].&amp;[76182]"/>
            <x15:cachedUniqueName index="1861" name="[8274 - 36353 - ULTIMOS 3 MESES].[CODCLIPRINC].&amp;[76184]"/>
            <x15:cachedUniqueName index="1862" name="[8274 - 36353 - ULTIMOS 3 MESES].[CODCLIPRINC].&amp;[76210]"/>
            <x15:cachedUniqueName index="1863" name="[8274 - 36353 - ULTIMOS 3 MESES].[CODCLIPRINC].&amp;[76285]"/>
            <x15:cachedUniqueName index="1864" name="[8274 - 36353 - ULTIMOS 3 MESES].[CODCLIPRINC].&amp;[76287]"/>
            <x15:cachedUniqueName index="1865" name="[8274 - 36353 - ULTIMOS 3 MESES].[CODCLIPRINC].&amp;[76311]"/>
            <x15:cachedUniqueName index="1866" name="[8274 - 36353 - ULTIMOS 3 MESES].[CODCLIPRINC].&amp;[76351]"/>
            <x15:cachedUniqueName index="1867" name="[8274 - 36353 - ULTIMOS 3 MESES].[CODCLIPRINC].&amp;[76356]"/>
            <x15:cachedUniqueName index="1868" name="[8274 - 36353 - ULTIMOS 3 MESES].[CODCLIPRINC].&amp;[76357]"/>
            <x15:cachedUniqueName index="1869" name="[8274 - 36353 - ULTIMOS 3 MESES].[CODCLIPRINC].&amp;[76383]"/>
            <x15:cachedUniqueName index="1870" name="[8274 - 36353 - ULTIMOS 3 MESES].[CODCLIPRINC].&amp;[76412]"/>
            <x15:cachedUniqueName index="1871" name="[8274 - 36353 - ULTIMOS 3 MESES].[CODCLIPRINC].&amp;[76438]"/>
            <x15:cachedUniqueName index="1872" name="[8274 - 36353 - ULTIMOS 3 MESES].[CODCLIPRINC].&amp;[76503]"/>
            <x15:cachedUniqueName index="1873" name="[8274 - 36353 - ULTIMOS 3 MESES].[CODCLIPRINC].&amp;[76509]"/>
            <x15:cachedUniqueName index="1874" name="[8274 - 36353 - ULTIMOS 3 MESES].[CODCLIPRINC].&amp;[76607]"/>
            <x15:cachedUniqueName index="1875" name="[8274 - 36353 - ULTIMOS 3 MESES].[CODCLIPRINC].&amp;[76620]"/>
            <x15:cachedUniqueName index="1876" name="[8274 - 36353 - ULTIMOS 3 MESES].[CODCLIPRINC].&amp;[76621]"/>
            <x15:cachedUniqueName index="1877" name="[8274 - 36353 - ULTIMOS 3 MESES].[CODCLIPRINC].&amp;[76649]"/>
            <x15:cachedUniqueName index="1878" name="[8274 - 36353 - ULTIMOS 3 MESES].[CODCLIPRINC].&amp;[76657]"/>
            <x15:cachedUniqueName index="1879" name="[8274 - 36353 - ULTIMOS 3 MESES].[CODCLIPRINC].&amp;[76732]"/>
            <x15:cachedUniqueName index="1880" name="[8274 - 36353 - ULTIMOS 3 MESES].[CODCLIPRINC].&amp;[76734]"/>
            <x15:cachedUniqueName index="1881" name="[8274 - 36353 - ULTIMOS 3 MESES].[CODCLIPRINC].&amp;[76735]"/>
            <x15:cachedUniqueName index="1882" name="[8274 - 36353 - ULTIMOS 3 MESES].[CODCLIPRINC].&amp;[76738]"/>
            <x15:cachedUniqueName index="1883" name="[8274 - 36353 - ULTIMOS 3 MESES].[CODCLIPRINC].&amp;[76739]"/>
            <x15:cachedUniqueName index="1884" name="[8274 - 36353 - ULTIMOS 3 MESES].[CODCLIPRINC].&amp;[76741]"/>
            <x15:cachedUniqueName index="1885" name="[8274 - 36353 - ULTIMOS 3 MESES].[CODCLIPRINC].&amp;[76745]"/>
            <x15:cachedUniqueName index="1886" name="[8274 - 36353 - ULTIMOS 3 MESES].[CODCLIPRINC].&amp;[76749]"/>
            <x15:cachedUniqueName index="1887" name="[8274 - 36353 - ULTIMOS 3 MESES].[CODCLIPRINC].&amp;[76754]"/>
            <x15:cachedUniqueName index="1888" name="[8274 - 36353 - ULTIMOS 3 MESES].[CODCLIPRINC].&amp;[76756]"/>
            <x15:cachedUniqueName index="1889" name="[8274 - 36353 - ULTIMOS 3 MESES].[CODCLIPRINC].&amp;[76758]"/>
            <x15:cachedUniqueName index="1890" name="[8274 - 36353 - ULTIMOS 3 MESES].[CODCLIPRINC].&amp;[76764]"/>
            <x15:cachedUniqueName index="1891" name="[8274 - 36353 - ULTIMOS 3 MESES].[CODCLIPRINC].&amp;[76771]"/>
            <x15:cachedUniqueName index="1892" name="[8274 - 36353 - ULTIMOS 3 MESES].[CODCLIPRINC].&amp;[76779]"/>
            <x15:cachedUniqueName index="1893" name="[8274 - 36353 - ULTIMOS 3 MESES].[CODCLIPRINC].&amp;[76788]"/>
            <x15:cachedUniqueName index="1894" name="[8274 - 36353 - ULTIMOS 3 MESES].[CODCLIPRINC].&amp;[76790]"/>
            <x15:cachedUniqueName index="1895" name="[8274 - 36353 - ULTIMOS 3 MESES].[CODCLIPRINC].&amp;[76792]"/>
            <x15:cachedUniqueName index="1896" name="[8274 - 36353 - ULTIMOS 3 MESES].[CODCLIPRINC].&amp;[76798]"/>
            <x15:cachedUniqueName index="1897" name="[8274 - 36353 - ULTIMOS 3 MESES].[CODCLIPRINC].&amp;[76799]"/>
            <x15:cachedUniqueName index="1898" name="[8274 - 36353 - ULTIMOS 3 MESES].[CODCLIPRINC].&amp;[76807]"/>
            <x15:cachedUniqueName index="1899" name="[8274 - 36353 - ULTIMOS 3 MESES].[CODCLIPRINC].&amp;[76810]"/>
            <x15:cachedUniqueName index="1900" name="[8274 - 36353 - ULTIMOS 3 MESES].[CODCLIPRINC].&amp;[76819]"/>
            <x15:cachedUniqueName index="1901" name="[8274 - 36353 - ULTIMOS 3 MESES].[CODCLIPRINC].&amp;[76823]"/>
            <x15:cachedUniqueName index="1902" name="[8274 - 36353 - ULTIMOS 3 MESES].[CODCLIPRINC].&amp;[76824]"/>
            <x15:cachedUniqueName index="1903" name="[8274 - 36353 - ULTIMOS 3 MESES].[CODCLIPRINC].&amp;[76825]"/>
            <x15:cachedUniqueName index="1904" name="[8274 - 36353 - ULTIMOS 3 MESES].[CODCLIPRINC].&amp;[76827]"/>
            <x15:cachedUniqueName index="1905" name="[8274 - 36353 - ULTIMOS 3 MESES].[CODCLIPRINC].&amp;[76829]"/>
            <x15:cachedUniqueName index="1906" name="[8274 - 36353 - ULTIMOS 3 MESES].[CODCLIPRINC].&amp;[76837]"/>
            <x15:cachedUniqueName index="1907" name="[8274 - 36353 - ULTIMOS 3 MESES].[CODCLIPRINC].&amp;[76840]"/>
            <x15:cachedUniqueName index="1908" name="[8274 - 36353 - ULTIMOS 3 MESES].[CODCLIPRINC].&amp;[76841]"/>
            <x15:cachedUniqueName index="1909" name="[8274 - 36353 - ULTIMOS 3 MESES].[CODCLIPRINC].&amp;[76855]"/>
            <x15:cachedUniqueName index="1910" name="[8274 - 36353 - ULTIMOS 3 MESES].[CODCLIPRINC].&amp;[76856]"/>
            <x15:cachedUniqueName index="1911" name="[8274 - 36353 - ULTIMOS 3 MESES].[CODCLIPRINC].&amp;[76860]"/>
            <x15:cachedUniqueName index="1912" name="[8274 - 36353 - ULTIMOS 3 MESES].[CODCLIPRINC].&amp;[76862]"/>
            <x15:cachedUniqueName index="1913" name="[8274 - 36353 - ULTIMOS 3 MESES].[CODCLIPRINC].&amp;[76866]"/>
            <x15:cachedUniqueName index="1914" name="[8274 - 36353 - ULTIMOS 3 MESES].[CODCLIPRINC].&amp;[76877]"/>
            <x15:cachedUniqueName index="1915" name="[8274 - 36353 - ULTIMOS 3 MESES].[CODCLIPRINC].&amp;[76880]"/>
            <x15:cachedUniqueName index="1916" name="[8274 - 36353 - ULTIMOS 3 MESES].[CODCLIPRINC].&amp;[76881]"/>
            <x15:cachedUniqueName index="1917" name="[8274 - 36353 - ULTIMOS 3 MESES].[CODCLIPRINC].&amp;[76883]"/>
            <x15:cachedUniqueName index="1918" name="[8274 - 36353 - ULTIMOS 3 MESES].[CODCLIPRINC].&amp;[76885]"/>
            <x15:cachedUniqueName index="1919" name="[8274 - 36353 - ULTIMOS 3 MESES].[CODCLIPRINC].&amp;[76895]"/>
            <x15:cachedUniqueName index="1920" name="[8274 - 36353 - ULTIMOS 3 MESES].[CODCLIPRINC].&amp;[76898]"/>
            <x15:cachedUniqueName index="1921" name="[8274 - 36353 - ULTIMOS 3 MESES].[CODCLIPRINC].&amp;[76907]"/>
            <x15:cachedUniqueName index="1922" name="[8274 - 36353 - ULTIMOS 3 MESES].[CODCLIPRINC].&amp;[76941]"/>
            <x15:cachedUniqueName index="1923" name="[8274 - 36353 - ULTIMOS 3 MESES].[CODCLIPRINC].&amp;[76943]"/>
            <x15:cachedUniqueName index="1924" name="[8274 - 36353 - ULTIMOS 3 MESES].[CODCLIPRINC].&amp;[76969]"/>
            <x15:cachedUniqueName index="1925" name="[8274 - 36353 - ULTIMOS 3 MESES].[CODCLIPRINC].&amp;[76974]"/>
            <x15:cachedUniqueName index="1926" name="[8274 - 36353 - ULTIMOS 3 MESES].[CODCLIPRINC].&amp;[76982]"/>
            <x15:cachedUniqueName index="1927" name="[8274 - 36353 - ULTIMOS 3 MESES].[CODCLIPRINC].&amp;[76997]"/>
            <x15:cachedUniqueName index="1928" name="[8274 - 36353 - ULTIMOS 3 MESES].[CODCLIPRINC].&amp;[77001]"/>
            <x15:cachedUniqueName index="1929" name="[8274 - 36353 - ULTIMOS 3 MESES].[CODCLIPRINC].&amp;[77013]"/>
            <x15:cachedUniqueName index="1930" name="[8274 - 36353 - ULTIMOS 3 MESES].[CODCLIPRINC].&amp;[77018]"/>
            <x15:cachedUniqueName index="1931" name="[8274 - 36353 - ULTIMOS 3 MESES].[CODCLIPRINC].&amp;[77032]"/>
            <x15:cachedUniqueName index="1932" name="[8274 - 36353 - ULTIMOS 3 MESES].[CODCLIPRINC].&amp;[77042]"/>
            <x15:cachedUniqueName index="1933" name="[8274 - 36353 - ULTIMOS 3 MESES].[CODCLIPRINC].&amp;[77050]"/>
            <x15:cachedUniqueName index="1934" name="[8274 - 36353 - ULTIMOS 3 MESES].[CODCLIPRINC].&amp;[77075]"/>
            <x15:cachedUniqueName index="1935" name="[8274 - 36353 - ULTIMOS 3 MESES].[CODCLIPRINC].&amp;[77087]"/>
            <x15:cachedUniqueName index="1936" name="[8274 - 36353 - ULTIMOS 3 MESES].[CODCLIPRINC].&amp;[77092]"/>
            <x15:cachedUniqueName index="1937" name="[8274 - 36353 - ULTIMOS 3 MESES].[CODCLIPRINC].&amp;[77094]"/>
            <x15:cachedUniqueName index="1938" name="[8274 - 36353 - ULTIMOS 3 MESES].[CODCLIPRINC].&amp;[77112]"/>
            <x15:cachedUniqueName index="1939" name="[8274 - 36353 - ULTIMOS 3 MESES].[CODCLIPRINC].&amp;[77116]"/>
            <x15:cachedUniqueName index="1940" name="[8274 - 36353 - ULTIMOS 3 MESES].[CODCLIPRINC].&amp;[77118]"/>
            <x15:cachedUniqueName index="1941" name="[8274 - 36353 - ULTIMOS 3 MESES].[CODCLIPRINC].&amp;[77119]"/>
            <x15:cachedUniqueName index="1942" name="[8274 - 36353 - ULTIMOS 3 MESES].[CODCLIPRINC].&amp;[77123]"/>
            <x15:cachedUniqueName index="1943" name="[8274 - 36353 - ULTIMOS 3 MESES].[CODCLIPRINC].&amp;[77127]"/>
            <x15:cachedUniqueName index="1944" name="[8274 - 36353 - ULTIMOS 3 MESES].[CODCLIPRINC].&amp;[77154]"/>
            <x15:cachedUniqueName index="1945" name="[8274 - 36353 - ULTIMOS 3 MESES].[CODCLIPRINC].&amp;[77156]"/>
            <x15:cachedUniqueName index="1946" name="[8274 - 36353 - ULTIMOS 3 MESES].[CODCLIPRINC].&amp;[77158]"/>
            <x15:cachedUniqueName index="1947" name="[8274 - 36353 - ULTIMOS 3 MESES].[CODCLIPRINC].&amp;[77171]"/>
            <x15:cachedUniqueName index="1948" name="[8274 - 36353 - ULTIMOS 3 MESES].[CODCLIPRINC].&amp;[77172]"/>
            <x15:cachedUniqueName index="1949" name="[8274 - 36353 - ULTIMOS 3 MESES].[CODCLIPRINC].&amp;[77176]"/>
            <x15:cachedUniqueName index="1950" name="[8274 - 36353 - ULTIMOS 3 MESES].[CODCLIPRINC].&amp;[77178]"/>
            <x15:cachedUniqueName index="1951" name="[8274 - 36353 - ULTIMOS 3 MESES].[CODCLIPRINC].&amp;[77179]"/>
            <x15:cachedUniqueName index="1952" name="[8274 - 36353 - ULTIMOS 3 MESES].[CODCLIPRINC].&amp;[77181]"/>
            <x15:cachedUniqueName index="1953" name="[8274 - 36353 - ULTIMOS 3 MESES].[CODCLIPRINC].&amp;[77184]"/>
            <x15:cachedUniqueName index="1954" name="[8274 - 36353 - ULTIMOS 3 MESES].[CODCLIPRINC].&amp;[77196]"/>
            <x15:cachedUniqueName index="1955" name="[8274 - 36353 - ULTIMOS 3 MESES].[CODCLIPRINC].&amp;[77206]"/>
            <x15:cachedUniqueName index="1956" name="[8274 - 36353 - ULTIMOS 3 MESES].[CODCLIPRINC].&amp;[77209]"/>
            <x15:cachedUniqueName index="1957" name="[8274 - 36353 - ULTIMOS 3 MESES].[CODCLIPRINC].&amp;[77210]"/>
            <x15:cachedUniqueName index="1958" name="[8274 - 36353 - ULTIMOS 3 MESES].[CODCLIPRINC].&amp;[77214]"/>
            <x15:cachedUniqueName index="1959" name="[8274 - 36353 - ULTIMOS 3 MESES].[CODCLIPRINC].&amp;[77218]"/>
            <x15:cachedUniqueName index="1960" name="[8274 - 36353 - ULTIMOS 3 MESES].[CODCLIPRINC].&amp;[77249]"/>
            <x15:cachedUniqueName index="1961" name="[8274 - 36353 - ULTIMOS 3 MESES].[CODCLIPRINC].&amp;[77255]"/>
            <x15:cachedUniqueName index="1962" name="[8274 - 36353 - ULTIMOS 3 MESES].[CODCLIPRINC].&amp;[77257]"/>
            <x15:cachedUniqueName index="1963" name="[8274 - 36353 - ULTIMOS 3 MESES].[CODCLIPRINC].&amp;[77271]"/>
            <x15:cachedUniqueName index="1964" name="[8274 - 36353 - ULTIMOS 3 MESES].[CODCLIPRINC].&amp;[77279]"/>
            <x15:cachedUniqueName index="1965" name="[8274 - 36353 - ULTIMOS 3 MESES].[CODCLIPRINC].&amp;[77291]"/>
            <x15:cachedUniqueName index="1966" name="[8274 - 36353 - ULTIMOS 3 MESES].[CODCLIPRINC].&amp;[77308]"/>
            <x15:cachedUniqueName index="1967" name="[8274 - 36353 - ULTIMOS 3 MESES].[CODCLIPRINC].&amp;[77313]"/>
            <x15:cachedUniqueName index="1968" name="[8274 - 36353 - ULTIMOS 3 MESES].[CODCLIPRINC].&amp;[77316]"/>
            <x15:cachedUniqueName index="1969" name="[8274 - 36353 - ULTIMOS 3 MESES].[CODCLIPRINC].&amp;[77321]"/>
            <x15:cachedUniqueName index="1970" name="[8274 - 36353 - ULTIMOS 3 MESES].[CODCLIPRINC].&amp;[77323]"/>
            <x15:cachedUniqueName index="1971" name="[8274 - 36353 - ULTIMOS 3 MESES].[CODCLIPRINC].&amp;[77329]"/>
            <x15:cachedUniqueName index="1972" name="[8274 - 36353 - ULTIMOS 3 MESES].[CODCLIPRINC].&amp;[77342]"/>
            <x15:cachedUniqueName index="1973" name="[8274 - 36353 - ULTIMOS 3 MESES].[CODCLIPRINC].&amp;[77348]"/>
            <x15:cachedUniqueName index="1974" name="[8274 - 36353 - ULTIMOS 3 MESES].[CODCLIPRINC].&amp;[77350]"/>
            <x15:cachedUniqueName index="1975" name="[8274 - 36353 - ULTIMOS 3 MESES].[CODCLIPRINC].&amp;[77355]"/>
            <x15:cachedUniqueName index="1976" name="[8274 - 36353 - ULTIMOS 3 MESES].[CODCLIPRINC].&amp;[77408]"/>
            <x15:cachedUniqueName index="1977" name="[8274 - 36353 - ULTIMOS 3 MESES].[CODCLIPRINC].&amp;[77435]"/>
            <x15:cachedUniqueName index="1978" name="[8274 - 36353 - ULTIMOS 3 MESES].[CODCLIPRINC].&amp;[77436]"/>
            <x15:cachedUniqueName index="1979" name="[8274 - 36353 - ULTIMOS 3 MESES].[CODCLIPRINC].&amp;[77439]"/>
            <x15:cachedUniqueName index="1980" name="[8274 - 36353 - ULTIMOS 3 MESES].[CODCLIPRINC].&amp;[77446]"/>
            <x15:cachedUniqueName index="1981" name="[8274 - 36353 - ULTIMOS 3 MESES].[CODCLIPRINC].&amp;[77466]"/>
            <x15:cachedUniqueName index="1982" name="[8274 - 36353 - ULTIMOS 3 MESES].[CODCLIPRINC].&amp;[77481]"/>
            <x15:cachedUniqueName index="1983" name="[8274 - 36353 - ULTIMOS 3 MESES].[CODCLIPRINC].&amp;[77484]"/>
            <x15:cachedUniqueName index="1984" name="[8274 - 36353 - ULTIMOS 3 MESES].[CODCLIPRINC].&amp;[77495]"/>
            <x15:cachedUniqueName index="1985" name="[8274 - 36353 - ULTIMOS 3 MESES].[CODCLIPRINC].&amp;[77540]"/>
            <x15:cachedUniqueName index="1986" name="[8274 - 36353 - ULTIMOS 3 MESES].[CODCLIPRINC].&amp;[77584]"/>
            <x15:cachedUniqueName index="1987" name="[8274 - 36353 - ULTIMOS 3 MESES].[CODCLIPRINC].&amp;[77586]"/>
            <x15:cachedUniqueName index="1988" name="[8274 - 36353 - ULTIMOS 3 MESES].[CODCLIPRINC].&amp;[77608]"/>
            <x15:cachedUniqueName index="1989" name="[8274 - 36353 - ULTIMOS 3 MESES].[CODCLIPRINC].&amp;[77626]"/>
            <x15:cachedUniqueName index="1990" name="[8274 - 36353 - ULTIMOS 3 MESES].[CODCLIPRINC].&amp;[77650]"/>
            <x15:cachedUniqueName index="1991" name="[8274 - 36353 - ULTIMOS 3 MESES].[CODCLIPRINC].&amp;[77720]"/>
            <x15:cachedUniqueName index="1992" name="[8274 - 36353 - ULTIMOS 3 MESES].[CODCLIPRINC].&amp;[77726]"/>
            <x15:cachedUniqueName index="1993" name="[8274 - 36353 - ULTIMOS 3 MESES].[CODCLIPRINC].&amp;[77764]"/>
            <x15:cachedUniqueName index="1994" name="[8274 - 36353 - ULTIMOS 3 MESES].[CODCLIPRINC].&amp;[77804]"/>
            <x15:cachedUniqueName index="1995" name="[8274 - 36353 - ULTIMOS 3 MESES].[CODCLIPRINC].&amp;[77816]"/>
            <x15:cachedUniqueName index="1996" name="[8274 - 36353 - ULTIMOS 3 MESES].[CODCLIPRINC].&amp;[77823]"/>
            <x15:cachedUniqueName index="1997" name="[8274 - 36353 - ULTIMOS 3 MESES].[CODCLIPRINC].&amp;[77840]"/>
            <x15:cachedUniqueName index="1998" name="[8274 - 36353 - ULTIMOS 3 MESES].[CODCLIPRINC].&amp;[77841]"/>
            <x15:cachedUniqueName index="1999" name="[8274 - 36353 - ULTIMOS 3 MESES].[CODCLIPRINC].&amp;[77849]"/>
            <x15:cachedUniqueName index="2000" name="[8274 - 36353 - ULTIMOS 3 MESES].[CODCLIPRINC].&amp;[77853]"/>
            <x15:cachedUniqueName index="2001" name="[8274 - 36353 - ULTIMOS 3 MESES].[CODCLIPRINC].&amp;[77881]"/>
            <x15:cachedUniqueName index="2002" name="[8274 - 36353 - ULTIMOS 3 MESES].[CODCLIPRINC].&amp;[77920]"/>
            <x15:cachedUniqueName index="2003" name="[8274 - 36353 - ULTIMOS 3 MESES].[CODCLIPRINC].&amp;[77921]"/>
            <x15:cachedUniqueName index="2004" name="[8274 - 36353 - ULTIMOS 3 MESES].[CODCLIPRINC].&amp;[77926]"/>
            <x15:cachedUniqueName index="2005" name="[8274 - 36353 - ULTIMOS 3 MESES].[CODCLIPRINC].&amp;[77945]"/>
            <x15:cachedUniqueName index="2006" name="[8274 - 36353 - ULTIMOS 3 MESES].[CODCLIPRINC].&amp;[77956]"/>
            <x15:cachedUniqueName index="2007" name="[8274 - 36353 - ULTIMOS 3 MESES].[CODCLIPRINC].&amp;[77972]"/>
            <x15:cachedUniqueName index="2008" name="[8274 - 36353 - ULTIMOS 3 MESES].[CODCLIPRINC].&amp;[77980]"/>
            <x15:cachedUniqueName index="2009" name="[8274 - 36353 - ULTIMOS 3 MESES].[CODCLIPRINC].&amp;[77988]"/>
            <x15:cachedUniqueName index="2010" name="[8274 - 36353 - ULTIMOS 3 MESES].[CODCLIPRINC].&amp;[77994]"/>
            <x15:cachedUniqueName index="2011" name="[8274 - 36353 - ULTIMOS 3 MESES].[CODCLIPRINC].&amp;[78008]"/>
            <x15:cachedUniqueName index="2012" name="[8274 - 36353 - ULTIMOS 3 MESES].[CODCLIPRINC].&amp;[78079]"/>
            <x15:cachedUniqueName index="2013" name="[8274 - 36353 - ULTIMOS 3 MESES].[CODCLIPRINC].&amp;[78123]"/>
            <x15:cachedUniqueName index="2014" name="[8274 - 36353 - ULTIMOS 3 MESES].[CODCLIPRINC].&amp;[78132]"/>
            <x15:cachedUniqueName index="2015" name="[8274 - 36353 - ULTIMOS 3 MESES].[CODCLIPRINC].&amp;[78167]"/>
            <x15:cachedUniqueName index="2016" name="[8274 - 36353 - ULTIMOS 3 MESES].[CODCLIPRINC].&amp;[78251]"/>
            <x15:cachedUniqueName index="2017" name="[8274 - 36353 - ULTIMOS 3 MESES].[CODCLIPRINC].&amp;[78315]"/>
            <x15:cachedUniqueName index="2018" name="[8274 - 36353 - ULTIMOS 3 MESES].[CODCLIPRINC].&amp;[78318]"/>
            <x15:cachedUniqueName index="2019" name="[8274 - 36353 - ULTIMOS 3 MESES].[CODCLIPRINC].&amp;[78338]"/>
            <x15:cachedUniqueName index="2020" name="[8274 - 36353 - ULTIMOS 3 MESES].[CODCLIPRINC].&amp;[78372]"/>
            <x15:cachedUniqueName index="2021" name="[8274 - 36353 - ULTIMOS 3 MESES].[CODCLIPRINC].&amp;[78410]"/>
            <x15:cachedUniqueName index="2022" name="[8274 - 36353 - ULTIMOS 3 MESES].[CODCLIPRINC].&amp;[78413]"/>
            <x15:cachedUniqueName index="2023" name="[8274 - 36353 - ULTIMOS 3 MESES].[CODCLIPRINC].&amp;[78479]"/>
            <x15:cachedUniqueName index="2024" name="[8274 - 36353 - ULTIMOS 3 MESES].[CODCLIPRINC].&amp;[78492]"/>
            <x15:cachedUniqueName index="2025" name="[8274 - 36353 - ULTIMOS 3 MESES].[CODCLIPRINC].&amp;[78515]"/>
            <x15:cachedUniqueName index="2026" name="[8274 - 36353 - ULTIMOS 3 MESES].[CODCLIPRINC].&amp;[78526]"/>
            <x15:cachedUniqueName index="2027" name="[8274 - 36353 - ULTIMOS 3 MESES].[CODCLIPRINC].&amp;[78534]"/>
            <x15:cachedUniqueName index="2028" name="[8274 - 36353 - ULTIMOS 3 MESES].[CODCLIPRINC].&amp;[78562]"/>
            <x15:cachedUniqueName index="2029" name="[8274 - 36353 - ULTIMOS 3 MESES].[CODCLIPRINC].&amp;[78576]"/>
            <x15:cachedUniqueName index="2030" name="[8274 - 36353 - ULTIMOS 3 MESES].[CODCLIPRINC].&amp;[78591]"/>
            <x15:cachedUniqueName index="2031" name="[8274 - 36353 - ULTIMOS 3 MESES].[CODCLIPRINC].&amp;[78596]"/>
            <x15:cachedUniqueName index="2032" name="[8274 - 36353 - ULTIMOS 3 MESES].[CODCLIPRINC].&amp;[78597]"/>
            <x15:cachedUniqueName index="2033" name="[8274 - 36353 - ULTIMOS 3 MESES].[CODCLIPRINC].&amp;[78614]"/>
            <x15:cachedUniqueName index="2034" name="[8274 - 36353 - ULTIMOS 3 MESES].[CODCLIPRINC].&amp;[78645]"/>
            <x15:cachedUniqueName index="2035" name="[8274 - 36353 - ULTIMOS 3 MESES].[CODCLIPRINC].&amp;[78670]"/>
            <x15:cachedUniqueName index="2036" name="[8274 - 36353 - ULTIMOS 3 MESES].[CODCLIPRINC].&amp;[78720]"/>
            <x15:cachedUniqueName index="2037" name="[8274 - 36353 - ULTIMOS 3 MESES].[CODCLIPRINC].&amp;[78767]"/>
            <x15:cachedUniqueName index="2038" name="[8274 - 36353 - ULTIMOS 3 MESES].[CODCLIPRINC].&amp;[78787]"/>
            <x15:cachedUniqueName index="2039" name="[8274 - 36353 - ULTIMOS 3 MESES].[CODCLIPRINC].&amp;[78799]"/>
            <x15:cachedUniqueName index="2040" name="[8274 - 36353 - ULTIMOS 3 MESES].[CODCLIPRINC].&amp;[78808]"/>
            <x15:cachedUniqueName index="2041" name="[8274 - 36353 - ULTIMOS 3 MESES].[CODCLIPRINC].&amp;[78865]"/>
            <x15:cachedUniqueName index="2042" name="[8274 - 36353 - ULTIMOS 3 MESES].[CODCLIPRINC].&amp;[78896]"/>
            <x15:cachedUniqueName index="2043" name="[8274 - 36353 - ULTIMOS 3 MESES].[CODCLIPRINC].&amp;[78914]"/>
            <x15:cachedUniqueName index="2044" name="[8274 - 36353 - ULTIMOS 3 MESES].[CODCLIPRINC].&amp;[78929]"/>
            <x15:cachedUniqueName index="2045" name="[8274 - 36353 - ULTIMOS 3 MESES].[CODCLIPRINC].&amp;[78931]"/>
            <x15:cachedUniqueName index="2046" name="[8274 - 36353 - ULTIMOS 3 MESES].[CODCLIPRINC].&amp;[78957]"/>
            <x15:cachedUniqueName index="2047" name="[8274 - 36353 - ULTIMOS 3 MESES].[CODCLIPRINC].&amp;[79001]"/>
            <x15:cachedUniqueName index="2048" name="[8274 - 36353 - ULTIMOS 3 MESES].[CODCLIPRINC].&amp;[79008]"/>
            <x15:cachedUniqueName index="2049" name="[8274 - 36353 - ULTIMOS 3 MESES].[CODCLIPRINC].&amp;[79032]"/>
            <x15:cachedUniqueName index="2050" name="[8274 - 36353 - ULTIMOS 3 MESES].[CODCLIPRINC].&amp;[79052]"/>
            <x15:cachedUniqueName index="2051" name="[8274 - 36353 - ULTIMOS 3 MESES].[CODCLIPRINC].&amp;[79067]"/>
            <x15:cachedUniqueName index="2052" name="[8274 - 36353 - ULTIMOS 3 MESES].[CODCLIPRINC].&amp;[79072]"/>
            <x15:cachedUniqueName index="2053" name="[8274 - 36353 - ULTIMOS 3 MESES].[CODCLIPRINC].&amp;[79074]"/>
            <x15:cachedUniqueName index="2054" name="[8274 - 36353 - ULTIMOS 3 MESES].[CODCLIPRINC].&amp;[79096]"/>
            <x15:cachedUniqueName index="2055" name="[8274 - 36353 - ULTIMOS 3 MESES].[CODCLIPRINC].&amp;[79100]"/>
            <x15:cachedUniqueName index="2056" name="[8274 - 36353 - ULTIMOS 3 MESES].[CODCLIPRINC].&amp;[79104]"/>
            <x15:cachedUniqueName index="2057" name="[8274 - 36353 - ULTIMOS 3 MESES].[CODCLIPRINC].&amp;[79107]"/>
            <x15:cachedUniqueName index="2058" name="[8274 - 36353 - ULTIMOS 3 MESES].[CODCLIPRINC].&amp;[79243]"/>
            <x15:cachedUniqueName index="2059" name="[8274 - 36353 - ULTIMOS 3 MESES].[CODCLIPRINC].&amp;[79269]"/>
            <x15:cachedUniqueName index="2060" name="[8274 - 36353 - ULTIMOS 3 MESES].[CODCLIPRINC].&amp;[79270]"/>
            <x15:cachedUniqueName index="2061" name="[8274 - 36353 - ULTIMOS 3 MESES].[CODCLIPRINC].&amp;[79310]"/>
            <x15:cachedUniqueName index="2062" name="[8274 - 36353 - ULTIMOS 3 MESES].[CODCLIPRINC].&amp;[79321]"/>
            <x15:cachedUniqueName index="2063" name="[8274 - 36353 - ULTIMOS 3 MESES].[CODCLIPRINC].&amp;[79344]"/>
            <x15:cachedUniqueName index="2064" name="[8274 - 36353 - ULTIMOS 3 MESES].[CODCLIPRINC].&amp;[79365]"/>
            <x15:cachedUniqueName index="2065" name="[8274 - 36353 - ULTIMOS 3 MESES].[CODCLIPRINC].&amp;[79374]"/>
            <x15:cachedUniqueName index="2066" name="[8274 - 36353 - ULTIMOS 3 MESES].[CODCLIPRINC].&amp;[79381]"/>
            <x15:cachedUniqueName index="2067" name="[8274 - 36353 - ULTIMOS 3 MESES].[CODCLIPRINC].&amp;[79387]"/>
            <x15:cachedUniqueName index="2068" name="[8274 - 36353 - ULTIMOS 3 MESES].[CODCLIPRINC].&amp;[79396]"/>
            <x15:cachedUniqueName index="2069" name="[8274 - 36353 - ULTIMOS 3 MESES].[CODCLIPRINC].&amp;[79424]"/>
            <x15:cachedUniqueName index="2070" name="[8274 - 36353 - ULTIMOS 3 MESES].[CODCLIPRINC].&amp;[79534]"/>
            <x15:cachedUniqueName index="2071" name="[8274 - 36353 - ULTIMOS 3 MESES].[CODCLIPRINC].&amp;[79548]"/>
            <x15:cachedUniqueName index="2072" name="[8274 - 36353 - ULTIMOS 3 MESES].[CODCLIPRINC].&amp;[79554]"/>
            <x15:cachedUniqueName index="2073" name="[8274 - 36353 - ULTIMOS 3 MESES].[CODCLIPRINC].&amp;[79559]"/>
            <x15:cachedUniqueName index="2074" name="[8274 - 36353 - ULTIMOS 3 MESES].[CODCLIPRINC].&amp;[79566]"/>
            <x15:cachedUniqueName index="2075" name="[8274 - 36353 - ULTIMOS 3 MESES].[CODCLIPRINC].&amp;[79593]"/>
            <x15:cachedUniqueName index="2076" name="[8274 - 36353 - ULTIMOS 3 MESES].[CODCLIPRINC].&amp;[79613]"/>
            <x15:cachedUniqueName index="2077" name="[8274 - 36353 - ULTIMOS 3 MESES].[CODCLIPRINC].&amp;[79648]"/>
            <x15:cachedUniqueName index="2078" name="[8274 - 36353 - ULTIMOS 3 MESES].[CODCLIPRINC].&amp;[79671]"/>
            <x15:cachedUniqueName index="2079" name="[8274 - 36353 - ULTIMOS 3 MESES].[CODCLIPRINC].&amp;[79689]"/>
            <x15:cachedUniqueName index="2080" name="[8274 - 36353 - ULTIMOS 3 MESES].[CODCLIPRINC].&amp;[79690]"/>
            <x15:cachedUniqueName index="2081" name="[8274 - 36353 - ULTIMOS 3 MESES].[CODCLIPRINC].&amp;[79693]"/>
            <x15:cachedUniqueName index="2082" name="[8274 - 36353 - ULTIMOS 3 MESES].[CODCLIPRINC].&amp;[79715]"/>
            <x15:cachedUniqueName index="2083" name="[8274 - 36353 - ULTIMOS 3 MESES].[CODCLIPRINC].&amp;[79717]"/>
            <x15:cachedUniqueName index="2084" name="[8274 - 36353 - ULTIMOS 3 MESES].[CODCLIPRINC].&amp;[79724]"/>
            <x15:cachedUniqueName index="2085" name="[8274 - 36353 - ULTIMOS 3 MESES].[CODCLIPRINC].&amp;[79751]"/>
            <x15:cachedUniqueName index="2086" name="[8274 - 36353 - ULTIMOS 3 MESES].[CODCLIPRINC].&amp;[79777]"/>
            <x15:cachedUniqueName index="2087" name="[8274 - 36353 - ULTIMOS 3 MESES].[CODCLIPRINC].&amp;[79789]"/>
            <x15:cachedUniqueName index="2088" name="[8274 - 36353 - ULTIMOS 3 MESES].[CODCLIPRINC].&amp;[79790]"/>
            <x15:cachedUniqueName index="2089" name="[8274 - 36353 - ULTIMOS 3 MESES].[CODCLIPRINC].&amp;[79802]"/>
            <x15:cachedUniqueName index="2090" name="[8274 - 36353 - ULTIMOS 3 MESES].[CODCLIPRINC].&amp;[79808]"/>
            <x15:cachedUniqueName index="2091" name="[8274 - 36353 - ULTIMOS 3 MESES].[CODCLIPRINC].&amp;[79816]"/>
            <x15:cachedUniqueName index="2092" name="[8274 - 36353 - ULTIMOS 3 MESES].[CODCLIPRINC].&amp;[79833]"/>
            <x15:cachedUniqueName index="2093" name="[8274 - 36353 - ULTIMOS 3 MESES].[CODCLIPRINC].&amp;[79836]"/>
            <x15:cachedUniqueName index="2094" name="[8274 - 36353 - ULTIMOS 3 MESES].[CODCLIPRINC].&amp;[79851]"/>
            <x15:cachedUniqueName index="2095" name="[8274 - 36353 - ULTIMOS 3 MESES].[CODCLIPRINC].&amp;[79874]"/>
            <x15:cachedUniqueName index="2096" name="[8274 - 36353 - ULTIMOS 3 MESES].[CODCLIPRINC].&amp;[79877]"/>
            <x15:cachedUniqueName index="2097" name="[8274 - 36353 - ULTIMOS 3 MESES].[CODCLIPRINC].&amp;[79879]"/>
            <x15:cachedUniqueName index="2098" name="[8274 - 36353 - ULTIMOS 3 MESES].[CODCLIPRINC].&amp;[79938]"/>
            <x15:cachedUniqueName index="2099" name="[8274 - 36353 - ULTIMOS 3 MESES].[CODCLIPRINC].&amp;[79945]"/>
            <x15:cachedUniqueName index="2100" name="[8274 - 36353 - ULTIMOS 3 MESES].[CODCLIPRINC].&amp;[80000]"/>
            <x15:cachedUniqueName index="2101" name="[8274 - 36353 - ULTIMOS 3 MESES].[CODCLIPRINC].&amp;[80011]"/>
            <x15:cachedUniqueName index="2102" name="[8274 - 36353 - ULTIMOS 3 MESES].[CODCLIPRINC].&amp;[80018]"/>
            <x15:cachedUniqueName index="2103" name="[8274 - 36353 - ULTIMOS 3 MESES].[CODCLIPRINC].&amp;[80040]"/>
            <x15:cachedUniqueName index="2104" name="[8274 - 36353 - ULTIMOS 3 MESES].[CODCLIPRINC].&amp;[80049]"/>
            <x15:cachedUniqueName index="2105" name="[8274 - 36353 - ULTIMOS 3 MESES].[CODCLIPRINC].&amp;[80063]"/>
            <x15:cachedUniqueName index="2106" name="[8274 - 36353 - ULTIMOS 3 MESES].[CODCLIPRINC].&amp;[80089]"/>
            <x15:cachedUniqueName index="2107" name="[8274 - 36353 - ULTIMOS 3 MESES].[CODCLIPRINC].&amp;[80092]"/>
            <x15:cachedUniqueName index="2108" name="[8274 - 36353 - ULTIMOS 3 MESES].[CODCLIPRINC].&amp;[80108]"/>
            <x15:cachedUniqueName index="2109" name="[8274 - 36353 - ULTIMOS 3 MESES].[CODCLIPRINC].&amp;[80151]"/>
            <x15:cachedUniqueName index="2110" name="[8274 - 36353 - ULTIMOS 3 MESES].[CODCLIPRINC].&amp;[80179]"/>
            <x15:cachedUniqueName index="2111" name="[8274 - 36353 - ULTIMOS 3 MESES].[CODCLIPRINC].&amp;[80185]"/>
            <x15:cachedUniqueName index="2112" name="[8274 - 36353 - ULTIMOS 3 MESES].[CODCLIPRINC].&amp;[80222]"/>
            <x15:cachedUniqueName index="2113" name="[8274 - 36353 - ULTIMOS 3 MESES].[CODCLIPRINC].&amp;[80231]"/>
            <x15:cachedUniqueName index="2114" name="[8274 - 36353 - ULTIMOS 3 MESES].[CODCLIPRINC].&amp;[80234]"/>
            <x15:cachedUniqueName index="2115" name="[8274 - 36353 - ULTIMOS 3 MESES].[CODCLIPRINC].&amp;[80250]"/>
            <x15:cachedUniqueName index="2116" name="[8274 - 36353 - ULTIMOS 3 MESES].[CODCLIPRINC].&amp;[80262]"/>
            <x15:cachedUniqueName index="2117" name="[8274 - 36353 - ULTIMOS 3 MESES].[CODCLIPRINC].&amp;[80273]"/>
            <x15:cachedUniqueName index="2118" name="[8274 - 36353 - ULTIMOS 3 MESES].[CODCLIPRINC].&amp;[80274]"/>
            <x15:cachedUniqueName index="2119" name="[8274 - 36353 - ULTIMOS 3 MESES].[CODCLIPRINC].&amp;[80285]"/>
            <x15:cachedUniqueName index="2120" name="[8274 - 36353 - ULTIMOS 3 MESES].[CODCLIPRINC].&amp;[80295]"/>
            <x15:cachedUniqueName index="2121" name="[8274 - 36353 - ULTIMOS 3 MESES].[CODCLIPRINC].&amp;[80304]"/>
            <x15:cachedUniqueName index="2122" name="[8274 - 36353 - ULTIMOS 3 MESES].[CODCLIPRINC].&amp;[80350]"/>
            <x15:cachedUniqueName index="2123" name="[8274 - 36353 - ULTIMOS 3 MESES].[CODCLIPRINC].&amp;[80361]"/>
            <x15:cachedUniqueName index="2124" name="[8274 - 36353 - ULTIMOS 3 MESES].[CODCLIPRINC].&amp;[80366]"/>
            <x15:cachedUniqueName index="2125" name="[8274 - 36353 - ULTIMOS 3 MESES].[CODCLIPRINC].&amp;[80378]"/>
            <x15:cachedUniqueName index="2126" name="[8274 - 36353 - ULTIMOS 3 MESES].[CODCLIPRINC].&amp;[80383]"/>
            <x15:cachedUniqueName index="2127" name="[8274 - 36353 - ULTIMOS 3 MESES].[CODCLIPRINC].&amp;[80414]"/>
            <x15:cachedUniqueName index="2128" name="[8274 - 36353 - ULTIMOS 3 MESES].[CODCLIPRINC].&amp;[80443]"/>
            <x15:cachedUniqueName index="2129" name="[8274 - 36353 - ULTIMOS 3 MESES].[CODCLIPRINC].&amp;[80452]"/>
            <x15:cachedUniqueName index="2130" name="[8274 - 36353 - ULTIMOS 3 MESES].[CODCLIPRINC].&amp;[80456]"/>
            <x15:cachedUniqueName index="2131" name="[8274 - 36353 - ULTIMOS 3 MESES].[CODCLIPRINC].&amp;[80457]"/>
            <x15:cachedUniqueName index="2132" name="[8274 - 36353 - ULTIMOS 3 MESES].[CODCLIPRINC].&amp;[80461]"/>
            <x15:cachedUniqueName index="2133" name="[8274 - 36353 - ULTIMOS 3 MESES].[CODCLIPRINC].&amp;[80508]"/>
            <x15:cachedUniqueName index="2134" name="[8274 - 36353 - ULTIMOS 3 MESES].[CODCLIPRINC].&amp;[80531]"/>
            <x15:cachedUniqueName index="2135" name="[8274 - 36353 - ULTIMOS 3 MESES].[CODCLIPRINC].&amp;[80630]"/>
            <x15:cachedUniqueName index="2136" name="[8274 - 36353 - ULTIMOS 3 MESES].[CODCLIPRINC].&amp;[80668]"/>
            <x15:cachedUniqueName index="2137" name="[8274 - 36353 - ULTIMOS 3 MESES].[CODCLIPRINC].&amp;[80674]"/>
            <x15:cachedUniqueName index="2138" name="[8274 - 36353 - ULTIMOS 3 MESES].[CODCLIPRINC].&amp;[80690]"/>
            <x15:cachedUniqueName index="2139" name="[8274 - 36353 - ULTIMOS 3 MESES].[CODCLIPRINC].&amp;[80721]"/>
            <x15:cachedUniqueName index="2140" name="[8274 - 36353 - ULTIMOS 3 MESES].[CODCLIPRINC].&amp;[80726]"/>
            <x15:cachedUniqueName index="2141" name="[8274 - 36353 - ULTIMOS 3 MESES].[CODCLIPRINC].&amp;[80736]"/>
            <x15:cachedUniqueName index="2142" name="[8274 - 36353 - ULTIMOS 3 MESES].[CODCLIPRINC].&amp;[80740]"/>
            <x15:cachedUniqueName index="2143" name="[8274 - 36353 - ULTIMOS 3 MESES].[CODCLIPRINC].&amp;[80741]"/>
            <x15:cachedUniqueName index="2144" name="[8274 - 36353 - ULTIMOS 3 MESES].[CODCLIPRINC].&amp;[80750]"/>
            <x15:cachedUniqueName index="2145" name="[8274 - 36353 - ULTIMOS 3 MESES].[CODCLIPRINC].&amp;[80791]"/>
            <x15:cachedUniqueName index="2146" name="[8274 - 36353 - ULTIMOS 3 MESES].[CODCLIPRINC].&amp;[80792]"/>
            <x15:cachedUniqueName index="2147" name="[8274 - 36353 - ULTIMOS 3 MESES].[CODCLIPRINC].&amp;[80793]"/>
            <x15:cachedUniqueName index="2148" name="[8274 - 36353 - ULTIMOS 3 MESES].[CODCLIPRINC].&amp;[80916]"/>
            <x15:cachedUniqueName index="2149" name="[8274 - 36353 - ULTIMOS 3 MESES].[CODCLIPRINC].&amp;[80933]"/>
            <x15:cachedUniqueName index="2150" name="[8274 - 36353 - ULTIMOS 3 MESES].[CODCLIPRINC].&amp;[80943]"/>
            <x15:cachedUniqueName index="2151" name="[8274 - 36353 - ULTIMOS 3 MESES].[CODCLIPRINC].&amp;[80954]"/>
            <x15:cachedUniqueName index="2152" name="[8274 - 36353 - ULTIMOS 3 MESES].[CODCLIPRINC].&amp;[80956]"/>
            <x15:cachedUniqueName index="2153" name="[8274 - 36353 - ULTIMOS 3 MESES].[CODCLIPRINC].&amp;[80984]"/>
            <x15:cachedUniqueName index="2154" name="[8274 - 36353 - ULTIMOS 3 MESES].[CODCLIPRINC].&amp;[80998]"/>
            <x15:cachedUniqueName index="2155" name="[8274 - 36353 - ULTIMOS 3 MESES].[CODCLIPRINC].&amp;[81014]"/>
            <x15:cachedUniqueName index="2156" name="[8274 - 36353 - ULTIMOS 3 MESES].[CODCLIPRINC].&amp;[81016]"/>
            <x15:cachedUniqueName index="2157" name="[8274 - 36353 - ULTIMOS 3 MESES].[CODCLIPRINC].&amp;[81018]"/>
            <x15:cachedUniqueName index="2158" name="[8274 - 36353 - ULTIMOS 3 MESES].[CODCLIPRINC].&amp;[81024]"/>
            <x15:cachedUniqueName index="2159" name="[8274 - 36353 - ULTIMOS 3 MESES].[CODCLIPRINC].&amp;[81039]"/>
            <x15:cachedUniqueName index="2160" name="[8274 - 36353 - ULTIMOS 3 MESES].[CODCLIPRINC].&amp;[81059]"/>
            <x15:cachedUniqueName index="2161" name="[8274 - 36353 - ULTIMOS 3 MESES].[CODCLIPRINC].&amp;[81066]"/>
            <x15:cachedUniqueName index="2162" name="[8274 - 36353 - ULTIMOS 3 MESES].[CODCLIPRINC].&amp;[81074]"/>
            <x15:cachedUniqueName index="2163" name="[8274 - 36353 - ULTIMOS 3 MESES].[CODCLIPRINC].&amp;[81080]"/>
            <x15:cachedUniqueName index="2164" name="[8274 - 36353 - ULTIMOS 3 MESES].[CODCLIPRINC].&amp;[81113]"/>
            <x15:cachedUniqueName index="2165" name="[8274 - 36353 - ULTIMOS 3 MESES].[CODCLIPRINC].&amp;[81141]"/>
            <x15:cachedUniqueName index="2166" name="[8274 - 36353 - ULTIMOS 3 MESES].[CODCLIPRINC].&amp;[81160]"/>
            <x15:cachedUniqueName index="2167" name="[8274 - 36353 - ULTIMOS 3 MESES].[CODCLIPRINC].&amp;[81187]"/>
            <x15:cachedUniqueName index="2168" name="[8274 - 36353 - ULTIMOS 3 MESES].[CODCLIPRINC].&amp;[81189]"/>
            <x15:cachedUniqueName index="2169" name="[8274 - 36353 - ULTIMOS 3 MESES].[CODCLIPRINC].&amp;[81214]"/>
            <x15:cachedUniqueName index="2170" name="[8274 - 36353 - ULTIMOS 3 MESES].[CODCLIPRINC].&amp;[81230]"/>
            <x15:cachedUniqueName index="2171" name="[8274 - 36353 - ULTIMOS 3 MESES].[CODCLIPRINC].&amp;[81243]"/>
            <x15:cachedUniqueName index="2172" name="[8274 - 36353 - ULTIMOS 3 MESES].[CODCLIPRINC].&amp;[81245]"/>
            <x15:cachedUniqueName index="2173" name="[8274 - 36353 - ULTIMOS 3 MESES].[CODCLIPRINC].&amp;[81247]"/>
            <x15:cachedUniqueName index="2174" name="[8274 - 36353 - ULTIMOS 3 MESES].[CODCLIPRINC].&amp;[81263]"/>
            <x15:cachedUniqueName index="2175" name="[8274 - 36353 - ULTIMOS 3 MESES].[CODCLIPRINC].&amp;[81289]"/>
            <x15:cachedUniqueName index="2176" name="[8274 - 36353 - ULTIMOS 3 MESES].[CODCLIPRINC].&amp;[81296]"/>
            <x15:cachedUniqueName index="2177" name="[8274 - 36353 - ULTIMOS 3 MESES].[CODCLIPRINC].&amp;[81317]"/>
            <x15:cachedUniqueName index="2178" name="[8274 - 36353 - ULTIMOS 3 MESES].[CODCLIPRINC].&amp;[81320]"/>
            <x15:cachedUniqueName index="2179" name="[8274 - 36353 - ULTIMOS 3 MESES].[CODCLIPRINC].&amp;[81340]"/>
            <x15:cachedUniqueName index="2180" name="[8274 - 36353 - ULTIMOS 3 MESES].[CODCLIPRINC].&amp;[81366]"/>
            <x15:cachedUniqueName index="2181" name="[8274 - 36353 - ULTIMOS 3 MESES].[CODCLIPRINC].&amp;[81367]"/>
            <x15:cachedUniqueName index="2182" name="[8274 - 36353 - ULTIMOS 3 MESES].[CODCLIPRINC].&amp;[81379]"/>
            <x15:cachedUniqueName index="2183" name="[8274 - 36353 - ULTIMOS 3 MESES].[CODCLIPRINC].&amp;[81400]"/>
            <x15:cachedUniqueName index="2184" name="[8274 - 36353 - ULTIMOS 3 MESES].[CODCLIPRINC].&amp;[81407]"/>
            <x15:cachedUniqueName index="2185" name="[8274 - 36353 - ULTIMOS 3 MESES].[CODCLIPRINC].&amp;[81410]"/>
            <x15:cachedUniqueName index="2186" name="[8274 - 36353 - ULTIMOS 3 MESES].[CODCLIPRINC].&amp;[81430]"/>
            <x15:cachedUniqueName index="2187" name="[8274 - 36353 - ULTIMOS 3 MESES].[CODCLIPRINC].&amp;[81437]"/>
            <x15:cachedUniqueName index="2188" name="[8274 - 36353 - ULTIMOS 3 MESES].[CODCLIPRINC].&amp;[81459]"/>
            <x15:cachedUniqueName index="2189" name="[8274 - 36353 - ULTIMOS 3 MESES].[CODCLIPRINC].&amp;[81463]"/>
            <x15:cachedUniqueName index="2190" name="[8274 - 36353 - ULTIMOS 3 MESES].[CODCLIPRINC].&amp;[81482]"/>
            <x15:cachedUniqueName index="2191" name="[8274 - 36353 - ULTIMOS 3 MESES].[CODCLIPRINC].&amp;[81495]"/>
            <x15:cachedUniqueName index="2192" name="[8274 - 36353 - ULTIMOS 3 MESES].[CODCLIPRINC].&amp;[81500]"/>
            <x15:cachedUniqueName index="2193" name="[8274 - 36353 - ULTIMOS 3 MESES].[CODCLIPRINC].&amp;[81502]"/>
            <x15:cachedUniqueName index="2194" name="[8274 - 36353 - ULTIMOS 3 MESES].[CODCLIPRINC].&amp;[81517]"/>
            <x15:cachedUniqueName index="2195" name="[8274 - 36353 - ULTIMOS 3 MESES].[CODCLIPRINC].&amp;[81523]"/>
            <x15:cachedUniqueName index="2196" name="[8274 - 36353 - ULTIMOS 3 MESES].[CODCLIPRINC].&amp;[81533]"/>
            <x15:cachedUniqueName index="2197" name="[8274 - 36353 - ULTIMOS 3 MESES].[CODCLIPRINC].&amp;[81543]"/>
            <x15:cachedUniqueName index="2198" name="[8274 - 36353 - ULTIMOS 3 MESES].[CODCLIPRINC].&amp;[81546]"/>
            <x15:cachedUniqueName index="2199" name="[8274 - 36353 - ULTIMOS 3 MESES].[CODCLIPRINC].&amp;[81549]"/>
            <x15:cachedUniqueName index="2200" name="[8274 - 36353 - ULTIMOS 3 MESES].[CODCLIPRINC].&amp;[81584]"/>
            <x15:cachedUniqueName index="2201" name="[8274 - 36353 - ULTIMOS 3 MESES].[CODCLIPRINC].&amp;[81595]"/>
            <x15:cachedUniqueName index="2202" name="[8274 - 36353 - ULTIMOS 3 MESES].[CODCLIPRINC].&amp;[81605]"/>
            <x15:cachedUniqueName index="2203" name="[8274 - 36353 - ULTIMOS 3 MESES].[CODCLIPRINC].&amp;[81606]"/>
            <x15:cachedUniqueName index="2204" name="[8274 - 36353 - ULTIMOS 3 MESES].[CODCLIPRINC].&amp;[81623]"/>
            <x15:cachedUniqueName index="2205" name="[8274 - 36353 - ULTIMOS 3 MESES].[CODCLIPRINC].&amp;[81675]"/>
            <x15:cachedUniqueName index="2206" name="[8274 - 36353 - ULTIMOS 3 MESES].[CODCLIPRINC].&amp;[81708]"/>
            <x15:cachedUniqueName index="2207" name="[8274 - 36353 - ULTIMOS 3 MESES].[CODCLIPRINC].&amp;[81711]"/>
            <x15:cachedUniqueName index="2208" name="[8274 - 36353 - ULTIMOS 3 MESES].[CODCLIPRINC].&amp;[81712]"/>
            <x15:cachedUniqueName index="2209" name="[8274 - 36353 - ULTIMOS 3 MESES].[CODCLIPRINC].&amp;[81727]"/>
            <x15:cachedUniqueName index="2210" name="[8274 - 36353 - ULTIMOS 3 MESES].[CODCLIPRINC].&amp;[81760]"/>
            <x15:cachedUniqueName index="2211" name="[8274 - 36353 - ULTIMOS 3 MESES].[CODCLIPRINC].&amp;[81761]"/>
            <x15:cachedUniqueName index="2212" name="[8274 - 36353 - ULTIMOS 3 MESES].[CODCLIPRINC].&amp;[81794]"/>
            <x15:cachedUniqueName index="2213" name="[8274 - 36353 - ULTIMOS 3 MESES].[CODCLIPRINC].&amp;[81801]"/>
            <x15:cachedUniqueName index="2214" name="[8274 - 36353 - ULTIMOS 3 MESES].[CODCLIPRINC].&amp;[81804]"/>
            <x15:cachedUniqueName index="2215" name="[8274 - 36353 - ULTIMOS 3 MESES].[CODCLIPRINC].&amp;[81814]"/>
            <x15:cachedUniqueName index="2216" name="[8274 - 36353 - ULTIMOS 3 MESES].[CODCLIPRINC].&amp;[81826]"/>
            <x15:cachedUniqueName index="2217" name="[8274 - 36353 - ULTIMOS 3 MESES].[CODCLIPRINC].&amp;[81835]"/>
            <x15:cachedUniqueName index="2218" name="[8274 - 36353 - ULTIMOS 3 MESES].[CODCLIPRINC].&amp;[81866]"/>
            <x15:cachedUniqueName index="2219" name="[8274 - 36353 - ULTIMOS 3 MESES].[CODCLIPRINC].&amp;[81888]"/>
            <x15:cachedUniqueName index="2220" name="[8274 - 36353 - ULTIMOS 3 MESES].[CODCLIPRINC].&amp;[81901]"/>
            <x15:cachedUniqueName index="2221" name="[8274 - 36353 - ULTIMOS 3 MESES].[CODCLIPRINC].&amp;[81910]"/>
            <x15:cachedUniqueName index="2222" name="[8274 - 36353 - ULTIMOS 3 MESES].[CODCLIPRINC].&amp;[81915]"/>
            <x15:cachedUniqueName index="2223" name="[8274 - 36353 - ULTIMOS 3 MESES].[CODCLIPRINC].&amp;[81923]"/>
            <x15:cachedUniqueName index="2224" name="[8274 - 36353 - ULTIMOS 3 MESES].[CODCLIPRINC].&amp;[81933]"/>
            <x15:cachedUniqueName index="2225" name="[8274 - 36353 - ULTIMOS 3 MESES].[CODCLIPRINC].&amp;[81980]"/>
            <x15:cachedUniqueName index="2226" name="[8274 - 36353 - ULTIMOS 3 MESES].[CODCLIPRINC].&amp;[82003]"/>
            <x15:cachedUniqueName index="2227" name="[8274 - 36353 - ULTIMOS 3 MESES].[CODCLIPRINC].&amp;[82008]"/>
            <x15:cachedUniqueName index="2228" name="[8274 - 36353 - ULTIMOS 3 MESES].[CODCLIPRINC].&amp;[82021]"/>
            <x15:cachedUniqueName index="2229" name="[8274 - 36353 - ULTIMOS 3 MESES].[CODCLIPRINC].&amp;[82054]"/>
            <x15:cachedUniqueName index="2230" name="[8274 - 36353 - ULTIMOS 3 MESES].[CODCLIPRINC].&amp;[82066]"/>
            <x15:cachedUniqueName index="2231" name="[8274 - 36353 - ULTIMOS 3 MESES].[CODCLIPRINC].&amp;[82082]"/>
            <x15:cachedUniqueName index="2232" name="[8274 - 36353 - ULTIMOS 3 MESES].[CODCLIPRINC].&amp;[82111]"/>
            <x15:cachedUniqueName index="2233" name="[8274 - 36353 - ULTIMOS 3 MESES].[CODCLIPRINC].&amp;[82115]"/>
            <x15:cachedUniqueName index="2234" name="[8274 - 36353 - ULTIMOS 3 MESES].[CODCLIPRINC].&amp;[82122]"/>
            <x15:cachedUniqueName index="2235" name="[8274 - 36353 - ULTIMOS 3 MESES].[CODCLIPRINC].&amp;[82145]"/>
            <x15:cachedUniqueName index="2236" name="[8274 - 36353 - ULTIMOS 3 MESES].[CODCLIPRINC].&amp;[82166]"/>
            <x15:cachedUniqueName index="2237" name="[8274 - 36353 - ULTIMOS 3 MESES].[CODCLIPRINC].&amp;[82181]"/>
            <x15:cachedUniqueName index="2238" name="[8274 - 36353 - ULTIMOS 3 MESES].[CODCLIPRINC].&amp;[82184]"/>
            <x15:cachedUniqueName index="2239" name="[8274 - 36353 - ULTIMOS 3 MESES].[CODCLIPRINC].&amp;[82201]"/>
            <x15:cachedUniqueName index="2240" name="[8274 - 36353 - ULTIMOS 3 MESES].[CODCLIPRINC].&amp;[82269]"/>
            <x15:cachedUniqueName index="2241" name="[8274 - 36353 - ULTIMOS 3 MESES].[CODCLIPRINC].&amp;[82284]"/>
            <x15:cachedUniqueName index="2242" name="[8274 - 36353 - ULTIMOS 3 MESES].[CODCLIPRINC].&amp;[82296]"/>
            <x15:cachedUniqueName index="2243" name="[8274 - 36353 - ULTIMOS 3 MESES].[CODCLIPRINC].&amp;[82300]"/>
            <x15:cachedUniqueName index="2244" name="[8274 - 36353 - ULTIMOS 3 MESES].[CODCLIPRINC].&amp;[82306]"/>
            <x15:cachedUniqueName index="2245" name="[8274 - 36353 - ULTIMOS 3 MESES].[CODCLIPRINC].&amp;[82309]"/>
            <x15:cachedUniqueName index="2246" name="[8274 - 36353 - ULTIMOS 3 MESES].[CODCLIPRINC].&amp;[82311]"/>
            <x15:cachedUniqueName index="2247" name="[8274 - 36353 - ULTIMOS 3 MESES].[CODCLIPRINC].&amp;[82321]"/>
            <x15:cachedUniqueName index="2248" name="[8274 - 36353 - ULTIMOS 3 MESES].[CODCLIPRINC].&amp;[82328]"/>
            <x15:cachedUniqueName index="2249" name="[8274 - 36353 - ULTIMOS 3 MESES].[CODCLIPRINC].&amp;[82382]"/>
            <x15:cachedUniqueName index="2250" name="[8274 - 36353 - ULTIMOS 3 MESES].[CODCLIPRINC].&amp;[82400]"/>
            <x15:cachedUniqueName index="2251" name="[8274 - 36353 - ULTIMOS 3 MESES].[CODCLIPRINC].&amp;[82419]"/>
            <x15:cachedUniqueName index="2252" name="[8274 - 36353 - ULTIMOS 3 MESES].[CODCLIPRINC].&amp;[82424]"/>
            <x15:cachedUniqueName index="2253" name="[8274 - 36353 - ULTIMOS 3 MESES].[CODCLIPRINC].&amp;[82455]"/>
            <x15:cachedUniqueName index="2254" name="[8274 - 36353 - ULTIMOS 3 MESES].[CODCLIPRINC].&amp;[82483]"/>
            <x15:cachedUniqueName index="2255" name="[8274 - 36353 - ULTIMOS 3 MESES].[CODCLIPRINC].&amp;[82491]"/>
            <x15:cachedUniqueName index="2256" name="[8274 - 36353 - ULTIMOS 3 MESES].[CODCLIPRINC].&amp;[82499]"/>
            <x15:cachedUniqueName index="2257" name="[8274 - 36353 - ULTIMOS 3 MESES].[CODCLIPRINC].&amp;[82506]"/>
            <x15:cachedUniqueName index="2258" name="[8274 - 36353 - ULTIMOS 3 MESES].[CODCLIPRINC].&amp;[82531]"/>
            <x15:cachedUniqueName index="2259" name="[8274 - 36353 - ULTIMOS 3 MESES].[CODCLIPRINC].&amp;[82559]"/>
            <x15:cachedUniqueName index="2260" name="[8274 - 36353 - ULTIMOS 3 MESES].[CODCLIPRINC].&amp;[82562]"/>
            <x15:cachedUniqueName index="2261" name="[8274 - 36353 - ULTIMOS 3 MESES].[CODCLIPRINC].&amp;[82578]"/>
            <x15:cachedUniqueName index="2262" name="[8274 - 36353 - ULTIMOS 3 MESES].[CODCLIPRINC].&amp;[82581]"/>
            <x15:cachedUniqueName index="2263" name="[8274 - 36353 - ULTIMOS 3 MESES].[CODCLIPRINC].&amp;[82585]"/>
            <x15:cachedUniqueName index="2264" name="[8274 - 36353 - ULTIMOS 3 MESES].[CODCLIPRINC].&amp;[82621]"/>
            <x15:cachedUniqueName index="2265" name="[8274 - 36353 - ULTIMOS 3 MESES].[CODCLIPRINC].&amp;[82644]"/>
            <x15:cachedUniqueName index="2266" name="[8274 - 36353 - ULTIMOS 3 MESES].[CODCLIPRINC].&amp;[82665]"/>
            <x15:cachedUniqueName index="2267" name="[8274 - 36353 - ULTIMOS 3 MESES].[CODCLIPRINC].&amp;[82675]"/>
            <x15:cachedUniqueName index="2268" name="[8274 - 36353 - ULTIMOS 3 MESES].[CODCLIPRINC].&amp;[82690]"/>
            <x15:cachedUniqueName index="2269" name="[8274 - 36353 - ULTIMOS 3 MESES].[CODCLIPRINC].&amp;[82705]"/>
            <x15:cachedUniqueName index="2270" name="[8274 - 36353 - ULTIMOS 3 MESES].[CODCLIPRINC].&amp;[82708]"/>
            <x15:cachedUniqueName index="2271" name="[8274 - 36353 - ULTIMOS 3 MESES].[CODCLIPRINC].&amp;[82709]"/>
            <x15:cachedUniqueName index="2272" name="[8274 - 36353 - ULTIMOS 3 MESES].[CODCLIPRINC].&amp;[82734]"/>
            <x15:cachedUniqueName index="2273" name="[8274 - 36353 - ULTIMOS 3 MESES].[CODCLIPRINC].&amp;[82792]"/>
            <x15:cachedUniqueName index="2274" name="[8274 - 36353 - ULTIMOS 3 MESES].[CODCLIPRINC].&amp;[82793]"/>
            <x15:cachedUniqueName index="2275" name="[8274 - 36353 - ULTIMOS 3 MESES].[CODCLIPRINC].&amp;[82813]"/>
            <x15:cachedUniqueName index="2276" name="[8274 - 36353 - ULTIMOS 3 MESES].[CODCLIPRINC].&amp;[82822]"/>
            <x15:cachedUniqueName index="2277" name="[8274 - 36353 - ULTIMOS 3 MESES].[CODCLIPRINC].&amp;[82827]"/>
            <x15:cachedUniqueName index="2278" name="[8274 - 36353 - ULTIMOS 3 MESES].[CODCLIPRINC].&amp;[82845]"/>
            <x15:cachedUniqueName index="2279" name="[8274 - 36353 - ULTIMOS 3 MESES].[CODCLIPRINC].&amp;[82864]"/>
            <x15:cachedUniqueName index="2280" name="[8274 - 36353 - ULTIMOS 3 MESES].[CODCLIPRINC].&amp;[82874]"/>
            <x15:cachedUniqueName index="2281" name="[8274 - 36353 - ULTIMOS 3 MESES].[CODCLIPRINC].&amp;[82876]"/>
            <x15:cachedUniqueName index="2282" name="[8274 - 36353 - ULTIMOS 3 MESES].[CODCLIPRINC].&amp;[82887]"/>
            <x15:cachedUniqueName index="2283" name="[8274 - 36353 - ULTIMOS 3 MESES].[CODCLIPRINC].&amp;[82893]"/>
            <x15:cachedUniqueName index="2284" name="[8274 - 36353 - ULTIMOS 3 MESES].[CODCLIPRINC].&amp;[82904]"/>
            <x15:cachedUniqueName index="2285" name="[8274 - 36353 - ULTIMOS 3 MESES].[CODCLIPRINC].&amp;[82908]"/>
            <x15:cachedUniqueName index="2286" name="[8274 - 36353 - ULTIMOS 3 MESES].[CODCLIPRINC].&amp;[82920]"/>
            <x15:cachedUniqueName index="2287" name="[8274 - 36353 - ULTIMOS 3 MESES].[CODCLIPRINC].&amp;[82929]"/>
            <x15:cachedUniqueName index="2288" name="[8274 - 36353 - ULTIMOS 3 MESES].[CODCLIPRINC].&amp;[82935]"/>
            <x15:cachedUniqueName index="2289" name="[8274 - 36353 - ULTIMOS 3 MESES].[CODCLIPRINC].&amp;[82938]"/>
            <x15:cachedUniqueName index="2290" name="[8274 - 36353 - ULTIMOS 3 MESES].[CODCLIPRINC].&amp;[82971]"/>
            <x15:cachedUniqueName index="2291" name="[8274 - 36353 - ULTIMOS 3 MESES].[CODCLIPRINC].&amp;[82987]"/>
            <x15:cachedUniqueName index="2292" name="[8274 - 36353 - ULTIMOS 3 MESES].[CODCLIPRINC].&amp;[82991]"/>
            <x15:cachedUniqueName index="2293" name="[8274 - 36353 - ULTIMOS 3 MESES].[CODCLIPRINC].&amp;[82992]"/>
            <x15:cachedUniqueName index="2294" name="[8274 - 36353 - ULTIMOS 3 MESES].[CODCLIPRINC].&amp;[83007]"/>
            <x15:cachedUniqueName index="2295" name="[8274 - 36353 - ULTIMOS 3 MESES].[CODCLIPRINC].&amp;[83008]"/>
            <x15:cachedUniqueName index="2296" name="[8274 - 36353 - ULTIMOS 3 MESES].[CODCLIPRINC].&amp;[83043]"/>
            <x15:cachedUniqueName index="2297" name="[8274 - 36353 - ULTIMOS 3 MESES].[CODCLIPRINC].&amp;[83125]"/>
            <x15:cachedUniqueName index="2298" name="[8274 - 36353 - ULTIMOS 3 MESES].[CODCLIPRINC].&amp;[83133]"/>
            <x15:cachedUniqueName index="2299" name="[8274 - 36353 - ULTIMOS 3 MESES].[CODCLIPRINC].&amp;[83142]"/>
            <x15:cachedUniqueName index="2300" name="[8274 - 36353 - ULTIMOS 3 MESES].[CODCLIPRINC].&amp;[83144]"/>
            <x15:cachedUniqueName index="2301" name="[8274 - 36353 - ULTIMOS 3 MESES].[CODCLIPRINC].&amp;[83149]"/>
            <x15:cachedUniqueName index="2302" name="[8274 - 36353 - ULTIMOS 3 MESES].[CODCLIPRINC].&amp;[83162]"/>
            <x15:cachedUniqueName index="2303" name="[8274 - 36353 - ULTIMOS 3 MESES].[CODCLIPRINC].&amp;[83191]"/>
            <x15:cachedUniqueName index="2304" name="[8274 - 36353 - ULTIMOS 3 MESES].[CODCLIPRINC].&amp;[83197]"/>
            <x15:cachedUniqueName index="2305" name="[8274 - 36353 - ULTIMOS 3 MESES].[CODCLIPRINC].&amp;[83235]"/>
            <x15:cachedUniqueName index="2306" name="[8274 - 36353 - ULTIMOS 3 MESES].[CODCLIPRINC].&amp;[83273]"/>
            <x15:cachedUniqueName index="2307" name="[8274 - 36353 - ULTIMOS 3 MESES].[CODCLIPRINC].&amp;[83276]"/>
            <x15:cachedUniqueName index="2308" name="[8274 - 36353 - ULTIMOS 3 MESES].[CODCLIPRINC].&amp;[83285]"/>
            <x15:cachedUniqueName index="2309" name="[8274 - 36353 - ULTIMOS 3 MESES].[CODCLIPRINC].&amp;[83295]"/>
            <x15:cachedUniqueName index="2310" name="[8274 - 36353 - ULTIMOS 3 MESES].[CODCLIPRINC].&amp;[83426]"/>
            <x15:cachedUniqueName index="2311" name="[8274 - 36353 - ULTIMOS 3 MESES].[CODCLIPRINC].&amp;[83446]"/>
            <x15:cachedUniqueName index="2312" name="[8274 - 36353 - ULTIMOS 3 MESES].[CODCLIPRINC].&amp;[83452]"/>
            <x15:cachedUniqueName index="2313" name="[8274 - 36353 - ULTIMOS 3 MESES].[CODCLIPRINC].&amp;[83487]"/>
            <x15:cachedUniqueName index="2314" name="[8274 - 36353 - ULTIMOS 3 MESES].[CODCLIPRINC].&amp;[83525]"/>
            <x15:cachedUniqueName index="2315" name="[8274 - 36353 - ULTIMOS 3 MESES].[CODCLIPRINC].&amp;[83574]"/>
            <x15:cachedUniqueName index="2316" name="[8274 - 36353 - ULTIMOS 3 MESES].[CODCLIPRINC].&amp;[83579]"/>
            <x15:cachedUniqueName index="2317" name="[8274 - 36353 - ULTIMOS 3 MESES].[CODCLIPRINC].&amp;[83580]"/>
            <x15:cachedUniqueName index="2318" name="[8274 - 36353 - ULTIMOS 3 MESES].[CODCLIPRINC].&amp;[83587]"/>
            <x15:cachedUniqueName index="2319" name="[8274 - 36353 - ULTIMOS 3 MESES].[CODCLIPRINC].&amp;[83596]"/>
            <x15:cachedUniqueName index="2320" name="[8274 - 36353 - ULTIMOS 3 MESES].[CODCLIPRINC].&amp;[83610]"/>
            <x15:cachedUniqueName index="2321" name="[8274 - 36353 - ULTIMOS 3 MESES].[CODCLIPRINC].&amp;[83613]"/>
            <x15:cachedUniqueName index="2322" name="[8274 - 36353 - ULTIMOS 3 MESES].[CODCLIPRINC].&amp;[83665]"/>
            <x15:cachedUniqueName index="2323" name="[8274 - 36353 - ULTIMOS 3 MESES].[CODCLIPRINC].&amp;[83669]"/>
            <x15:cachedUniqueName index="2324" name="[8274 - 36353 - ULTIMOS 3 MESES].[CODCLIPRINC].&amp;[83684]"/>
            <x15:cachedUniqueName index="2325" name="[8274 - 36353 - ULTIMOS 3 MESES].[CODCLIPRINC].&amp;[83702]"/>
            <x15:cachedUniqueName index="2326" name="[8274 - 36353 - ULTIMOS 3 MESES].[CODCLIPRINC].&amp;[83707]"/>
            <x15:cachedUniqueName index="2327" name="[8274 - 36353 - ULTIMOS 3 MESES].[CODCLIPRINC].&amp;[83709]"/>
            <x15:cachedUniqueName index="2328" name="[8274 - 36353 - ULTIMOS 3 MESES].[CODCLIPRINC].&amp;[83716]"/>
            <x15:cachedUniqueName index="2329" name="[8274 - 36353 - ULTIMOS 3 MESES].[CODCLIPRINC].&amp;[83721]"/>
            <x15:cachedUniqueName index="2330" name="[8274 - 36353 - ULTIMOS 3 MESES].[CODCLIPRINC].&amp;[83729]"/>
            <x15:cachedUniqueName index="2331" name="[8274 - 36353 - ULTIMOS 3 MESES].[CODCLIPRINC].&amp;[83731]"/>
            <x15:cachedUniqueName index="2332" name="[8274 - 36353 - ULTIMOS 3 MESES].[CODCLIPRINC].&amp;[83738]"/>
            <x15:cachedUniqueName index="2333" name="[8274 - 36353 - ULTIMOS 3 MESES].[CODCLIPRINC].&amp;[83744]"/>
            <x15:cachedUniqueName index="2334" name="[8274 - 36353 - ULTIMOS 3 MESES].[CODCLIPRINC].&amp;[83766]"/>
            <x15:cachedUniqueName index="2335" name="[8274 - 36353 - ULTIMOS 3 MESES].[CODCLIPRINC].&amp;[83807]"/>
            <x15:cachedUniqueName index="2336" name="[8274 - 36353 - ULTIMOS 3 MESES].[CODCLIPRINC].&amp;[83821]"/>
            <x15:cachedUniqueName index="2337" name="[8274 - 36353 - ULTIMOS 3 MESES].[CODCLIPRINC].&amp;[83867]"/>
            <x15:cachedUniqueName index="2338" name="[8274 - 36353 - ULTIMOS 3 MESES].[CODCLIPRINC].&amp;[83915]"/>
            <x15:cachedUniqueName index="2339" name="[8274 - 36353 - ULTIMOS 3 MESES].[CODCLIPRINC].&amp;[83923]"/>
            <x15:cachedUniqueName index="2340" name="[8274 - 36353 - ULTIMOS 3 MESES].[CODCLIPRINC].&amp;[83997]"/>
            <x15:cachedUniqueName index="2341" name="[8274 - 36353 - ULTIMOS 3 MESES].[CODCLIPRINC].&amp;[84007]"/>
            <x15:cachedUniqueName index="2342" name="[8274 - 36353 - ULTIMOS 3 MESES].[CODCLIPRINC].&amp;[84020]"/>
            <x15:cachedUniqueName index="2343" name="[8274 - 36353 - ULTIMOS 3 MESES].[CODCLIPRINC].&amp;[84059]"/>
            <x15:cachedUniqueName index="2344" name="[8274 - 36353 - ULTIMOS 3 MESES].[CODCLIPRINC].&amp;[84063]"/>
            <x15:cachedUniqueName index="2345" name="[8274 - 36353 - ULTIMOS 3 MESES].[CODCLIPRINC].&amp;[84116]"/>
            <x15:cachedUniqueName index="2346" name="[8274 - 36353 - ULTIMOS 3 MESES].[CODCLIPRINC].&amp;[84130]"/>
            <x15:cachedUniqueName index="2347" name="[8274 - 36353 - ULTIMOS 3 MESES].[CODCLIPRINC].&amp;[84133]"/>
            <x15:cachedUniqueName index="2348" name="[8274 - 36353 - ULTIMOS 3 MESES].[CODCLIPRINC].&amp;[84135]"/>
            <x15:cachedUniqueName index="2349" name="[8274 - 36353 - ULTIMOS 3 MESES].[CODCLIPRINC].&amp;[84169]"/>
            <x15:cachedUniqueName index="2350" name="[8274 - 36353 - ULTIMOS 3 MESES].[CODCLIPRINC].&amp;[84197]"/>
            <x15:cachedUniqueName index="2351" name="[8274 - 36353 - ULTIMOS 3 MESES].[CODCLIPRINC].&amp;[84199]"/>
            <x15:cachedUniqueName index="2352" name="[8274 - 36353 - ULTIMOS 3 MESES].[CODCLIPRINC].&amp;[84224]"/>
            <x15:cachedUniqueName index="2353" name="[8274 - 36353 - ULTIMOS 3 MESES].[CODCLIPRINC].&amp;[84226]"/>
            <x15:cachedUniqueName index="2354" name="[8274 - 36353 - ULTIMOS 3 MESES].[CODCLIPRINC].&amp;[84245]"/>
            <x15:cachedUniqueName index="2355" name="[8274 - 36353 - ULTIMOS 3 MESES].[CODCLIPRINC].&amp;[84323]"/>
            <x15:cachedUniqueName index="2356" name="[8274 - 36353 - ULTIMOS 3 MESES].[CODCLIPRINC].&amp;[84330]"/>
            <x15:cachedUniqueName index="2357" name="[8274 - 36353 - ULTIMOS 3 MESES].[CODCLIPRINC].&amp;[84333]"/>
            <x15:cachedUniqueName index="2358" name="[8274 - 36353 - ULTIMOS 3 MESES].[CODCLIPRINC].&amp;[84345]"/>
            <x15:cachedUniqueName index="2359" name="[8274 - 36353 - ULTIMOS 3 MESES].[CODCLIPRINC].&amp;[84349]"/>
            <x15:cachedUniqueName index="2360" name="[8274 - 36353 - ULTIMOS 3 MESES].[CODCLIPRINC].&amp;[84355]"/>
            <x15:cachedUniqueName index="2361" name="[8274 - 36353 - ULTIMOS 3 MESES].[CODCLIPRINC].&amp;[84358]"/>
            <x15:cachedUniqueName index="2362" name="[8274 - 36353 - ULTIMOS 3 MESES].[CODCLIPRINC].&amp;[84369]"/>
            <x15:cachedUniqueName index="2363" name="[8274 - 36353 - ULTIMOS 3 MESES].[CODCLIPRINC].&amp;[84429]"/>
            <x15:cachedUniqueName index="2364" name="[8274 - 36353 - ULTIMOS 3 MESES].[CODCLIPRINC].&amp;[84430]"/>
            <x15:cachedUniqueName index="2365" name="[8274 - 36353 - ULTIMOS 3 MESES].[CODCLIPRINC].&amp;[84468]"/>
            <x15:cachedUniqueName index="2366" name="[8274 - 36353 - ULTIMOS 3 MESES].[CODCLIPRINC].&amp;[84496]"/>
            <x15:cachedUniqueName index="2367" name="[8274 - 36353 - ULTIMOS 3 MESES].[CODCLIPRINC].&amp;[84497]"/>
            <x15:cachedUniqueName index="2368" name="[8274 - 36353 - ULTIMOS 3 MESES].[CODCLIPRINC].&amp;[84514]"/>
            <x15:cachedUniqueName index="2369" name="[8274 - 36353 - ULTIMOS 3 MESES].[CODCLIPRINC].&amp;[84521]"/>
            <x15:cachedUniqueName index="2370" name="[8274 - 36353 - ULTIMOS 3 MESES].[CODCLIPRINC].&amp;[84522]"/>
            <x15:cachedUniqueName index="2371" name="[8274 - 36353 - ULTIMOS 3 MESES].[CODCLIPRINC].&amp;[84523]"/>
            <x15:cachedUniqueName index="2372" name="[8274 - 36353 - ULTIMOS 3 MESES].[CODCLIPRINC].&amp;[84531]"/>
            <x15:cachedUniqueName index="2373" name="[8274 - 36353 - ULTIMOS 3 MESES].[CODCLIPRINC].&amp;[84533]"/>
            <x15:cachedUniqueName index="2374" name="[8274 - 36353 - ULTIMOS 3 MESES].[CODCLIPRINC].&amp;[84544]"/>
            <x15:cachedUniqueName index="2375" name="[8274 - 36353 - ULTIMOS 3 MESES].[CODCLIPRINC].&amp;[84550]"/>
            <x15:cachedUniqueName index="2376" name="[8274 - 36353 - ULTIMOS 3 MESES].[CODCLIPRINC].&amp;[84582]"/>
            <x15:cachedUniqueName index="2377" name="[8274 - 36353 - ULTIMOS 3 MESES].[CODCLIPRINC].&amp;[84602]"/>
            <x15:cachedUniqueName index="2378" name="[8274 - 36353 - ULTIMOS 3 MESES].[CODCLIPRINC].&amp;[84622]"/>
            <x15:cachedUniqueName index="2379" name="[8274 - 36353 - ULTIMOS 3 MESES].[CODCLIPRINC].&amp;[84631]"/>
            <x15:cachedUniqueName index="2380" name="[8274 - 36353 - ULTIMOS 3 MESES].[CODCLIPRINC].&amp;[84636]"/>
            <x15:cachedUniqueName index="2381" name="[8274 - 36353 - ULTIMOS 3 MESES].[CODCLIPRINC].&amp;[84642]"/>
            <x15:cachedUniqueName index="2382" name="[8274 - 36353 - ULTIMOS 3 MESES].[CODCLIPRINC].&amp;[84645]"/>
            <x15:cachedUniqueName index="2383" name="[8274 - 36353 - ULTIMOS 3 MESES].[CODCLIPRINC].&amp;[84667]"/>
            <x15:cachedUniqueName index="2384" name="[8274 - 36353 - ULTIMOS 3 MESES].[CODCLIPRINC].&amp;[84680]"/>
            <x15:cachedUniqueName index="2385" name="[8274 - 36353 - ULTIMOS 3 MESES].[CODCLIPRINC].&amp;[84694]"/>
            <x15:cachedUniqueName index="2386" name="[8274 - 36353 - ULTIMOS 3 MESES].[CODCLIPRINC].&amp;[84718]"/>
            <x15:cachedUniqueName index="2387" name="[8274 - 36353 - ULTIMOS 3 MESES].[CODCLIPRINC].&amp;[84737]"/>
            <x15:cachedUniqueName index="2388" name="[8274 - 36353 - ULTIMOS 3 MESES].[CODCLIPRINC].&amp;[84770]"/>
            <x15:cachedUniqueName index="2389" name="[8274 - 36353 - ULTIMOS 3 MESES].[CODCLIPRINC].&amp;[84774]"/>
            <x15:cachedUniqueName index="2390" name="[8274 - 36353 - ULTIMOS 3 MESES].[CODCLIPRINC].&amp;[84794]"/>
            <x15:cachedUniqueName index="2391" name="[8274 - 36353 - ULTIMOS 3 MESES].[CODCLIPRINC].&amp;[84801]"/>
            <x15:cachedUniqueName index="2392" name="[8274 - 36353 - ULTIMOS 3 MESES].[CODCLIPRINC].&amp;[84809]"/>
            <x15:cachedUniqueName index="2393" name="[8274 - 36353 - ULTIMOS 3 MESES].[CODCLIPRINC].&amp;[84817]"/>
            <x15:cachedUniqueName index="2394" name="[8274 - 36353 - ULTIMOS 3 MESES].[CODCLIPRINC].&amp;[84821]"/>
            <x15:cachedUniqueName index="2395" name="[8274 - 36353 - ULTIMOS 3 MESES].[CODCLIPRINC].&amp;[84834]"/>
            <x15:cachedUniqueName index="2396" name="[8274 - 36353 - ULTIMOS 3 MESES].[CODCLIPRINC].&amp;[84837]"/>
            <x15:cachedUniqueName index="2397" name="[8274 - 36353 - ULTIMOS 3 MESES].[CODCLIPRINC].&amp;[84877]"/>
            <x15:cachedUniqueName index="2398" name="[8274 - 36353 - ULTIMOS 3 MESES].[CODCLIPRINC].&amp;[84908]"/>
            <x15:cachedUniqueName index="2399" name="[8274 - 36353 - ULTIMOS 3 MESES].[CODCLIPRINC].&amp;[84944]"/>
            <x15:cachedUniqueName index="2400" name="[8274 - 36353 - ULTIMOS 3 MESES].[CODCLIPRINC].&amp;[84983]"/>
            <x15:cachedUniqueName index="2401" name="[8274 - 36353 - ULTIMOS 3 MESES].[CODCLIPRINC].&amp;[85005]"/>
            <x15:cachedUniqueName index="2402" name="[8274 - 36353 - ULTIMOS 3 MESES].[CODCLIPRINC].&amp;[85059]"/>
            <x15:cachedUniqueName index="2403" name="[8274 - 36353 - ULTIMOS 3 MESES].[CODCLIPRINC].&amp;[85068]"/>
            <x15:cachedUniqueName index="2404" name="[8274 - 36353 - ULTIMOS 3 MESES].[CODCLIPRINC].&amp;[85103]"/>
            <x15:cachedUniqueName index="2405" name="[8274 - 36353 - ULTIMOS 3 MESES].[CODCLIPRINC].&amp;[85105]"/>
            <x15:cachedUniqueName index="2406" name="[8274 - 36353 - ULTIMOS 3 MESES].[CODCLIPRINC].&amp;[85112]"/>
            <x15:cachedUniqueName index="2407" name="[8274 - 36353 - ULTIMOS 3 MESES].[CODCLIPRINC].&amp;[85147]"/>
            <x15:cachedUniqueName index="2408" name="[8274 - 36353 - ULTIMOS 3 MESES].[CODCLIPRINC].&amp;[85154]"/>
            <x15:cachedUniqueName index="2409" name="[8274 - 36353 - ULTIMOS 3 MESES].[CODCLIPRINC].&amp;[85173]"/>
            <x15:cachedUniqueName index="2410" name="[8274 - 36353 - ULTIMOS 3 MESES].[CODCLIPRINC].&amp;[85175]"/>
            <x15:cachedUniqueName index="2411" name="[8274 - 36353 - ULTIMOS 3 MESES].[CODCLIPRINC].&amp;[85190]"/>
            <x15:cachedUniqueName index="2412" name="[8274 - 36353 - ULTIMOS 3 MESES].[CODCLIPRINC].&amp;[85195]"/>
            <x15:cachedUniqueName index="2413" name="[8274 - 36353 - ULTIMOS 3 MESES].[CODCLIPRINC].&amp;[85230]"/>
            <x15:cachedUniqueName index="2414" name="[8274 - 36353 - ULTIMOS 3 MESES].[CODCLIPRINC].&amp;[85236]"/>
            <x15:cachedUniqueName index="2415" name="[8274 - 36353 - ULTIMOS 3 MESES].[CODCLIPRINC].&amp;[85248]"/>
            <x15:cachedUniqueName index="2416" name="[8274 - 36353 - ULTIMOS 3 MESES].[CODCLIPRINC].&amp;[85278]"/>
            <x15:cachedUniqueName index="2417" name="[8274 - 36353 - ULTIMOS 3 MESES].[CODCLIPRINC].&amp;[85289]"/>
            <x15:cachedUniqueName index="2418" name="[8274 - 36353 - ULTIMOS 3 MESES].[CODCLIPRINC].&amp;[85294]"/>
            <x15:cachedUniqueName index="2419" name="[8274 - 36353 - ULTIMOS 3 MESES].[CODCLIPRINC].&amp;[85296]"/>
            <x15:cachedUniqueName index="2420" name="[8274 - 36353 - ULTIMOS 3 MESES].[CODCLIPRINC].&amp;[85312]"/>
            <x15:cachedUniqueName index="2421" name="[8274 - 36353 - ULTIMOS 3 MESES].[CODCLIPRINC].&amp;[85320]"/>
            <x15:cachedUniqueName index="2422" name="[8274 - 36353 - ULTIMOS 3 MESES].[CODCLIPRINC].&amp;[85381]"/>
            <x15:cachedUniqueName index="2423" name="[8274 - 36353 - ULTIMOS 3 MESES].[CODCLIPRINC].&amp;[85402]"/>
            <x15:cachedUniqueName index="2424" name="[8274 - 36353 - ULTIMOS 3 MESES].[CODCLIPRINC].&amp;[85404]"/>
            <x15:cachedUniqueName index="2425" name="[8274 - 36353 - ULTIMOS 3 MESES].[CODCLIPRINC].&amp;[85405]"/>
            <x15:cachedUniqueName index="2426" name="[8274 - 36353 - ULTIMOS 3 MESES].[CODCLIPRINC].&amp;[85413]"/>
            <x15:cachedUniqueName index="2427" name="[8274 - 36353 - ULTIMOS 3 MESES].[CODCLIPRINC].&amp;[85427]"/>
            <x15:cachedUniqueName index="2428" name="[8274 - 36353 - ULTIMOS 3 MESES].[CODCLIPRINC].&amp;[85443]"/>
            <x15:cachedUniqueName index="2429" name="[8274 - 36353 - ULTIMOS 3 MESES].[CODCLIPRINC].&amp;[85444]"/>
            <x15:cachedUniqueName index="2430" name="[8274 - 36353 - ULTIMOS 3 MESES].[CODCLIPRINC].&amp;[85457]"/>
            <x15:cachedUniqueName index="2431" name="[8274 - 36353 - ULTIMOS 3 MESES].[CODCLIPRINC].&amp;[85458]"/>
            <x15:cachedUniqueName index="2432" name="[8274 - 36353 - ULTIMOS 3 MESES].[CODCLIPRINC].&amp;[85465]"/>
            <x15:cachedUniqueName index="2433" name="[8274 - 36353 - ULTIMOS 3 MESES].[CODCLIPRINC].&amp;[85542]"/>
            <x15:cachedUniqueName index="2434" name="[8274 - 36353 - ULTIMOS 3 MESES].[CODCLIPRINC].&amp;[85587]"/>
            <x15:cachedUniqueName index="2435" name="[8274 - 36353 - ULTIMOS 3 MESES].[CODCLIPRINC].&amp;[85602]"/>
            <x15:cachedUniqueName index="2436" name="[8274 - 36353 - ULTIMOS 3 MESES].[CODCLIPRINC].&amp;[85605]"/>
            <x15:cachedUniqueName index="2437" name="[8274 - 36353 - ULTIMOS 3 MESES].[CODCLIPRINC].&amp;[85618]"/>
            <x15:cachedUniqueName index="2438" name="[8274 - 36353 - ULTIMOS 3 MESES].[CODCLIPRINC].&amp;[85633]"/>
            <x15:cachedUniqueName index="2439" name="[8274 - 36353 - ULTIMOS 3 MESES].[CODCLIPRINC].&amp;[85652]"/>
            <x15:cachedUniqueName index="2440" name="[8274 - 36353 - ULTIMOS 3 MESES].[CODCLIPRINC].&amp;[85656]"/>
            <x15:cachedUniqueName index="2441" name="[8274 - 36353 - ULTIMOS 3 MESES].[CODCLIPRINC].&amp;[85679]"/>
            <x15:cachedUniqueName index="2442" name="[8274 - 36353 - ULTIMOS 3 MESES].[CODCLIPRINC].&amp;[85684]"/>
            <x15:cachedUniqueName index="2443" name="[8274 - 36353 - ULTIMOS 3 MESES].[CODCLIPRINC].&amp;[85739]"/>
            <x15:cachedUniqueName index="2444" name="[8274 - 36353 - ULTIMOS 3 MESES].[CODCLIPRINC].&amp;[85780]"/>
            <x15:cachedUniqueName index="2445" name="[8274 - 36353 - ULTIMOS 3 MESES].[CODCLIPRINC].&amp;[85786]"/>
            <x15:cachedUniqueName index="2446" name="[8274 - 36353 - ULTIMOS 3 MESES].[CODCLIPRINC].&amp;[85795]"/>
            <x15:cachedUniqueName index="2447" name="[8274 - 36353 - ULTIMOS 3 MESES].[CODCLIPRINC].&amp;[85850]"/>
            <x15:cachedUniqueName index="2448" name="[8274 - 36353 - ULTIMOS 3 MESES].[CODCLIPRINC].&amp;[85893]"/>
            <x15:cachedUniqueName index="2449" name="[8274 - 36353 - ULTIMOS 3 MESES].[CODCLIPRINC].&amp;[85899]"/>
            <x15:cachedUniqueName index="2450" name="[8274 - 36353 - ULTIMOS 3 MESES].[CODCLIPRINC].&amp;[85910]"/>
            <x15:cachedUniqueName index="2451" name="[8274 - 36353 - ULTIMOS 3 MESES].[CODCLIPRINC].&amp;[85917]"/>
            <x15:cachedUniqueName index="2452" name="[8274 - 36353 - ULTIMOS 3 MESES].[CODCLIPRINC].&amp;[85955]"/>
            <x15:cachedUniqueName index="2453" name="[8274 - 36353 - ULTIMOS 3 MESES].[CODCLIPRINC].&amp;[85959]"/>
            <x15:cachedUniqueName index="2454" name="[8274 - 36353 - ULTIMOS 3 MESES].[CODCLIPRINC].&amp;[85962]"/>
            <x15:cachedUniqueName index="2455" name="[8274 - 36353 - ULTIMOS 3 MESES].[CODCLIPRINC].&amp;[85966]"/>
            <x15:cachedUniqueName index="2456" name="[8274 - 36353 - ULTIMOS 3 MESES].[CODCLIPRINC].&amp;[85971]"/>
            <x15:cachedUniqueName index="2457" name="[8274 - 36353 - ULTIMOS 3 MESES].[CODCLIPRINC].&amp;[86038]"/>
            <x15:cachedUniqueName index="2458" name="[8274 - 36353 - ULTIMOS 3 MESES].[CODCLIPRINC].&amp;[86042]"/>
            <x15:cachedUniqueName index="2459" name="[8274 - 36353 - ULTIMOS 3 MESES].[CODCLIPRINC].&amp;[86046]"/>
            <x15:cachedUniqueName index="2460" name="[8274 - 36353 - ULTIMOS 3 MESES].[CODCLIPRINC].&amp;[86074]"/>
            <x15:cachedUniqueName index="2461" name="[8274 - 36353 - ULTIMOS 3 MESES].[CODCLIPRINC].&amp;[86075]"/>
            <x15:cachedUniqueName index="2462" name="[8274 - 36353 - ULTIMOS 3 MESES].[CODCLIPRINC].&amp;[86090]"/>
            <x15:cachedUniqueName index="2463" name="[8274 - 36353 - ULTIMOS 3 MESES].[CODCLIPRINC].&amp;[86121]"/>
            <x15:cachedUniqueName index="2464" name="[8274 - 36353 - ULTIMOS 3 MESES].[CODCLIPRINC].&amp;[86164]"/>
            <x15:cachedUniqueName index="2465" name="[8274 - 36353 - ULTIMOS 3 MESES].[CODCLIPRINC].&amp;[86173]"/>
            <x15:cachedUniqueName index="2466" name="[8274 - 36353 - ULTIMOS 3 MESES].[CODCLIPRINC].&amp;[86180]"/>
            <x15:cachedUniqueName index="2467" name="[8274 - 36353 - ULTIMOS 3 MESES].[CODCLIPRINC].&amp;[86197]"/>
            <x15:cachedUniqueName index="2468" name="[8274 - 36353 - ULTIMOS 3 MESES].[CODCLIPRINC].&amp;[86230]"/>
            <x15:cachedUniqueName index="2469" name="[8274 - 36353 - ULTIMOS 3 MESES].[CODCLIPRINC].&amp;[86248]"/>
            <x15:cachedUniqueName index="2470" name="[8274 - 36353 - ULTIMOS 3 MESES].[CODCLIPRINC].&amp;[86266]"/>
            <x15:cachedUniqueName index="2471" name="[8274 - 36353 - ULTIMOS 3 MESES].[CODCLIPRINC].&amp;[86275]"/>
            <x15:cachedUniqueName index="2472" name="[8274 - 36353 - ULTIMOS 3 MESES].[CODCLIPRINC].&amp;[86279]"/>
            <x15:cachedUniqueName index="2473" name="[8274 - 36353 - ULTIMOS 3 MESES].[CODCLIPRINC].&amp;[86280]"/>
            <x15:cachedUniqueName index="2474" name="[8274 - 36353 - ULTIMOS 3 MESES].[CODCLIPRINC].&amp;[86289]"/>
            <x15:cachedUniqueName index="2475" name="[8274 - 36353 - ULTIMOS 3 MESES].[CODCLIPRINC].&amp;[86311]"/>
            <x15:cachedUniqueName index="2476" name="[8274 - 36353 - ULTIMOS 3 MESES].[CODCLIPRINC].&amp;[86314]"/>
            <x15:cachedUniqueName index="2477" name="[8274 - 36353 - ULTIMOS 3 MESES].[CODCLIPRINC].&amp;[86326]"/>
            <x15:cachedUniqueName index="2478" name="[8274 - 36353 - ULTIMOS 3 MESES].[CODCLIPRINC].&amp;[86338]"/>
            <x15:cachedUniqueName index="2479" name="[8274 - 36353 - ULTIMOS 3 MESES].[CODCLIPRINC].&amp;[86340]"/>
            <x15:cachedUniqueName index="2480" name="[8274 - 36353 - ULTIMOS 3 MESES].[CODCLIPRINC].&amp;[86344]"/>
            <x15:cachedUniqueName index="2481" name="[8274 - 36353 - ULTIMOS 3 MESES].[CODCLIPRINC].&amp;[86356]"/>
            <x15:cachedUniqueName index="2482" name="[8274 - 36353 - ULTIMOS 3 MESES].[CODCLIPRINC].&amp;[86358]"/>
            <x15:cachedUniqueName index="2483" name="[8274 - 36353 - ULTIMOS 3 MESES].[CODCLIPRINC].&amp;[86365]"/>
            <x15:cachedUniqueName index="2484" name="[8274 - 36353 - ULTIMOS 3 MESES].[CODCLIPRINC].&amp;[86371]"/>
            <x15:cachedUniqueName index="2485" name="[8274 - 36353 - ULTIMOS 3 MESES].[CODCLIPRINC].&amp;[86382]"/>
            <x15:cachedUniqueName index="2486" name="[8274 - 36353 - ULTIMOS 3 MESES].[CODCLIPRINC].&amp;[86429]"/>
            <x15:cachedUniqueName index="2487" name="[8274 - 36353 - ULTIMOS 3 MESES].[CODCLIPRINC].&amp;[86433]"/>
            <x15:cachedUniqueName index="2488" name="[8274 - 36353 - ULTIMOS 3 MESES].[CODCLIPRINC].&amp;[86460]"/>
            <x15:cachedUniqueName index="2489" name="[8274 - 36353 - ULTIMOS 3 MESES].[CODCLIPRINC].&amp;[86485]"/>
            <x15:cachedUniqueName index="2490" name="[8274 - 36353 - ULTIMOS 3 MESES].[CODCLIPRINC].&amp;[86490]"/>
            <x15:cachedUniqueName index="2491" name="[8274 - 36353 - ULTIMOS 3 MESES].[CODCLIPRINC].&amp;[86496]"/>
            <x15:cachedUniqueName index="2492" name="[8274 - 36353 - ULTIMOS 3 MESES].[CODCLIPRINC].&amp;[86518]"/>
            <x15:cachedUniqueName index="2493" name="[8274 - 36353 - ULTIMOS 3 MESES].[CODCLIPRINC].&amp;[86548]"/>
            <x15:cachedUniqueName index="2494" name="[8274 - 36353 - ULTIMOS 3 MESES].[CODCLIPRINC].&amp;[86562]"/>
            <x15:cachedUniqueName index="2495" name="[8274 - 36353 - ULTIMOS 3 MESES].[CODCLIPRINC].&amp;[86572]"/>
            <x15:cachedUniqueName index="2496" name="[8274 - 36353 - ULTIMOS 3 MESES].[CODCLIPRINC].&amp;[86586]"/>
            <x15:cachedUniqueName index="2497" name="[8274 - 36353 - ULTIMOS 3 MESES].[CODCLIPRINC].&amp;[86610]"/>
            <x15:cachedUniqueName index="2498" name="[8274 - 36353 - ULTIMOS 3 MESES].[CODCLIPRINC].&amp;[86647]"/>
            <x15:cachedUniqueName index="2499" name="[8274 - 36353 - ULTIMOS 3 MESES].[CODCLIPRINC].&amp;[86657]"/>
            <x15:cachedUniqueName index="2500" name="[8274 - 36353 - ULTIMOS 3 MESES].[CODCLIPRINC].&amp;[86661]"/>
            <x15:cachedUniqueName index="2501" name="[8274 - 36353 - ULTIMOS 3 MESES].[CODCLIPRINC].&amp;[86687]"/>
            <x15:cachedUniqueName index="2502" name="[8274 - 36353 - ULTIMOS 3 MESES].[CODCLIPRINC].&amp;[86696]"/>
            <x15:cachedUniqueName index="2503" name="[8274 - 36353 - ULTIMOS 3 MESES].[CODCLIPRINC].&amp;[86697]"/>
            <x15:cachedUniqueName index="2504" name="[8274 - 36353 - ULTIMOS 3 MESES].[CODCLIPRINC].&amp;[86709]"/>
            <x15:cachedUniqueName index="2505" name="[8274 - 36353 - ULTIMOS 3 MESES].[CODCLIPRINC].&amp;[86760]"/>
            <x15:cachedUniqueName index="2506" name="[8274 - 36353 - ULTIMOS 3 MESES].[CODCLIPRINC].&amp;[86766]"/>
            <x15:cachedUniqueName index="2507" name="[8274 - 36353 - ULTIMOS 3 MESES].[CODCLIPRINC].&amp;[86773]"/>
            <x15:cachedUniqueName index="2508" name="[8274 - 36353 - ULTIMOS 3 MESES].[CODCLIPRINC].&amp;[86785]"/>
            <x15:cachedUniqueName index="2509" name="[8274 - 36353 - ULTIMOS 3 MESES].[CODCLIPRINC].&amp;[86813]"/>
            <x15:cachedUniqueName index="2510" name="[8274 - 36353 - ULTIMOS 3 MESES].[CODCLIPRINC].&amp;[86890]"/>
            <x15:cachedUniqueName index="2511" name="[8274 - 36353 - ULTIMOS 3 MESES].[CODCLIPRINC].&amp;[86921]"/>
            <x15:cachedUniqueName index="2512" name="[8274 - 36353 - ULTIMOS 3 MESES].[CODCLIPRINC].&amp;[86924]"/>
            <x15:cachedUniqueName index="2513" name="[8274 - 36353 - ULTIMOS 3 MESES].[CODCLIPRINC].&amp;[86931]"/>
            <x15:cachedUniqueName index="2514" name="[8274 - 36353 - ULTIMOS 3 MESES].[CODCLIPRINC].&amp;[86967]"/>
            <x15:cachedUniqueName index="2515" name="[8274 - 36353 - ULTIMOS 3 MESES].[CODCLIPRINC].&amp;[86981]"/>
            <x15:cachedUniqueName index="2516" name="[8274 - 36353 - ULTIMOS 3 MESES].[CODCLIPRINC].&amp;[86985]"/>
            <x15:cachedUniqueName index="2517" name="[8274 - 36353 - ULTIMOS 3 MESES].[CODCLIPRINC].&amp;[86992]"/>
            <x15:cachedUniqueName index="2518" name="[8274 - 36353 - ULTIMOS 3 MESES].[CODCLIPRINC].&amp;[87001]"/>
            <x15:cachedUniqueName index="2519" name="[8274 - 36353 - ULTIMOS 3 MESES].[CODCLIPRINC].&amp;[87010]"/>
            <x15:cachedUniqueName index="2520" name="[8274 - 36353 - ULTIMOS 3 MESES].[CODCLIPRINC].&amp;[87045]"/>
            <x15:cachedUniqueName index="2521" name="[8274 - 36353 - ULTIMOS 3 MESES].[CODCLIPRINC].&amp;[87061]"/>
            <x15:cachedUniqueName index="2522" name="[8274 - 36353 - ULTIMOS 3 MESES].[CODCLIPRINC].&amp;[87089]"/>
            <x15:cachedUniqueName index="2523" name="[8274 - 36353 - ULTIMOS 3 MESES].[CODCLIPRINC].&amp;[87101]"/>
            <x15:cachedUniqueName index="2524" name="[8274 - 36353 - ULTIMOS 3 MESES].[CODCLIPRINC].&amp;[87156]"/>
            <x15:cachedUniqueName index="2525" name="[8274 - 36353 - ULTIMOS 3 MESES].[CODCLIPRINC].&amp;[87190]"/>
            <x15:cachedUniqueName index="2526" name="[8274 - 36353 - ULTIMOS 3 MESES].[CODCLIPRINC].&amp;[87220]"/>
            <x15:cachedUniqueName index="2527" name="[8274 - 36353 - ULTIMOS 3 MESES].[CODCLIPRINC].&amp;[87227]"/>
            <x15:cachedUniqueName index="2528" name="[8274 - 36353 - ULTIMOS 3 MESES].[CODCLIPRINC].&amp;[87229]"/>
            <x15:cachedUniqueName index="2529" name="[8274 - 36353 - ULTIMOS 3 MESES].[CODCLIPRINC].&amp;[87237]"/>
            <x15:cachedUniqueName index="2530" name="[8274 - 36353 - ULTIMOS 3 MESES].[CODCLIPRINC].&amp;[87251]"/>
            <x15:cachedUniqueName index="2531" name="[8274 - 36353 - ULTIMOS 3 MESES].[CODCLIPRINC].&amp;[87252]"/>
            <x15:cachedUniqueName index="2532" name="[8274 - 36353 - ULTIMOS 3 MESES].[CODCLIPRINC].&amp;[87254]"/>
            <x15:cachedUniqueName index="2533" name="[8274 - 36353 - ULTIMOS 3 MESES].[CODCLIPRINC].&amp;[87259]"/>
            <x15:cachedUniqueName index="2534" name="[8274 - 36353 - ULTIMOS 3 MESES].[CODCLIPRINC].&amp;[87267]"/>
            <x15:cachedUniqueName index="2535" name="[8274 - 36353 - ULTIMOS 3 MESES].[CODCLIPRINC].&amp;[87288]"/>
            <x15:cachedUniqueName index="2536" name="[8274 - 36353 - ULTIMOS 3 MESES].[CODCLIPRINC].&amp;[87289]"/>
            <x15:cachedUniqueName index="2537" name="[8274 - 36353 - ULTIMOS 3 MESES].[CODCLIPRINC].&amp;[87296]"/>
            <x15:cachedUniqueName index="2538" name="[8274 - 36353 - ULTIMOS 3 MESES].[CODCLIPRINC].&amp;[87335]"/>
            <x15:cachedUniqueName index="2539" name="[8274 - 36353 - ULTIMOS 3 MESES].[CODCLIPRINC].&amp;[87358]"/>
            <x15:cachedUniqueName index="2540" name="[8274 - 36353 - ULTIMOS 3 MESES].[CODCLIPRINC].&amp;[87414]"/>
            <x15:cachedUniqueName index="2541" name="[8274 - 36353 - ULTIMOS 3 MESES].[CODCLIPRINC].&amp;[87416]"/>
            <x15:cachedUniqueName index="2542" name="[8274 - 36353 - ULTIMOS 3 MESES].[CODCLIPRINC].&amp;[87449]"/>
            <x15:cachedUniqueName index="2543" name="[8274 - 36353 - ULTIMOS 3 MESES].[CODCLIPRINC].&amp;[87472]"/>
            <x15:cachedUniqueName index="2544" name="[8274 - 36353 - ULTIMOS 3 MESES].[CODCLIPRINC].&amp;[87481]"/>
            <x15:cachedUniqueName index="2545" name="[8274 - 36353 - ULTIMOS 3 MESES].[CODCLIPRINC].&amp;[87485]"/>
            <x15:cachedUniqueName index="2546" name="[8274 - 36353 - ULTIMOS 3 MESES].[CODCLIPRINC].&amp;[87486]"/>
            <x15:cachedUniqueName index="2547" name="[8274 - 36353 - ULTIMOS 3 MESES].[CODCLIPRINC].&amp;[87487]"/>
            <x15:cachedUniqueName index="2548" name="[8274 - 36353 - ULTIMOS 3 MESES].[CODCLIPRINC].&amp;[87509]"/>
            <x15:cachedUniqueName index="2549" name="[8274 - 36353 - ULTIMOS 3 MESES].[CODCLIPRINC].&amp;[87524]"/>
            <x15:cachedUniqueName index="2550" name="[8274 - 36353 - ULTIMOS 3 MESES].[CODCLIPRINC].&amp;[87538]"/>
            <x15:cachedUniqueName index="2551" name="[8274 - 36353 - ULTIMOS 3 MESES].[CODCLIPRINC].&amp;[87553]"/>
            <x15:cachedUniqueName index="2552" name="[8274 - 36353 - ULTIMOS 3 MESES].[CODCLIPRINC].&amp;[87554]"/>
            <x15:cachedUniqueName index="2553" name="[8274 - 36353 - ULTIMOS 3 MESES].[CODCLIPRINC].&amp;[87560]"/>
            <x15:cachedUniqueName index="2554" name="[8274 - 36353 - ULTIMOS 3 MESES].[CODCLIPRINC].&amp;[87568]"/>
            <x15:cachedUniqueName index="2555" name="[8274 - 36353 - ULTIMOS 3 MESES].[CODCLIPRINC].&amp;[87571]"/>
            <x15:cachedUniqueName index="2556" name="[8274 - 36353 - ULTIMOS 3 MESES].[CODCLIPRINC].&amp;[87572]"/>
            <x15:cachedUniqueName index="2557" name="[8274 - 36353 - ULTIMOS 3 MESES].[CODCLIPRINC].&amp;[87630]"/>
            <x15:cachedUniqueName index="2558" name="[8274 - 36353 - ULTIMOS 3 MESES].[CODCLIPRINC].&amp;[87664]"/>
            <x15:cachedUniqueName index="2559" name="[8274 - 36353 - ULTIMOS 3 MESES].[CODCLIPRINC].&amp;[87689]"/>
            <x15:cachedUniqueName index="2560" name="[8274 - 36353 - ULTIMOS 3 MESES].[CODCLIPRINC].&amp;[87690]"/>
            <x15:cachedUniqueName index="2561" name="[8274 - 36353 - ULTIMOS 3 MESES].[CODCLIPRINC].&amp;[87696]"/>
            <x15:cachedUniqueName index="2562" name="[8274 - 36353 - ULTIMOS 3 MESES].[CODCLIPRINC].&amp;[87704]"/>
            <x15:cachedUniqueName index="2563" name="[8274 - 36353 - ULTIMOS 3 MESES].[CODCLIPRINC].&amp;[87713]"/>
            <x15:cachedUniqueName index="2564" name="[8274 - 36353 - ULTIMOS 3 MESES].[CODCLIPRINC].&amp;[87719]"/>
            <x15:cachedUniqueName index="2565" name="[8274 - 36353 - ULTIMOS 3 MESES].[CODCLIPRINC].&amp;[87726]"/>
            <x15:cachedUniqueName index="2566" name="[8274 - 36353 - ULTIMOS 3 MESES].[CODCLIPRINC].&amp;[87743]"/>
            <x15:cachedUniqueName index="2567" name="[8274 - 36353 - ULTIMOS 3 MESES].[CODCLIPRINC].&amp;[87756]"/>
            <x15:cachedUniqueName index="2568" name="[8274 - 36353 - ULTIMOS 3 MESES].[CODCLIPRINC].&amp;[87761]"/>
            <x15:cachedUniqueName index="2569" name="[8274 - 36353 - ULTIMOS 3 MESES].[CODCLIPRINC].&amp;[87799]"/>
            <x15:cachedUniqueName index="2570" name="[8274 - 36353 - ULTIMOS 3 MESES].[CODCLIPRINC].&amp;[87802]"/>
            <x15:cachedUniqueName index="2571" name="[8274 - 36353 - ULTIMOS 3 MESES].[CODCLIPRINC].&amp;[87819]"/>
            <x15:cachedUniqueName index="2572" name="[8274 - 36353 - ULTIMOS 3 MESES].[CODCLIPRINC].&amp;[87842]"/>
            <x15:cachedUniqueName index="2573" name="[8274 - 36353 - ULTIMOS 3 MESES].[CODCLIPRINC].&amp;[87858]"/>
            <x15:cachedUniqueName index="2574" name="[8274 - 36353 - ULTIMOS 3 MESES].[CODCLIPRINC].&amp;[87862]"/>
            <x15:cachedUniqueName index="2575" name="[8274 - 36353 - ULTIMOS 3 MESES].[CODCLIPRINC].&amp;[87872]"/>
            <x15:cachedUniqueName index="2576" name="[8274 - 36353 - ULTIMOS 3 MESES].[CODCLIPRINC].&amp;[87909]"/>
            <x15:cachedUniqueName index="2577" name="[8274 - 36353 - ULTIMOS 3 MESES].[CODCLIPRINC].&amp;[87911]"/>
            <x15:cachedUniqueName index="2578" name="[8274 - 36353 - ULTIMOS 3 MESES].[CODCLIPRINC].&amp;[87916]"/>
            <x15:cachedUniqueName index="2579" name="[8274 - 36353 - ULTIMOS 3 MESES].[CODCLIPRINC].&amp;[87918]"/>
            <x15:cachedUniqueName index="2580" name="[8274 - 36353 - ULTIMOS 3 MESES].[CODCLIPRINC].&amp;[87928]"/>
            <x15:cachedUniqueName index="2581" name="[8274 - 36353 - ULTIMOS 3 MESES].[CODCLIPRINC].&amp;[87936]"/>
            <x15:cachedUniqueName index="2582" name="[8274 - 36353 - ULTIMOS 3 MESES].[CODCLIPRINC].&amp;[87954]"/>
            <x15:cachedUniqueName index="2583" name="[8274 - 36353 - ULTIMOS 3 MESES].[CODCLIPRINC].&amp;[87987]"/>
            <x15:cachedUniqueName index="2584" name="[8274 - 36353 - ULTIMOS 3 MESES].[CODCLIPRINC].&amp;[88001]"/>
            <x15:cachedUniqueName index="2585" name="[8274 - 36353 - ULTIMOS 3 MESES].[CODCLIPRINC].&amp;[88013]"/>
            <x15:cachedUniqueName index="2586" name="[8274 - 36353 - ULTIMOS 3 MESES].[CODCLIPRINC].&amp;[88030]"/>
            <x15:cachedUniqueName index="2587" name="[8274 - 36353 - ULTIMOS 3 MESES].[CODCLIPRINC].&amp;[88035]"/>
            <x15:cachedUniqueName index="2588" name="[8274 - 36353 - ULTIMOS 3 MESES].[CODCLIPRINC].&amp;[88065]"/>
            <x15:cachedUniqueName index="2589" name="[8274 - 36353 - ULTIMOS 3 MESES].[CODCLIPRINC].&amp;[88066]"/>
            <x15:cachedUniqueName index="2590" name="[8274 - 36353 - ULTIMOS 3 MESES].[CODCLIPRINC].&amp;[88075]"/>
            <x15:cachedUniqueName index="2591" name="[8274 - 36353 - ULTIMOS 3 MESES].[CODCLIPRINC].&amp;[88086]"/>
            <x15:cachedUniqueName index="2592" name="[8274 - 36353 - ULTIMOS 3 MESES].[CODCLIPRINC].&amp;[88098]"/>
            <x15:cachedUniqueName index="2593" name="[8274 - 36353 - ULTIMOS 3 MESES].[CODCLIPRINC].&amp;[88113]"/>
            <x15:cachedUniqueName index="2594" name="[8274 - 36353 - ULTIMOS 3 MESES].[CODCLIPRINC].&amp;[88143]"/>
            <x15:cachedUniqueName index="2595" name="[8274 - 36353 - ULTIMOS 3 MESES].[CODCLIPRINC].&amp;[88169]"/>
            <x15:cachedUniqueName index="2596" name="[8274 - 36353 - ULTIMOS 3 MESES].[CODCLIPRINC].&amp;[88171]"/>
            <x15:cachedUniqueName index="2597" name="[8274 - 36353 - ULTIMOS 3 MESES].[CODCLIPRINC].&amp;[88205]"/>
            <x15:cachedUniqueName index="2598" name="[8274 - 36353 - ULTIMOS 3 MESES].[CODCLIPRINC].&amp;[88232]"/>
            <x15:cachedUniqueName index="2599" name="[8274 - 36353 - ULTIMOS 3 MESES].[CODCLIPRINC].&amp;[88243]"/>
            <x15:cachedUniqueName index="2600" name="[8274 - 36353 - ULTIMOS 3 MESES].[CODCLIPRINC].&amp;[88247]"/>
            <x15:cachedUniqueName index="2601" name="[8274 - 36353 - ULTIMOS 3 MESES].[CODCLIPRINC].&amp;[88260]"/>
            <x15:cachedUniqueName index="2602" name="[8274 - 36353 - ULTIMOS 3 MESES].[CODCLIPRINC].&amp;[88289]"/>
            <x15:cachedUniqueName index="2603" name="[8274 - 36353 - ULTIMOS 3 MESES].[CODCLIPRINC].&amp;[88290]"/>
            <x15:cachedUniqueName index="2604" name="[8274 - 36353 - ULTIMOS 3 MESES].[CODCLIPRINC].&amp;[88294]"/>
            <x15:cachedUniqueName index="2605" name="[8274 - 36353 - ULTIMOS 3 MESES].[CODCLIPRINC].&amp;[88319]"/>
            <x15:cachedUniqueName index="2606" name="[8274 - 36353 - ULTIMOS 3 MESES].[CODCLIPRINC].&amp;[88335]"/>
            <x15:cachedUniqueName index="2607" name="[8274 - 36353 - ULTIMOS 3 MESES].[CODCLIPRINC].&amp;[88358]"/>
            <x15:cachedUniqueName index="2608" name="[8274 - 36353 - ULTIMOS 3 MESES].[CODCLIPRINC].&amp;[88359]"/>
            <x15:cachedUniqueName index="2609" name="[8274 - 36353 - ULTIMOS 3 MESES].[CODCLIPRINC].&amp;[88371]"/>
            <x15:cachedUniqueName index="2610" name="[8274 - 36353 - ULTIMOS 3 MESES].[CODCLIPRINC].&amp;[88403]"/>
            <x15:cachedUniqueName index="2611" name="[8274 - 36353 - ULTIMOS 3 MESES].[CODCLIPRINC].&amp;[88440]"/>
            <x15:cachedUniqueName index="2612" name="[8274 - 36353 - ULTIMOS 3 MESES].[CODCLIPRINC].&amp;[88442]"/>
            <x15:cachedUniqueName index="2613" name="[8274 - 36353 - ULTIMOS 3 MESES].[CODCLIPRINC].&amp;[88445]"/>
            <x15:cachedUniqueName index="2614" name="[8274 - 36353 - ULTIMOS 3 MESES].[CODCLIPRINC].&amp;[88465]"/>
            <x15:cachedUniqueName index="2615" name="[8274 - 36353 - ULTIMOS 3 MESES].[CODCLIPRINC].&amp;[88476]"/>
            <x15:cachedUniqueName index="2616" name="[8274 - 36353 - ULTIMOS 3 MESES].[CODCLIPRINC].&amp;[88501]"/>
            <x15:cachedUniqueName index="2617" name="[8274 - 36353 - ULTIMOS 3 MESES].[CODCLIPRINC].&amp;[88502]"/>
            <x15:cachedUniqueName index="2618" name="[8274 - 36353 - ULTIMOS 3 MESES].[CODCLIPRINC].&amp;[88517]"/>
            <x15:cachedUniqueName index="2619" name="[8274 - 36353 - ULTIMOS 3 MESES].[CODCLIPRINC].&amp;[88519]"/>
            <x15:cachedUniqueName index="2620" name="[8274 - 36353 - ULTIMOS 3 MESES].[CODCLIPRINC].&amp;[88532]"/>
            <x15:cachedUniqueName index="2621" name="[8274 - 36353 - ULTIMOS 3 MESES].[CODCLIPRINC].&amp;[88553]"/>
            <x15:cachedUniqueName index="2622" name="[8274 - 36353 - ULTIMOS 3 MESES].[CODCLIPRINC].&amp;[88555]"/>
            <x15:cachedUniqueName index="2623" name="[8274 - 36353 - ULTIMOS 3 MESES].[CODCLIPRINC].&amp;[88573]"/>
            <x15:cachedUniqueName index="2624" name="[8274 - 36353 - ULTIMOS 3 MESES].[CODCLIPRINC].&amp;[88613]"/>
            <x15:cachedUniqueName index="2625" name="[8274 - 36353 - ULTIMOS 3 MESES].[CODCLIPRINC].&amp;[88635]"/>
            <x15:cachedUniqueName index="2626" name="[8274 - 36353 - ULTIMOS 3 MESES].[CODCLIPRINC].&amp;[88643]"/>
            <x15:cachedUniqueName index="2627" name="[8274 - 36353 - ULTIMOS 3 MESES].[CODCLIPRINC].&amp;[88648]"/>
            <x15:cachedUniqueName index="2628" name="[8274 - 36353 - ULTIMOS 3 MESES].[CODCLIPRINC].&amp;[88699]"/>
            <x15:cachedUniqueName index="2629" name="[8274 - 36353 - ULTIMOS 3 MESES].[CODCLIPRINC].&amp;[88728]"/>
            <x15:cachedUniqueName index="2630" name="[8274 - 36353 - ULTIMOS 3 MESES].[CODCLIPRINC].&amp;[88736]"/>
            <x15:cachedUniqueName index="2631" name="[8274 - 36353 - ULTIMOS 3 MESES].[CODCLIPRINC].&amp;[88759]"/>
            <x15:cachedUniqueName index="2632" name="[8274 - 36353 - ULTIMOS 3 MESES].[CODCLIPRINC].&amp;[88769]"/>
            <x15:cachedUniqueName index="2633" name="[8274 - 36353 - ULTIMOS 3 MESES].[CODCLIPRINC].&amp;[88793]"/>
            <x15:cachedUniqueName index="2634" name="[8274 - 36353 - ULTIMOS 3 MESES].[CODCLIPRINC].&amp;[88819]"/>
            <x15:cachedUniqueName index="2635" name="[8274 - 36353 - ULTIMOS 3 MESES].[CODCLIPRINC].&amp;[88831]"/>
            <x15:cachedUniqueName index="2636" name="[8274 - 36353 - ULTIMOS 3 MESES].[CODCLIPRINC].&amp;[88832]"/>
            <x15:cachedUniqueName index="2637" name="[8274 - 36353 - ULTIMOS 3 MESES].[CODCLIPRINC].&amp;[88858]"/>
            <x15:cachedUniqueName index="2638" name="[8274 - 36353 - ULTIMOS 3 MESES].[CODCLIPRINC].&amp;[88868]"/>
            <x15:cachedUniqueName index="2639" name="[8274 - 36353 - ULTIMOS 3 MESES].[CODCLIPRINC].&amp;[88881]"/>
            <x15:cachedUniqueName index="2640" name="[8274 - 36353 - ULTIMOS 3 MESES].[CODCLIPRINC].&amp;[88885]"/>
            <x15:cachedUniqueName index="2641" name="[8274 - 36353 - ULTIMOS 3 MESES].[CODCLIPRINC].&amp;[88888]"/>
            <x15:cachedUniqueName index="2642" name="[8274 - 36353 - ULTIMOS 3 MESES].[CODCLIPRINC].&amp;[88904]"/>
            <x15:cachedUniqueName index="2643" name="[8274 - 36353 - ULTIMOS 3 MESES].[CODCLIPRINC].&amp;[88907]"/>
            <x15:cachedUniqueName index="2644" name="[8274 - 36353 - ULTIMOS 3 MESES].[CODCLIPRINC].&amp;[88943]"/>
            <x15:cachedUniqueName index="2645" name="[8274 - 36353 - ULTIMOS 3 MESES].[CODCLIPRINC].&amp;[88951]"/>
            <x15:cachedUniqueName index="2646" name="[8274 - 36353 - ULTIMOS 3 MESES].[CODCLIPRINC].&amp;[88958]"/>
            <x15:cachedUniqueName index="2647" name="[8274 - 36353 - ULTIMOS 3 MESES].[CODCLIPRINC].&amp;[88959]"/>
            <x15:cachedUniqueName index="2648" name="[8274 - 36353 - ULTIMOS 3 MESES].[CODCLIPRINC].&amp;[88981]"/>
            <x15:cachedUniqueName index="2649" name="[8274 - 36353 - ULTIMOS 3 MESES].[CODCLIPRINC].&amp;[88987]"/>
            <x15:cachedUniqueName index="2650" name="[8274 - 36353 - ULTIMOS 3 MESES].[CODCLIPRINC].&amp;[88998]"/>
            <x15:cachedUniqueName index="2651" name="[8274 - 36353 - ULTIMOS 3 MESES].[CODCLIPRINC].&amp;[88999]"/>
            <x15:cachedUniqueName index="2652" name="[8274 - 36353 - ULTIMOS 3 MESES].[CODCLIPRINC].&amp;[89044]"/>
            <x15:cachedUniqueName index="2653" name="[8274 - 36353 - ULTIMOS 3 MESES].[CODCLIPRINC].&amp;[89050]"/>
            <x15:cachedUniqueName index="2654" name="[8274 - 36353 - ULTIMOS 3 MESES].[CODCLIPRINC].&amp;[89055]"/>
            <x15:cachedUniqueName index="2655" name="[8274 - 36353 - ULTIMOS 3 MESES].[CODCLIPRINC].&amp;[89090]"/>
            <x15:cachedUniqueName index="2656" name="[8274 - 36353 - ULTIMOS 3 MESES].[CODCLIPRINC].&amp;[89098]"/>
            <x15:cachedUniqueName index="2657" name="[8274 - 36353 - ULTIMOS 3 MESES].[CODCLIPRINC].&amp;[89103]"/>
            <x15:cachedUniqueName index="2658" name="[8274 - 36353 - ULTIMOS 3 MESES].[CODCLIPRINC].&amp;[89111]"/>
            <x15:cachedUniqueName index="2659" name="[8274 - 36353 - ULTIMOS 3 MESES].[CODCLIPRINC].&amp;[89119]"/>
            <x15:cachedUniqueName index="2660" name="[8274 - 36353 - ULTIMOS 3 MESES].[CODCLIPRINC].&amp;[89141]"/>
            <x15:cachedUniqueName index="2661" name="[8274 - 36353 - ULTIMOS 3 MESES].[CODCLIPRINC].&amp;[89167]"/>
            <x15:cachedUniqueName index="2662" name="[8274 - 36353 - ULTIMOS 3 MESES].[CODCLIPRINC].&amp;[89176]"/>
            <x15:cachedUniqueName index="2663" name="[8274 - 36353 - ULTIMOS 3 MESES].[CODCLIPRINC].&amp;[89219]"/>
            <x15:cachedUniqueName index="2664" name="[8274 - 36353 - ULTIMOS 3 MESES].[CODCLIPRINC].&amp;[89226]"/>
            <x15:cachedUniqueName index="2665" name="[8274 - 36353 - ULTIMOS 3 MESES].[CODCLIPRINC].&amp;[89233]"/>
            <x15:cachedUniqueName index="2666" name="[8274 - 36353 - ULTIMOS 3 MESES].[CODCLIPRINC].&amp;[89271]"/>
            <x15:cachedUniqueName index="2667" name="[8274 - 36353 - ULTIMOS 3 MESES].[CODCLIPRINC].&amp;[89276]"/>
            <x15:cachedUniqueName index="2668" name="[8274 - 36353 - ULTIMOS 3 MESES].[CODCLIPRINC].&amp;[89306]"/>
            <x15:cachedUniqueName index="2669" name="[8274 - 36353 - ULTIMOS 3 MESES].[CODCLIPRINC].&amp;[89316]"/>
            <x15:cachedUniqueName index="2670" name="[8274 - 36353 - ULTIMOS 3 MESES].[CODCLIPRINC].&amp;[89320]"/>
            <x15:cachedUniqueName index="2671" name="[8274 - 36353 - ULTIMOS 3 MESES].[CODCLIPRINC].&amp;[89322]"/>
            <x15:cachedUniqueName index="2672" name="[8274 - 36353 - ULTIMOS 3 MESES].[CODCLIPRINC].&amp;[89379]"/>
            <x15:cachedUniqueName index="2673" name="[8274 - 36353 - ULTIMOS 3 MESES].[CODCLIPRINC].&amp;[89405]"/>
            <x15:cachedUniqueName index="2674" name="[8274 - 36353 - ULTIMOS 3 MESES].[CODCLIPRINC].&amp;[89408]"/>
            <x15:cachedUniqueName index="2675" name="[8274 - 36353 - ULTIMOS 3 MESES].[CODCLIPRINC].&amp;[89420]"/>
            <x15:cachedUniqueName index="2676" name="[8274 - 36353 - ULTIMOS 3 MESES].[CODCLIPRINC].&amp;[89435]"/>
            <x15:cachedUniqueName index="2677" name="[8274 - 36353 - ULTIMOS 3 MESES].[CODCLIPRINC].&amp;[89448]"/>
            <x15:cachedUniqueName index="2678" name="[8274 - 36353 - ULTIMOS 3 MESES].[CODCLIPRINC].&amp;[89458]"/>
            <x15:cachedUniqueName index="2679" name="[8274 - 36353 - ULTIMOS 3 MESES].[CODCLIPRINC].&amp;[89523]"/>
            <x15:cachedUniqueName index="2680" name="[8274 - 36353 - ULTIMOS 3 MESES].[CODCLIPRINC].&amp;[89560]"/>
            <x15:cachedUniqueName index="2681" name="[8274 - 36353 - ULTIMOS 3 MESES].[CODCLIPRINC].&amp;[89565]"/>
            <x15:cachedUniqueName index="2682" name="[8274 - 36353 - ULTIMOS 3 MESES].[CODCLIPRINC].&amp;[89571]"/>
            <x15:cachedUniqueName index="2683" name="[8274 - 36353 - ULTIMOS 3 MESES].[CODCLIPRINC].&amp;[89586]"/>
            <x15:cachedUniqueName index="2684" name="[8274 - 36353 - ULTIMOS 3 MESES].[CODCLIPRINC].&amp;[89620]"/>
            <x15:cachedUniqueName index="2685" name="[8274 - 36353 - ULTIMOS 3 MESES].[CODCLIPRINC].&amp;[89622]"/>
            <x15:cachedUniqueName index="2686" name="[8274 - 36353 - ULTIMOS 3 MESES].[CODCLIPRINC].&amp;[89629]"/>
            <x15:cachedUniqueName index="2687" name="[8274 - 36353 - ULTIMOS 3 MESES].[CODCLIPRINC].&amp;[89642]"/>
            <x15:cachedUniqueName index="2688" name="[8274 - 36353 - ULTIMOS 3 MESES].[CODCLIPRINC].&amp;[89643]"/>
            <x15:cachedUniqueName index="2689" name="[8274 - 36353 - ULTIMOS 3 MESES].[CODCLIPRINC].&amp;[89659]"/>
            <x15:cachedUniqueName index="2690" name="[8274 - 36353 - ULTIMOS 3 MESES].[CODCLIPRINC].&amp;[89689]"/>
            <x15:cachedUniqueName index="2691" name="[8274 - 36353 - ULTIMOS 3 MESES].[CODCLIPRINC].&amp;[89705]"/>
            <x15:cachedUniqueName index="2692" name="[8274 - 36353 - ULTIMOS 3 MESES].[CODCLIPRINC].&amp;[89724]"/>
            <x15:cachedUniqueName index="2693" name="[8274 - 36353 - ULTIMOS 3 MESES].[CODCLIPRINC].&amp;[89735]"/>
            <x15:cachedUniqueName index="2694" name="[8274 - 36353 - ULTIMOS 3 MESES].[CODCLIPRINC].&amp;[89747]"/>
            <x15:cachedUniqueName index="2695" name="[8274 - 36353 - ULTIMOS 3 MESES].[CODCLIPRINC].&amp;[89748]"/>
            <x15:cachedUniqueName index="2696" name="[8274 - 36353 - ULTIMOS 3 MESES].[CODCLIPRINC].&amp;[89786]"/>
            <x15:cachedUniqueName index="2697" name="[8274 - 36353 - ULTIMOS 3 MESES].[CODCLIPRINC].&amp;[89819]"/>
            <x15:cachedUniqueName index="2698" name="[8274 - 36353 - ULTIMOS 3 MESES].[CODCLIPRINC].&amp;[89896]"/>
            <x15:cachedUniqueName index="2699" name="[8274 - 36353 - ULTIMOS 3 MESES].[CODCLIPRINC].&amp;[89922]"/>
            <x15:cachedUniqueName index="2700" name="[8274 - 36353 - ULTIMOS 3 MESES].[CODCLIPRINC].&amp;[89923]"/>
            <x15:cachedUniqueName index="2701" name="[8274 - 36353 - ULTIMOS 3 MESES].[CODCLIPRINC].&amp;[89945]"/>
            <x15:cachedUniqueName index="2702" name="[8274 - 36353 - ULTIMOS 3 MESES].[CODCLIPRINC].&amp;[89948]"/>
            <x15:cachedUniqueName index="2703" name="[8274 - 36353 - ULTIMOS 3 MESES].[CODCLIPRINC].&amp;[89951]"/>
            <x15:cachedUniqueName index="2704" name="[8274 - 36353 - ULTIMOS 3 MESES].[CODCLIPRINC].&amp;[89955]"/>
            <x15:cachedUniqueName index="2705" name="[8274 - 36353 - ULTIMOS 3 MESES].[CODCLIPRINC].&amp;[89980]"/>
            <x15:cachedUniqueName index="2706" name="[8274 - 36353 - ULTIMOS 3 MESES].[CODCLIPRINC].&amp;[90011]"/>
            <x15:cachedUniqueName index="2707" name="[8274 - 36353 - ULTIMOS 3 MESES].[CODCLIPRINC].&amp;[90027]"/>
            <x15:cachedUniqueName index="2708" name="[8274 - 36353 - ULTIMOS 3 MESES].[CODCLIPRINC].&amp;[90030]"/>
            <x15:cachedUniqueName index="2709" name="[8274 - 36353 - ULTIMOS 3 MESES].[CODCLIPRINC].&amp;[90069]"/>
            <x15:cachedUniqueName index="2710" name="[8274 - 36353 - ULTIMOS 3 MESES].[CODCLIPRINC].&amp;[90088]"/>
            <x15:cachedUniqueName index="2711" name="[8274 - 36353 - ULTIMOS 3 MESES].[CODCLIPRINC].&amp;[90091]"/>
            <x15:cachedUniqueName index="2712" name="[8274 - 36353 - ULTIMOS 3 MESES].[CODCLIPRINC].&amp;[90113]"/>
            <x15:cachedUniqueName index="2713" name="[8274 - 36353 - ULTIMOS 3 MESES].[CODCLIPRINC].&amp;[90125]"/>
            <x15:cachedUniqueName index="2714" name="[8274 - 36353 - ULTIMOS 3 MESES].[CODCLIPRINC].&amp;[90129]"/>
            <x15:cachedUniqueName index="2715" name="[8274 - 36353 - ULTIMOS 3 MESES].[CODCLIPRINC].&amp;[90134]"/>
            <x15:cachedUniqueName index="2716" name="[8274 - 36353 - ULTIMOS 3 MESES].[CODCLIPRINC].&amp;[90135]"/>
            <x15:cachedUniqueName index="2717" name="[8274 - 36353 - ULTIMOS 3 MESES].[CODCLIPRINC].&amp;[90144]"/>
            <x15:cachedUniqueName index="2718" name="[8274 - 36353 - ULTIMOS 3 MESES].[CODCLIPRINC].&amp;[90151]"/>
            <x15:cachedUniqueName index="2719" name="[8274 - 36353 - ULTIMOS 3 MESES].[CODCLIPRINC].&amp;[90157]"/>
            <x15:cachedUniqueName index="2720" name="[8274 - 36353 - ULTIMOS 3 MESES].[CODCLIPRINC].&amp;[90163]"/>
            <x15:cachedUniqueName index="2721" name="[8274 - 36353 - ULTIMOS 3 MESES].[CODCLIPRINC].&amp;[90175]"/>
            <x15:cachedUniqueName index="2722" name="[8274 - 36353 - ULTIMOS 3 MESES].[CODCLIPRINC].&amp;[90195]"/>
            <x15:cachedUniqueName index="2723" name="[8274 - 36353 - ULTIMOS 3 MESES].[CODCLIPRINC].&amp;[90205]"/>
            <x15:cachedUniqueName index="2724" name="[8274 - 36353 - ULTIMOS 3 MESES].[CODCLIPRINC].&amp;[90206]"/>
            <x15:cachedUniqueName index="2725" name="[8274 - 36353 - ULTIMOS 3 MESES].[CODCLIPRINC].&amp;[90215]"/>
            <x15:cachedUniqueName index="2726" name="[8274 - 36353 - ULTIMOS 3 MESES].[CODCLIPRINC].&amp;[90226]"/>
            <x15:cachedUniqueName index="2727" name="[8274 - 36353 - ULTIMOS 3 MESES].[CODCLIPRINC].&amp;[90257]"/>
            <x15:cachedUniqueName index="2728" name="[8274 - 36353 - ULTIMOS 3 MESES].[CODCLIPRINC].&amp;[90274]"/>
            <x15:cachedUniqueName index="2729" name="[8274 - 36353 - ULTIMOS 3 MESES].[CODCLIPRINC].&amp;[90282]"/>
            <x15:cachedUniqueName index="2730" name="[8274 - 36353 - ULTIMOS 3 MESES].[CODCLIPRINC].&amp;[90285]"/>
            <x15:cachedUniqueName index="2731" name="[8274 - 36353 - ULTIMOS 3 MESES].[CODCLIPRINC].&amp;[90360]"/>
            <x15:cachedUniqueName index="2732" name="[8274 - 36353 - ULTIMOS 3 MESES].[CODCLIPRINC].&amp;[90378]"/>
            <x15:cachedUniqueName index="2733" name="[8274 - 36353 - ULTIMOS 3 MESES].[CODCLIPRINC].&amp;[90380]"/>
            <x15:cachedUniqueName index="2734" name="[8274 - 36353 - ULTIMOS 3 MESES].[CODCLIPRINC].&amp;[90390]"/>
            <x15:cachedUniqueName index="2735" name="[8274 - 36353 - ULTIMOS 3 MESES].[CODCLIPRINC].&amp;[90395]"/>
            <x15:cachedUniqueName index="2736" name="[8274 - 36353 - ULTIMOS 3 MESES].[CODCLIPRINC].&amp;[90397]"/>
            <x15:cachedUniqueName index="2737" name="[8274 - 36353 - ULTIMOS 3 MESES].[CODCLIPRINC].&amp;[90399]"/>
            <x15:cachedUniqueName index="2738" name="[8274 - 36353 - ULTIMOS 3 MESES].[CODCLIPRINC].&amp;[90406]"/>
            <x15:cachedUniqueName index="2739" name="[8274 - 36353 - ULTIMOS 3 MESES].[CODCLIPRINC].&amp;[90482]"/>
            <x15:cachedUniqueName index="2740" name="[8274 - 36353 - ULTIMOS 3 MESES].[CODCLIPRINC].&amp;[90497]"/>
            <x15:cachedUniqueName index="2741" name="[8274 - 36353 - ULTIMOS 3 MESES].[CODCLIPRINC].&amp;[90528]"/>
            <x15:cachedUniqueName index="2742" name="[8274 - 36353 - ULTIMOS 3 MESES].[CODCLIPRINC].&amp;[90545]"/>
            <x15:cachedUniqueName index="2743" name="[8274 - 36353 - ULTIMOS 3 MESES].[CODCLIPRINC].&amp;[90577]"/>
            <x15:cachedUniqueName index="2744" name="[8274 - 36353 - ULTIMOS 3 MESES].[CODCLIPRINC].&amp;[90584]"/>
            <x15:cachedUniqueName index="2745" name="[8274 - 36353 - ULTIMOS 3 MESES].[CODCLIPRINC].&amp;[90641]"/>
            <x15:cachedUniqueName index="2746" name="[8274 - 36353 - ULTIMOS 3 MESES].[CODCLIPRINC].&amp;[90645]"/>
            <x15:cachedUniqueName index="2747" name="[8274 - 36353 - ULTIMOS 3 MESES].[CODCLIPRINC].&amp;[90649]"/>
            <x15:cachedUniqueName index="2748" name="[8274 - 36353 - ULTIMOS 3 MESES].[CODCLIPRINC].&amp;[90656]"/>
            <x15:cachedUniqueName index="2749" name="[8274 - 36353 - ULTIMOS 3 MESES].[CODCLIPRINC].&amp;[90658]"/>
            <x15:cachedUniqueName index="2750" name="[8274 - 36353 - ULTIMOS 3 MESES].[CODCLIPRINC].&amp;[90669]"/>
            <x15:cachedUniqueName index="2751" name="[8274 - 36353 - ULTIMOS 3 MESES].[CODCLIPRINC].&amp;[90670]"/>
            <x15:cachedUniqueName index="2752" name="[8274 - 36353 - ULTIMOS 3 MESES].[CODCLIPRINC].&amp;[90671]"/>
            <x15:cachedUniqueName index="2753" name="[8274 - 36353 - ULTIMOS 3 MESES].[CODCLIPRINC].&amp;[90672]"/>
            <x15:cachedUniqueName index="2754" name="[8274 - 36353 - ULTIMOS 3 MESES].[CODCLIPRINC].&amp;[90680]"/>
            <x15:cachedUniqueName index="2755" name="[8274 - 36353 - ULTIMOS 3 MESES].[CODCLIPRINC].&amp;[90696]"/>
            <x15:cachedUniqueName index="2756" name="[8274 - 36353 - ULTIMOS 3 MESES].[CODCLIPRINC].&amp;[90697]"/>
            <x15:cachedUniqueName index="2757" name="[8274 - 36353 - ULTIMOS 3 MESES].[CODCLIPRINC].&amp;[90773]"/>
            <x15:cachedUniqueName index="2758" name="[8274 - 36353 - ULTIMOS 3 MESES].[CODCLIPRINC].&amp;[90782]"/>
            <x15:cachedUniqueName index="2759" name="[8274 - 36353 - ULTIMOS 3 MESES].[CODCLIPRINC].&amp;[90787]"/>
            <x15:cachedUniqueName index="2760" name="[8274 - 36353 - ULTIMOS 3 MESES].[CODCLIPRINC].&amp;[90789]"/>
            <x15:cachedUniqueName index="2761" name="[8274 - 36353 - ULTIMOS 3 MESES].[CODCLIPRINC].&amp;[90796]"/>
            <x15:cachedUniqueName index="2762" name="[8274 - 36353 - ULTIMOS 3 MESES].[CODCLIPRINC].&amp;[90802]"/>
            <x15:cachedUniqueName index="2763" name="[8274 - 36353 - ULTIMOS 3 MESES].[CODCLIPRINC].&amp;[90811]"/>
            <x15:cachedUniqueName index="2764" name="[8274 - 36353 - ULTIMOS 3 MESES].[CODCLIPRINC].&amp;[90815]"/>
            <x15:cachedUniqueName index="2765" name="[8274 - 36353 - ULTIMOS 3 MESES].[CODCLIPRINC].&amp;[90839]"/>
            <x15:cachedUniqueName index="2766" name="[8274 - 36353 - ULTIMOS 3 MESES].[CODCLIPRINC].&amp;[90850]"/>
            <x15:cachedUniqueName index="2767" name="[8274 - 36353 - ULTIMOS 3 MESES].[CODCLIPRINC].&amp;[90885]"/>
            <x15:cachedUniqueName index="2768" name="[8274 - 36353 - ULTIMOS 3 MESES].[CODCLIPRINC].&amp;[90889]"/>
            <x15:cachedUniqueName index="2769" name="[8274 - 36353 - ULTIMOS 3 MESES].[CODCLIPRINC].&amp;[90901]"/>
            <x15:cachedUniqueName index="2770" name="[8274 - 36353 - ULTIMOS 3 MESES].[CODCLIPRINC].&amp;[90916]"/>
            <x15:cachedUniqueName index="2771" name="[8274 - 36353 - ULTIMOS 3 MESES].[CODCLIPRINC].&amp;[90924]"/>
            <x15:cachedUniqueName index="2772" name="[8274 - 36353 - ULTIMOS 3 MESES].[CODCLIPRINC].&amp;[90966]"/>
            <x15:cachedUniqueName index="2773" name="[8274 - 36353 - ULTIMOS 3 MESES].[CODCLIPRINC].&amp;[90969]"/>
            <x15:cachedUniqueName index="2774" name="[8274 - 36353 - ULTIMOS 3 MESES].[CODCLIPRINC].&amp;[90971]"/>
            <x15:cachedUniqueName index="2775" name="[8274 - 36353 - ULTIMOS 3 MESES].[CODCLIPRINC].&amp;[90976]"/>
            <x15:cachedUniqueName index="2776" name="[8274 - 36353 - ULTIMOS 3 MESES].[CODCLIPRINC].&amp;[91000]"/>
            <x15:cachedUniqueName index="2777" name="[8274 - 36353 - ULTIMOS 3 MESES].[CODCLIPRINC].&amp;[91001]"/>
            <x15:cachedUniqueName index="2778" name="[8274 - 36353 - ULTIMOS 3 MESES].[CODCLIPRINC].&amp;[91014]"/>
            <x15:cachedUniqueName index="2779" name="[8274 - 36353 - ULTIMOS 3 MESES].[CODCLIPRINC].&amp;[91015]"/>
            <x15:cachedUniqueName index="2780" name="[8274 - 36353 - ULTIMOS 3 MESES].[CODCLIPRINC].&amp;[91016]"/>
            <x15:cachedUniqueName index="2781" name="[8274 - 36353 - ULTIMOS 3 MESES].[CODCLIPRINC].&amp;[91021]"/>
            <x15:cachedUniqueName index="2782" name="[8274 - 36353 - ULTIMOS 3 MESES].[CODCLIPRINC].&amp;[91037]"/>
            <x15:cachedUniqueName index="2783" name="[8274 - 36353 - ULTIMOS 3 MESES].[CODCLIPRINC].&amp;[91057]"/>
            <x15:cachedUniqueName index="2784" name="[8274 - 36353 - ULTIMOS 3 MESES].[CODCLIPRINC].&amp;[91060]"/>
            <x15:cachedUniqueName index="2785" name="[8274 - 36353 - ULTIMOS 3 MESES].[CODCLIPRINC].&amp;[91136]"/>
            <x15:cachedUniqueName index="2786" name="[8274 - 36353 - ULTIMOS 3 MESES].[CODCLIPRINC].&amp;[91139]"/>
            <x15:cachedUniqueName index="2787" name="[8274 - 36353 - ULTIMOS 3 MESES].[CODCLIPRINC].&amp;[91146]"/>
            <x15:cachedUniqueName index="2788" name="[8274 - 36353 - ULTIMOS 3 MESES].[CODCLIPRINC].&amp;[91148]"/>
            <x15:cachedUniqueName index="2789" name="[8274 - 36353 - ULTIMOS 3 MESES].[CODCLIPRINC].&amp;[91150]"/>
            <x15:cachedUniqueName index="2790" name="[8274 - 36353 - ULTIMOS 3 MESES].[CODCLIPRINC].&amp;[91176]"/>
            <x15:cachedUniqueName index="2791" name="[8274 - 36353 - ULTIMOS 3 MESES].[CODCLIPRINC].&amp;[91179]"/>
            <x15:cachedUniqueName index="2792" name="[8274 - 36353 - ULTIMOS 3 MESES].[CODCLIPRINC].&amp;[91190]"/>
            <x15:cachedUniqueName index="2793" name="[8274 - 36353 - ULTIMOS 3 MESES].[CODCLIPRINC].&amp;[91262]"/>
            <x15:cachedUniqueName index="2794" name="[8274 - 36353 - ULTIMOS 3 MESES].[CODCLIPRINC].&amp;[91286]"/>
            <x15:cachedUniqueName index="2795" name="[8274 - 36353 - ULTIMOS 3 MESES].[CODCLIPRINC].&amp;[91303]"/>
            <x15:cachedUniqueName index="2796" name="[8274 - 36353 - ULTIMOS 3 MESES].[CODCLIPRINC].&amp;[91304]"/>
            <x15:cachedUniqueName index="2797" name="[8274 - 36353 - ULTIMOS 3 MESES].[CODCLIPRINC].&amp;[91322]"/>
            <x15:cachedUniqueName index="2798" name="[8274 - 36353 - ULTIMOS 3 MESES].[CODCLIPRINC].&amp;[91334]"/>
            <x15:cachedUniqueName index="2799" name="[8274 - 36353 - ULTIMOS 3 MESES].[CODCLIPRINC].&amp;[91349]"/>
            <x15:cachedUniqueName index="2800" name="[8274 - 36353 - ULTIMOS 3 MESES].[CODCLIPRINC].&amp;[91356]"/>
            <x15:cachedUniqueName index="2801" name="[8274 - 36353 - ULTIMOS 3 MESES].[CODCLIPRINC].&amp;[91371]"/>
            <x15:cachedUniqueName index="2802" name="[8274 - 36353 - ULTIMOS 3 MESES].[CODCLIPRINC].&amp;[91376]"/>
            <x15:cachedUniqueName index="2803" name="[8274 - 36353 - ULTIMOS 3 MESES].[CODCLIPRINC].&amp;[91437]"/>
            <x15:cachedUniqueName index="2804" name="[8274 - 36353 - ULTIMOS 3 MESES].[CODCLIPRINC].&amp;[91447]"/>
            <x15:cachedUniqueName index="2805" name="[8274 - 36353 - ULTIMOS 3 MESES].[CODCLIPRINC].&amp;[91452]"/>
            <x15:cachedUniqueName index="2806" name="[8274 - 36353 - ULTIMOS 3 MESES].[CODCLIPRINC].&amp;[91456]"/>
            <x15:cachedUniqueName index="2807" name="[8274 - 36353 - ULTIMOS 3 MESES].[CODCLIPRINC].&amp;[91466]"/>
            <x15:cachedUniqueName index="2808" name="[8274 - 36353 - ULTIMOS 3 MESES].[CODCLIPRINC].&amp;[91479]"/>
            <x15:cachedUniqueName index="2809" name="[8274 - 36353 - ULTIMOS 3 MESES].[CODCLIPRINC].&amp;[91485]"/>
            <x15:cachedUniqueName index="2810" name="[8274 - 36353 - ULTIMOS 3 MESES].[CODCLIPRINC].&amp;[91514]"/>
            <x15:cachedUniqueName index="2811" name="[8274 - 36353 - ULTIMOS 3 MESES].[CODCLIPRINC].&amp;[91523]"/>
            <x15:cachedUniqueName index="2812" name="[8274 - 36353 - ULTIMOS 3 MESES].[CODCLIPRINC].&amp;[91525]"/>
            <x15:cachedUniqueName index="2813" name="[8274 - 36353 - ULTIMOS 3 MESES].[CODCLIPRINC].&amp;[91529]"/>
            <x15:cachedUniqueName index="2814" name="[8274 - 36353 - ULTIMOS 3 MESES].[CODCLIPRINC].&amp;[91535]"/>
            <x15:cachedUniqueName index="2815" name="[8274 - 36353 - ULTIMOS 3 MESES].[CODCLIPRINC].&amp;[91539]"/>
            <x15:cachedUniqueName index="2816" name="[8274 - 36353 - ULTIMOS 3 MESES].[CODCLIPRINC].&amp;[91545]"/>
            <x15:cachedUniqueName index="2817" name="[8274 - 36353 - ULTIMOS 3 MESES].[CODCLIPRINC].&amp;[91588]"/>
            <x15:cachedUniqueName index="2818" name="[8274 - 36353 - ULTIMOS 3 MESES].[CODCLIPRINC].&amp;[91595]"/>
            <x15:cachedUniqueName index="2819" name="[8274 - 36353 - ULTIMOS 3 MESES].[CODCLIPRINC].&amp;[91609]"/>
            <x15:cachedUniqueName index="2820" name="[8274 - 36353 - ULTIMOS 3 MESES].[CODCLIPRINC].&amp;[91631]"/>
            <x15:cachedUniqueName index="2821" name="[8274 - 36353 - ULTIMOS 3 MESES].[CODCLIPRINC].&amp;[91674]"/>
            <x15:cachedUniqueName index="2822" name="[8274 - 36353 - ULTIMOS 3 MESES].[CODCLIPRINC].&amp;[91676]"/>
            <x15:cachedUniqueName index="2823" name="[8274 - 36353 - ULTIMOS 3 MESES].[CODCLIPRINC].&amp;[91696]"/>
            <x15:cachedUniqueName index="2824" name="[8274 - 36353 - ULTIMOS 3 MESES].[CODCLIPRINC].&amp;[91706]"/>
            <x15:cachedUniqueName index="2825" name="[8274 - 36353 - ULTIMOS 3 MESES].[CODCLIPRINC].&amp;[91711]"/>
            <x15:cachedUniqueName index="2826" name="[8274 - 36353 - ULTIMOS 3 MESES].[CODCLIPRINC].&amp;[91714]"/>
            <x15:cachedUniqueName index="2827" name="[8274 - 36353 - ULTIMOS 3 MESES].[CODCLIPRINC].&amp;[91732]"/>
            <x15:cachedUniqueName index="2828" name="[8274 - 36353 - ULTIMOS 3 MESES].[CODCLIPRINC].&amp;[91818]"/>
            <x15:cachedUniqueName index="2829" name="[8274 - 36353 - ULTIMOS 3 MESES].[CODCLIPRINC].&amp;[91833]"/>
            <x15:cachedUniqueName index="2830" name="[8274 - 36353 - ULTIMOS 3 MESES].[CODCLIPRINC].&amp;[91843]"/>
            <x15:cachedUniqueName index="2831" name="[8274 - 36353 - ULTIMOS 3 MESES].[CODCLIPRINC].&amp;[91844]"/>
            <x15:cachedUniqueName index="2832" name="[8274 - 36353 - ULTIMOS 3 MESES].[CODCLIPRINC].&amp;[91847]"/>
            <x15:cachedUniqueName index="2833" name="[8274 - 36353 - ULTIMOS 3 MESES].[CODCLIPRINC].&amp;[91879]"/>
            <x15:cachedUniqueName index="2834" name="[8274 - 36353 - ULTIMOS 3 MESES].[CODCLIPRINC].&amp;[91881]"/>
            <x15:cachedUniqueName index="2835" name="[8274 - 36353 - ULTIMOS 3 MESES].[CODCLIPRINC].&amp;[91895]"/>
            <x15:cachedUniqueName index="2836" name="[8274 - 36353 - ULTIMOS 3 MESES].[CODCLIPRINC].&amp;[91912]"/>
            <x15:cachedUniqueName index="2837" name="[8274 - 36353 - ULTIMOS 3 MESES].[CODCLIPRINC].&amp;[91920]"/>
            <x15:cachedUniqueName index="2838" name="[8274 - 36353 - ULTIMOS 3 MESES].[CODCLIPRINC].&amp;[91948]"/>
            <x15:cachedUniqueName index="2839" name="[8274 - 36353 - ULTIMOS 3 MESES].[CODCLIPRINC].&amp;[91957]"/>
            <x15:cachedUniqueName index="2840" name="[8274 - 36353 - ULTIMOS 3 MESES].[CODCLIPRINC].&amp;[91992]"/>
            <x15:cachedUniqueName index="2841" name="[8274 - 36353 - ULTIMOS 3 MESES].[CODCLIPRINC].&amp;[92003]"/>
            <x15:cachedUniqueName index="2842" name="[8274 - 36353 - ULTIMOS 3 MESES].[CODCLIPRINC].&amp;[92069]"/>
            <x15:cachedUniqueName index="2843" name="[8274 - 36353 - ULTIMOS 3 MESES].[CODCLIPRINC].&amp;[92070]"/>
            <x15:cachedUniqueName index="2844" name="[8274 - 36353 - ULTIMOS 3 MESES].[CODCLIPRINC].&amp;[92088]"/>
            <x15:cachedUniqueName index="2845" name="[8274 - 36353 - ULTIMOS 3 MESES].[CODCLIPRINC].&amp;[92102]"/>
            <x15:cachedUniqueName index="2846" name="[8274 - 36353 - ULTIMOS 3 MESES].[CODCLIPRINC].&amp;[92114]"/>
            <x15:cachedUniqueName index="2847" name="[8274 - 36353 - ULTIMOS 3 MESES].[CODCLIPRINC].&amp;[92130]"/>
            <x15:cachedUniqueName index="2848" name="[8274 - 36353 - ULTIMOS 3 MESES].[CODCLIPRINC].&amp;[92186]"/>
            <x15:cachedUniqueName index="2849" name="[8274 - 36353 - ULTIMOS 3 MESES].[CODCLIPRINC].&amp;[92195]"/>
            <x15:cachedUniqueName index="2850" name="[8274 - 36353 - ULTIMOS 3 MESES].[CODCLIPRINC].&amp;[92202]"/>
            <x15:cachedUniqueName index="2851" name="[8274 - 36353 - ULTIMOS 3 MESES].[CODCLIPRINC].&amp;[92208]"/>
            <x15:cachedUniqueName index="2852" name="[8274 - 36353 - ULTIMOS 3 MESES].[CODCLIPRINC].&amp;[92214]"/>
            <x15:cachedUniqueName index="2853" name="[8274 - 36353 - ULTIMOS 3 MESES].[CODCLIPRINC].&amp;[92258]"/>
            <x15:cachedUniqueName index="2854" name="[8274 - 36353 - ULTIMOS 3 MESES].[CODCLIPRINC].&amp;[92285]"/>
            <x15:cachedUniqueName index="2855" name="[8274 - 36353 - ULTIMOS 3 MESES].[CODCLIPRINC].&amp;[92286]"/>
            <x15:cachedUniqueName index="2856" name="[8274 - 36353 - ULTIMOS 3 MESES].[CODCLIPRINC].&amp;[92300]"/>
            <x15:cachedUniqueName index="2857" name="[8274 - 36353 - ULTIMOS 3 MESES].[CODCLIPRINC].&amp;[92307]"/>
            <x15:cachedUniqueName index="2858" name="[8274 - 36353 - ULTIMOS 3 MESES].[CODCLIPRINC].&amp;[92323]"/>
            <x15:cachedUniqueName index="2859" name="[8274 - 36353 - ULTIMOS 3 MESES].[CODCLIPRINC].&amp;[92326]"/>
            <x15:cachedUniqueName index="2860" name="[8274 - 36353 - ULTIMOS 3 MESES].[CODCLIPRINC].&amp;[92337]"/>
            <x15:cachedUniqueName index="2861" name="[8274 - 36353 - ULTIMOS 3 MESES].[CODCLIPRINC].&amp;[92357]"/>
            <x15:cachedUniqueName index="2862" name="[8274 - 36353 - ULTIMOS 3 MESES].[CODCLIPRINC].&amp;[92360]"/>
            <x15:cachedUniqueName index="2863" name="[8274 - 36353 - ULTIMOS 3 MESES].[CODCLIPRINC].&amp;[92374]"/>
            <x15:cachedUniqueName index="2864" name="[8274 - 36353 - ULTIMOS 3 MESES].[CODCLIPRINC].&amp;[92391]"/>
            <x15:cachedUniqueName index="2865" name="[8274 - 36353 - ULTIMOS 3 MESES].[CODCLIPRINC].&amp;[92421]"/>
            <x15:cachedUniqueName index="2866" name="[8274 - 36353 - ULTIMOS 3 MESES].[CODCLIPRINC].&amp;[92448]"/>
            <x15:cachedUniqueName index="2867" name="[8274 - 36353 - ULTIMOS 3 MESES].[CODCLIPRINC].&amp;[92475]"/>
            <x15:cachedUniqueName index="2868" name="[8274 - 36353 - ULTIMOS 3 MESES].[CODCLIPRINC].&amp;[92501]"/>
            <x15:cachedUniqueName index="2869" name="[8274 - 36353 - ULTIMOS 3 MESES].[CODCLIPRINC].&amp;[92527]"/>
            <x15:cachedUniqueName index="2870" name="[8274 - 36353 - ULTIMOS 3 MESES].[CODCLIPRINC].&amp;[92542]"/>
            <x15:cachedUniqueName index="2871" name="[8274 - 36353 - ULTIMOS 3 MESES].[CODCLIPRINC].&amp;[92544]"/>
            <x15:cachedUniqueName index="2872" name="[8274 - 36353 - ULTIMOS 3 MESES].[CODCLIPRINC].&amp;[92545]"/>
            <x15:cachedUniqueName index="2873" name="[8274 - 36353 - ULTIMOS 3 MESES].[CODCLIPRINC].&amp;[92566]"/>
            <x15:cachedUniqueName index="2874" name="[8274 - 36353 - ULTIMOS 3 MESES].[CODCLIPRINC].&amp;[92590]"/>
            <x15:cachedUniqueName index="2875" name="[8274 - 36353 - ULTIMOS 3 MESES].[CODCLIPRINC].&amp;[92599]"/>
            <x15:cachedUniqueName index="2876" name="[8274 - 36353 - ULTIMOS 3 MESES].[CODCLIPRINC].&amp;[92600]"/>
            <x15:cachedUniqueName index="2877" name="[8274 - 36353 - ULTIMOS 3 MESES].[CODCLIPRINC].&amp;[92620]"/>
            <x15:cachedUniqueName index="2878" name="[8274 - 36353 - ULTIMOS 3 MESES].[CODCLIPRINC].&amp;[92630]"/>
            <x15:cachedUniqueName index="2879" name="[8274 - 36353 - ULTIMOS 3 MESES].[CODCLIPRINC].&amp;[92677]"/>
            <x15:cachedUniqueName index="2880" name="[8274 - 36353 - ULTIMOS 3 MESES].[CODCLIPRINC].&amp;[92819]"/>
            <x15:cachedUniqueName index="2881" name="[8274 - 36353 - ULTIMOS 3 MESES].[CODCLIPRINC].&amp;[92820]"/>
            <x15:cachedUniqueName index="2882" name="[8274 - 36353 - ULTIMOS 3 MESES].[CODCLIPRINC].&amp;[92847]"/>
            <x15:cachedUniqueName index="2883" name="[8274 - 36353 - ULTIMOS 3 MESES].[CODCLIPRINC].&amp;[92849]"/>
            <x15:cachedUniqueName index="2884" name="[8274 - 36353 - ULTIMOS 3 MESES].[CODCLIPRINC].&amp;[92865]"/>
            <x15:cachedUniqueName index="2885" name="[8274 - 36353 - ULTIMOS 3 MESES].[CODCLIPRINC].&amp;[92951]"/>
            <x15:cachedUniqueName index="2886" name="[8274 - 36353 - ULTIMOS 3 MESES].[CODCLIPRINC].&amp;[92957]"/>
            <x15:cachedUniqueName index="2887" name="[8274 - 36353 - ULTIMOS 3 MESES].[CODCLIPRINC].&amp;[93013]"/>
            <x15:cachedUniqueName index="2888" name="[8274 - 36353 - ULTIMOS 3 MESES].[CODCLIPRINC].&amp;[93031]"/>
            <x15:cachedUniqueName index="2889" name="[8274 - 36353 - ULTIMOS 3 MESES].[CODCLIPRINC].&amp;[93057]"/>
            <x15:cachedUniqueName index="2890" name="[8274 - 36353 - ULTIMOS 3 MESES].[CODCLIPRINC].&amp;[93063]"/>
            <x15:cachedUniqueName index="2891" name="[8274 - 36353 - ULTIMOS 3 MESES].[CODCLIPRINC].&amp;[93064]"/>
            <x15:cachedUniqueName index="2892" name="[8274 - 36353 - ULTIMOS 3 MESES].[CODCLIPRINC].&amp;[93075]"/>
            <x15:cachedUniqueName index="2893" name="[8274 - 36353 - ULTIMOS 3 MESES].[CODCLIPRINC].&amp;[93079]"/>
            <x15:cachedUniqueName index="2894" name="[8274 - 36353 - ULTIMOS 3 MESES].[CODCLIPRINC].&amp;[93107]"/>
            <x15:cachedUniqueName index="2895" name="[8274 - 36353 - ULTIMOS 3 MESES].[CODCLIPRINC].&amp;[93144]"/>
            <x15:cachedUniqueName index="2896" name="[8274 - 36353 - ULTIMOS 3 MESES].[CODCLIPRINC].&amp;[93156]"/>
            <x15:cachedUniqueName index="2897" name="[8274 - 36353 - ULTIMOS 3 MESES].[CODCLIPRINC].&amp;[93172]"/>
            <x15:cachedUniqueName index="2898" name="[8274 - 36353 - ULTIMOS 3 MESES].[CODCLIPRINC].&amp;[93178]"/>
            <x15:cachedUniqueName index="2899" name="[8274 - 36353 - ULTIMOS 3 MESES].[CODCLIPRINC].&amp;[93203]"/>
            <x15:cachedUniqueName index="2900" name="[8274 - 36353 - ULTIMOS 3 MESES].[CODCLIPRINC].&amp;[93208]"/>
            <x15:cachedUniqueName index="2901" name="[8274 - 36353 - ULTIMOS 3 MESES].[CODCLIPRINC].&amp;[93232]"/>
            <x15:cachedUniqueName index="2902" name="[8274 - 36353 - ULTIMOS 3 MESES].[CODCLIPRINC].&amp;[93237]"/>
            <x15:cachedUniqueName index="2903" name="[8274 - 36353 - ULTIMOS 3 MESES].[CODCLIPRINC].&amp;[93244]"/>
            <x15:cachedUniqueName index="2904" name="[8274 - 36353 - ULTIMOS 3 MESES].[CODCLIPRINC].&amp;[93258]"/>
            <x15:cachedUniqueName index="2905" name="[8274 - 36353 - ULTIMOS 3 MESES].[CODCLIPRINC].&amp;[93266]"/>
            <x15:cachedUniqueName index="2906" name="[8274 - 36353 - ULTIMOS 3 MESES].[CODCLIPRINC].&amp;[93285]"/>
            <x15:cachedUniqueName index="2907" name="[8274 - 36353 - ULTIMOS 3 MESES].[CODCLIPRINC].&amp;[93288]"/>
            <x15:cachedUniqueName index="2908" name="[8274 - 36353 - ULTIMOS 3 MESES].[CODCLIPRINC].&amp;[93316]"/>
            <x15:cachedUniqueName index="2909" name="[8274 - 36353 - ULTIMOS 3 MESES].[CODCLIPRINC].&amp;[93379]"/>
            <x15:cachedUniqueName index="2910" name="[8274 - 36353 - ULTIMOS 3 MESES].[CODCLIPRINC].&amp;[93381]"/>
            <x15:cachedUniqueName index="2911" name="[8274 - 36353 - ULTIMOS 3 MESES].[CODCLIPRINC].&amp;[93383]"/>
            <x15:cachedUniqueName index="2912" name="[8274 - 36353 - ULTIMOS 3 MESES].[CODCLIPRINC].&amp;[93434]"/>
            <x15:cachedUniqueName index="2913" name="[8274 - 36353 - ULTIMOS 3 MESES].[CODCLIPRINC].&amp;[93523]"/>
            <x15:cachedUniqueName index="2914" name="[8274 - 36353 - ULTIMOS 3 MESES].[CODCLIPRINC].&amp;[93525]"/>
            <x15:cachedUniqueName index="2915" name="[8274 - 36353 - ULTIMOS 3 MESES].[CODCLIPRINC].&amp;[93530]"/>
            <x15:cachedUniqueName index="2916" name="[8274 - 36353 - ULTIMOS 3 MESES].[CODCLIPRINC].&amp;[93549]"/>
            <x15:cachedUniqueName index="2917" name="[8274 - 36353 - ULTIMOS 3 MESES].[CODCLIPRINC].&amp;[93566]"/>
            <x15:cachedUniqueName index="2918" name="[8274 - 36353 - ULTIMOS 3 MESES].[CODCLIPRINC].&amp;[93567]"/>
            <x15:cachedUniqueName index="2919" name="[8274 - 36353 - ULTIMOS 3 MESES].[CODCLIPRINC].&amp;[93582]"/>
            <x15:cachedUniqueName index="2920" name="[8274 - 36353 - ULTIMOS 3 MESES].[CODCLIPRINC].&amp;[93586]"/>
            <x15:cachedUniqueName index="2921" name="[8274 - 36353 - ULTIMOS 3 MESES].[CODCLIPRINC].&amp;[93590]"/>
            <x15:cachedUniqueName index="2922" name="[8274 - 36353 - ULTIMOS 3 MESES].[CODCLIPRINC].&amp;[93598]"/>
            <x15:cachedUniqueName index="2923" name="[8274 - 36353 - ULTIMOS 3 MESES].[CODCLIPRINC].&amp;[93603]"/>
            <x15:cachedUniqueName index="2924" name="[8274 - 36353 - ULTIMOS 3 MESES].[CODCLIPRINC].&amp;[93616]"/>
            <x15:cachedUniqueName index="2925" name="[8274 - 36353 - ULTIMOS 3 MESES].[CODCLIPRINC].&amp;[93643]"/>
            <x15:cachedUniqueName index="2926" name="[8274 - 36353 - ULTIMOS 3 MESES].[CODCLIPRINC].&amp;[93689]"/>
            <x15:cachedUniqueName index="2927" name="[8274 - 36353 - ULTIMOS 3 MESES].[CODCLIPRINC].&amp;[93712]"/>
            <x15:cachedUniqueName index="2928" name="[8274 - 36353 - ULTIMOS 3 MESES].[CODCLIPRINC].&amp;[93731]"/>
            <x15:cachedUniqueName index="2929" name="[8274 - 36353 - ULTIMOS 3 MESES].[CODCLIPRINC].&amp;[93738]"/>
            <x15:cachedUniqueName index="2930" name="[8274 - 36353 - ULTIMOS 3 MESES].[CODCLIPRINC].&amp;[93742]"/>
            <x15:cachedUniqueName index="2931" name="[8274 - 36353 - ULTIMOS 3 MESES].[CODCLIPRINC].&amp;[93788]"/>
            <x15:cachedUniqueName index="2932" name="[8274 - 36353 - ULTIMOS 3 MESES].[CODCLIPRINC].&amp;[93801]"/>
            <x15:cachedUniqueName index="2933" name="[8274 - 36353 - ULTIMOS 3 MESES].[CODCLIPRINC].&amp;[93804]"/>
            <x15:cachedUniqueName index="2934" name="[8274 - 36353 - ULTIMOS 3 MESES].[CODCLIPRINC].&amp;[93810]"/>
            <x15:cachedUniqueName index="2935" name="[8274 - 36353 - ULTIMOS 3 MESES].[CODCLIPRINC].&amp;[93832]"/>
            <x15:cachedUniqueName index="2936" name="[8274 - 36353 - ULTIMOS 3 MESES].[CODCLIPRINC].&amp;[93856]"/>
            <x15:cachedUniqueName index="2937" name="[8274 - 36353 - ULTIMOS 3 MESES].[CODCLIPRINC].&amp;[93909]"/>
            <x15:cachedUniqueName index="2938" name="[8274 - 36353 - ULTIMOS 3 MESES].[CODCLIPRINC].&amp;[93923]"/>
            <x15:cachedUniqueName index="2939" name="[8274 - 36353 - ULTIMOS 3 MESES].[CODCLIPRINC].&amp;[93964]"/>
            <x15:cachedUniqueName index="2940" name="[8274 - 36353 - ULTIMOS 3 MESES].[CODCLIPRINC].&amp;[93966]"/>
            <x15:cachedUniqueName index="2941" name="[8274 - 36353 - ULTIMOS 3 MESES].[CODCLIPRINC].&amp;[93993]"/>
            <x15:cachedUniqueName index="2942" name="[8274 - 36353 - ULTIMOS 3 MESES].[CODCLIPRINC].&amp;[93998]"/>
            <x15:cachedUniqueName index="2943" name="[8274 - 36353 - ULTIMOS 3 MESES].[CODCLIPRINC].&amp;[94054]"/>
            <x15:cachedUniqueName index="2944" name="[8274 - 36353 - ULTIMOS 3 MESES].[CODCLIPRINC].&amp;[94077]"/>
            <x15:cachedUniqueName index="2945" name="[8274 - 36353 - ULTIMOS 3 MESES].[CODCLIPRINC].&amp;[94091]"/>
            <x15:cachedUniqueName index="2946" name="[8274 - 36353 - ULTIMOS 3 MESES].[CODCLIPRINC].&amp;[94122]"/>
            <x15:cachedUniqueName index="2947" name="[8274 - 36353 - ULTIMOS 3 MESES].[CODCLIPRINC].&amp;[94130]"/>
            <x15:cachedUniqueName index="2948" name="[8274 - 36353 - ULTIMOS 3 MESES].[CODCLIPRINC].&amp;[94131]"/>
            <x15:cachedUniqueName index="2949" name="[8274 - 36353 - ULTIMOS 3 MESES].[CODCLIPRINC].&amp;[94138]"/>
            <x15:cachedUniqueName index="2950" name="[8274 - 36353 - ULTIMOS 3 MESES].[CODCLIPRINC].&amp;[94141]"/>
            <x15:cachedUniqueName index="2951" name="[8274 - 36353 - ULTIMOS 3 MESES].[CODCLIPRINC].&amp;[94143]"/>
            <x15:cachedUniqueName index="2952" name="[8274 - 36353 - ULTIMOS 3 MESES].[CODCLIPRINC].&amp;[94154]"/>
            <x15:cachedUniqueName index="2953" name="[8274 - 36353 - ULTIMOS 3 MESES].[CODCLIPRINC].&amp;[94183]"/>
            <x15:cachedUniqueName index="2954" name="[8274 - 36353 - ULTIMOS 3 MESES].[CODCLIPRINC].&amp;[94191]"/>
            <x15:cachedUniqueName index="2955" name="[8274 - 36353 - ULTIMOS 3 MESES].[CODCLIPRINC].&amp;[94197]"/>
            <x15:cachedUniqueName index="2956" name="[8274 - 36353 - ULTIMOS 3 MESES].[CODCLIPRINC].&amp;[94200]"/>
            <x15:cachedUniqueName index="2957" name="[8274 - 36353 - ULTIMOS 3 MESES].[CODCLIPRINC].&amp;[94211]"/>
            <x15:cachedUniqueName index="2958" name="[8274 - 36353 - ULTIMOS 3 MESES].[CODCLIPRINC].&amp;[94212]"/>
            <x15:cachedUniqueName index="2959" name="[8274 - 36353 - ULTIMOS 3 MESES].[CODCLIPRINC].&amp;[94217]"/>
            <x15:cachedUniqueName index="2960" name="[8274 - 36353 - ULTIMOS 3 MESES].[CODCLIPRINC].&amp;[94231]"/>
            <x15:cachedUniqueName index="2961" name="[8274 - 36353 - ULTIMOS 3 MESES].[CODCLIPRINC].&amp;[94268]"/>
            <x15:cachedUniqueName index="2962" name="[8274 - 36353 - ULTIMOS 3 MESES].[CODCLIPRINC].&amp;[94319]"/>
            <x15:cachedUniqueName index="2963" name="[8274 - 36353 - ULTIMOS 3 MESES].[CODCLIPRINC].&amp;[94328]"/>
            <x15:cachedUniqueName index="2964" name="[8274 - 36353 - ULTIMOS 3 MESES].[CODCLIPRINC].&amp;[94368]"/>
            <x15:cachedUniqueName index="2965" name="[8274 - 36353 - ULTIMOS 3 MESES].[CODCLIPRINC].&amp;[94385]"/>
            <x15:cachedUniqueName index="2966" name="[8274 - 36353 - ULTIMOS 3 MESES].[CODCLIPRINC].&amp;[94406]"/>
            <x15:cachedUniqueName index="2967" name="[8274 - 36353 - ULTIMOS 3 MESES].[CODCLIPRINC].&amp;[94409]"/>
            <x15:cachedUniqueName index="2968" name="[8274 - 36353 - ULTIMOS 3 MESES].[CODCLIPRINC].&amp;[94434]"/>
            <x15:cachedUniqueName index="2969" name="[8274 - 36353 - ULTIMOS 3 MESES].[CODCLIPRINC].&amp;[94460]"/>
            <x15:cachedUniqueName index="2970" name="[8274 - 36353 - ULTIMOS 3 MESES].[CODCLIPRINC].&amp;[94472]"/>
            <x15:cachedUniqueName index="2971" name="[8274 - 36353 - ULTIMOS 3 MESES].[CODCLIPRINC].&amp;[94474]"/>
            <x15:cachedUniqueName index="2972" name="[8274 - 36353 - ULTIMOS 3 MESES].[CODCLIPRINC].&amp;[94479]"/>
            <x15:cachedUniqueName index="2973" name="[8274 - 36353 - ULTIMOS 3 MESES].[CODCLIPRINC].&amp;[94489]"/>
            <x15:cachedUniqueName index="2974" name="[8274 - 36353 - ULTIMOS 3 MESES].[CODCLIPRINC].&amp;[94510]"/>
            <x15:cachedUniqueName index="2975" name="[8274 - 36353 - ULTIMOS 3 MESES].[CODCLIPRINC].&amp;[94511]"/>
            <x15:cachedUniqueName index="2976" name="[8274 - 36353 - ULTIMOS 3 MESES].[CODCLIPRINC].&amp;[94523]"/>
            <x15:cachedUniqueName index="2977" name="[8274 - 36353 - ULTIMOS 3 MESES].[CODCLIPRINC].&amp;[94533]"/>
            <x15:cachedUniqueName index="2978" name="[8274 - 36353 - ULTIMOS 3 MESES].[CODCLIPRINC].&amp;[94534]"/>
            <x15:cachedUniqueName index="2979" name="[8274 - 36353 - ULTIMOS 3 MESES].[CODCLIPRINC].&amp;[94535]"/>
            <x15:cachedUniqueName index="2980" name="[8274 - 36353 - ULTIMOS 3 MESES].[CODCLIPRINC].&amp;[94541]"/>
            <x15:cachedUniqueName index="2981" name="[8274 - 36353 - ULTIMOS 3 MESES].[CODCLIPRINC].&amp;[94544]"/>
            <x15:cachedUniqueName index="2982" name="[8274 - 36353 - ULTIMOS 3 MESES].[CODCLIPRINC].&amp;[94559]"/>
            <x15:cachedUniqueName index="2983" name="[8274 - 36353 - ULTIMOS 3 MESES].[CODCLIPRINC].&amp;[94567]"/>
            <x15:cachedUniqueName index="2984" name="[8274 - 36353 - ULTIMOS 3 MESES].[CODCLIPRINC].&amp;[94571]"/>
            <x15:cachedUniqueName index="2985" name="[8274 - 36353 - ULTIMOS 3 MESES].[CODCLIPRINC].&amp;[94588]"/>
            <x15:cachedUniqueName index="2986" name="[8274 - 36353 - ULTIMOS 3 MESES].[CODCLIPRINC].&amp;[94593]"/>
            <x15:cachedUniqueName index="2987" name="[8274 - 36353 - ULTIMOS 3 MESES].[CODCLIPRINC].&amp;[94595]"/>
            <x15:cachedUniqueName index="2988" name="[8274 - 36353 - ULTIMOS 3 MESES].[CODCLIPRINC].&amp;[94596]"/>
            <x15:cachedUniqueName index="2989" name="[8274 - 36353 - ULTIMOS 3 MESES].[CODCLIPRINC].&amp;[94603]"/>
            <x15:cachedUniqueName index="2990" name="[8274 - 36353 - ULTIMOS 3 MESES].[CODCLIPRINC].&amp;[94604]"/>
            <x15:cachedUniqueName index="2991" name="[8274 - 36353 - ULTIMOS 3 MESES].[CODCLIPRINC].&amp;[94605]"/>
            <x15:cachedUniqueName index="2992" name="[8274 - 36353 - ULTIMOS 3 MESES].[CODCLIPRINC].&amp;[94609]"/>
            <x15:cachedUniqueName index="2993" name="[8274 - 36353 - ULTIMOS 3 MESES].[CODCLIPRINC].&amp;[94616]"/>
            <x15:cachedUniqueName index="2994" name="[8274 - 36353 - ULTIMOS 3 MESES].[CODCLIPRINC].&amp;[94628]"/>
            <x15:cachedUniqueName index="2995" name="[8274 - 36353 - ULTIMOS 3 MESES].[CODCLIPRINC].&amp;[94629]"/>
            <x15:cachedUniqueName index="2996" name="[8274 - 36353 - ULTIMOS 3 MESES].[CODCLIPRINC].&amp;[94636]"/>
            <x15:cachedUniqueName index="2997" name="[8274 - 36353 - ULTIMOS 3 MESES].[CODCLIPRINC].&amp;[94659]"/>
            <x15:cachedUniqueName index="2998" name="[8274 - 36353 - ULTIMOS 3 MESES].[CODCLIPRINC].&amp;[94663]"/>
            <x15:cachedUniqueName index="2999" name="[8274 - 36353 - ULTIMOS 3 MESES].[CODCLIPRINC].&amp;[94673]"/>
            <x15:cachedUniqueName index="3000" name="[8274 - 36353 - ULTIMOS 3 MESES].[CODCLIPRINC].&amp;[94695]"/>
            <x15:cachedUniqueName index="3001" name="[8274 - 36353 - ULTIMOS 3 MESES].[CODCLIPRINC].&amp;[94709]"/>
            <x15:cachedUniqueName index="3002" name="[8274 - 36353 - ULTIMOS 3 MESES].[CODCLIPRINC].&amp;[94713]"/>
            <x15:cachedUniqueName index="3003" name="[8274 - 36353 - ULTIMOS 3 MESES].[CODCLIPRINC].&amp;[94714]"/>
            <x15:cachedUniqueName index="3004" name="[8274 - 36353 - ULTIMOS 3 MESES].[CODCLIPRINC].&amp;[94724]"/>
            <x15:cachedUniqueName index="3005" name="[8274 - 36353 - ULTIMOS 3 MESES].[CODCLIPRINC].&amp;[94732]"/>
            <x15:cachedUniqueName index="3006" name="[8274 - 36353 - ULTIMOS 3 MESES].[CODCLIPRINC].&amp;[94744]"/>
            <x15:cachedUniqueName index="3007" name="[8274 - 36353 - ULTIMOS 3 MESES].[CODCLIPRINC].&amp;[94748]"/>
            <x15:cachedUniqueName index="3008" name="[8274 - 36353 - ULTIMOS 3 MESES].[CODCLIPRINC].&amp;[94758]"/>
            <x15:cachedUniqueName index="3009" name="[8274 - 36353 - ULTIMOS 3 MESES].[CODCLIPRINC].&amp;[94760]"/>
            <x15:cachedUniqueName index="3010" name="[8274 - 36353 - ULTIMOS 3 MESES].[CODCLIPRINC].&amp;[94805]"/>
            <x15:cachedUniqueName index="3011" name="[8274 - 36353 - ULTIMOS 3 MESES].[CODCLIPRINC].&amp;[94806]"/>
            <x15:cachedUniqueName index="3012" name="[8274 - 36353 - ULTIMOS 3 MESES].[CODCLIPRINC].&amp;[94831]"/>
            <x15:cachedUniqueName index="3013" name="[8274 - 36353 - ULTIMOS 3 MESES].[CODCLIPRINC].&amp;[94872]"/>
            <x15:cachedUniqueName index="3014" name="[8274 - 36353 - ULTIMOS 3 MESES].[CODCLIPRINC].&amp;[94883]"/>
            <x15:cachedUniqueName index="3015" name="[8274 - 36353 - ULTIMOS 3 MESES].[CODCLIPRINC].&amp;[94915]"/>
            <x15:cachedUniqueName index="3016" name="[8274 - 36353 - ULTIMOS 3 MESES].[CODCLIPRINC].&amp;[94939]"/>
            <x15:cachedUniqueName index="3017" name="[8274 - 36353 - ULTIMOS 3 MESES].[CODCLIPRINC].&amp;[94948]"/>
            <x15:cachedUniqueName index="3018" name="[8274 - 36353 - ULTIMOS 3 MESES].[CODCLIPRINC].&amp;[94957]"/>
            <x15:cachedUniqueName index="3019" name="[8274 - 36353 - ULTIMOS 3 MESES].[CODCLIPRINC].&amp;[94968]"/>
            <x15:cachedUniqueName index="3020" name="[8274 - 36353 - ULTIMOS 3 MESES].[CODCLIPRINC].&amp;[94994]"/>
            <x15:cachedUniqueName index="3021" name="[8274 - 36353 - ULTIMOS 3 MESES].[CODCLIPRINC].&amp;[94995]"/>
            <x15:cachedUniqueName index="3022" name="[8274 - 36353 - ULTIMOS 3 MESES].[CODCLIPRINC].&amp;[95000]"/>
            <x15:cachedUniqueName index="3023" name="[8274 - 36353 - ULTIMOS 3 MESES].[CODCLIPRINC].&amp;[95012]"/>
            <x15:cachedUniqueName index="3024" name="[8274 - 36353 - ULTIMOS 3 MESES].[CODCLIPRINC].&amp;[95040]"/>
            <x15:cachedUniqueName index="3025" name="[8274 - 36353 - ULTIMOS 3 MESES].[CODCLIPRINC].&amp;[95067]"/>
            <x15:cachedUniqueName index="3026" name="[8274 - 36353 - ULTIMOS 3 MESES].[CODCLIPRINC].&amp;[95069]"/>
            <x15:cachedUniqueName index="3027" name="[8274 - 36353 - ULTIMOS 3 MESES].[CODCLIPRINC].&amp;[95070]"/>
            <x15:cachedUniqueName index="3028" name="[8274 - 36353 - ULTIMOS 3 MESES].[CODCLIPRINC].&amp;[95076]"/>
            <x15:cachedUniqueName index="3029" name="[8274 - 36353 - ULTIMOS 3 MESES].[CODCLIPRINC].&amp;[95079]"/>
            <x15:cachedUniqueName index="3030" name="[8274 - 36353 - ULTIMOS 3 MESES].[CODCLIPRINC].&amp;[95085]"/>
            <x15:cachedUniqueName index="3031" name="[8274 - 36353 - ULTIMOS 3 MESES].[CODCLIPRINC].&amp;[95091]"/>
            <x15:cachedUniqueName index="3032" name="[8274 - 36353 - ULTIMOS 3 MESES].[CODCLIPRINC].&amp;[95096]"/>
            <x15:cachedUniqueName index="3033" name="[8274 - 36353 - ULTIMOS 3 MESES].[CODCLIPRINC].&amp;[95117]"/>
            <x15:cachedUniqueName index="3034" name="[8274 - 36353 - ULTIMOS 3 MESES].[CODCLIPRINC].&amp;[95125]"/>
            <x15:cachedUniqueName index="3035" name="[8274 - 36353 - ULTIMOS 3 MESES].[CODCLIPRINC].&amp;[95173]"/>
            <x15:cachedUniqueName index="3036" name="[8274 - 36353 - ULTIMOS 3 MESES].[CODCLIPRINC].&amp;[95237]"/>
            <x15:cachedUniqueName index="3037" name="[8274 - 36353 - ULTIMOS 3 MESES].[CODCLIPRINC].&amp;[95279]"/>
            <x15:cachedUniqueName index="3038" name="[8274 - 36353 - ULTIMOS 3 MESES].[CODCLIPRINC].&amp;[95285]"/>
            <x15:cachedUniqueName index="3039" name="[8274 - 36353 - ULTIMOS 3 MESES].[CODCLIPRINC].&amp;[95310]"/>
            <x15:cachedUniqueName index="3040" name="[8274 - 36353 - ULTIMOS 3 MESES].[CODCLIPRINC].&amp;[95313]"/>
            <x15:cachedUniqueName index="3041" name="[8274 - 36353 - ULTIMOS 3 MESES].[CODCLIPRINC].&amp;[95325]"/>
            <x15:cachedUniqueName index="3042" name="[8274 - 36353 - ULTIMOS 3 MESES].[CODCLIPRINC].&amp;[95343]"/>
            <x15:cachedUniqueName index="3043" name="[8274 - 36353 - ULTIMOS 3 MESES].[CODCLIPRINC].&amp;[95351]"/>
            <x15:cachedUniqueName index="3044" name="[8274 - 36353 - ULTIMOS 3 MESES].[CODCLIPRINC].&amp;[95357]"/>
            <x15:cachedUniqueName index="3045" name="[8274 - 36353 - ULTIMOS 3 MESES].[CODCLIPRINC].&amp;[95379]"/>
            <x15:cachedUniqueName index="3046" name="[8274 - 36353 - ULTIMOS 3 MESES].[CODCLIPRINC].&amp;[95398]"/>
            <x15:cachedUniqueName index="3047" name="[8274 - 36353 - ULTIMOS 3 MESES].[CODCLIPRINC].&amp;[95416]"/>
            <x15:cachedUniqueName index="3048" name="[8274 - 36353 - ULTIMOS 3 MESES].[CODCLIPRINC].&amp;[95418]"/>
            <x15:cachedUniqueName index="3049" name="[8274 - 36353 - ULTIMOS 3 MESES].[CODCLIPRINC].&amp;[95459]"/>
            <x15:cachedUniqueName index="3050" name="[8274 - 36353 - ULTIMOS 3 MESES].[CODCLIPRINC].&amp;[95465]"/>
            <x15:cachedUniqueName index="3051" name="[8274 - 36353 - ULTIMOS 3 MESES].[CODCLIPRINC].&amp;[95478]"/>
            <x15:cachedUniqueName index="3052" name="[8274 - 36353 - ULTIMOS 3 MESES].[CODCLIPRINC].&amp;[95487]"/>
            <x15:cachedUniqueName index="3053" name="[8274 - 36353 - ULTIMOS 3 MESES].[CODCLIPRINC].&amp;[95493]"/>
            <x15:cachedUniqueName index="3054" name="[8274 - 36353 - ULTIMOS 3 MESES].[CODCLIPRINC].&amp;[95508]"/>
            <x15:cachedUniqueName index="3055" name="[8274 - 36353 - ULTIMOS 3 MESES].[CODCLIPRINC].&amp;[95519]"/>
            <x15:cachedUniqueName index="3056" name="[8274 - 36353 - ULTIMOS 3 MESES].[CODCLIPRINC].&amp;[95533]"/>
            <x15:cachedUniqueName index="3057" name="[8274 - 36353 - ULTIMOS 3 MESES].[CODCLIPRINC].&amp;[95541]"/>
            <x15:cachedUniqueName index="3058" name="[8274 - 36353 - ULTIMOS 3 MESES].[CODCLIPRINC].&amp;[95550]"/>
            <x15:cachedUniqueName index="3059" name="[8274 - 36353 - ULTIMOS 3 MESES].[CODCLIPRINC].&amp;[95562]"/>
            <x15:cachedUniqueName index="3060" name="[8274 - 36353 - ULTIMOS 3 MESES].[CODCLIPRINC].&amp;[95564]"/>
            <x15:cachedUniqueName index="3061" name="[8274 - 36353 - ULTIMOS 3 MESES].[CODCLIPRINC].&amp;[95583]"/>
            <x15:cachedUniqueName index="3062" name="[8274 - 36353 - ULTIMOS 3 MESES].[CODCLIPRINC].&amp;[95617]"/>
            <x15:cachedUniqueName index="3063" name="[8274 - 36353 - ULTIMOS 3 MESES].[CODCLIPRINC].&amp;[95625]"/>
            <x15:cachedUniqueName index="3064" name="[8274 - 36353 - ULTIMOS 3 MESES].[CODCLIPRINC].&amp;[95628]"/>
            <x15:cachedUniqueName index="3065" name="[8274 - 36353 - ULTIMOS 3 MESES].[CODCLIPRINC].&amp;[95629]"/>
            <x15:cachedUniqueName index="3066" name="[8274 - 36353 - ULTIMOS 3 MESES].[CODCLIPRINC].&amp;[95636]"/>
            <x15:cachedUniqueName index="3067" name="[8274 - 36353 - ULTIMOS 3 MESES].[CODCLIPRINC].&amp;[95682]"/>
            <x15:cachedUniqueName index="3068" name="[8274 - 36353 - ULTIMOS 3 MESES].[CODCLIPRINC].&amp;[95695]"/>
            <x15:cachedUniqueName index="3069" name="[8274 - 36353 - ULTIMOS 3 MESES].[CODCLIPRINC].&amp;[95712]"/>
            <x15:cachedUniqueName index="3070" name="[8274 - 36353 - ULTIMOS 3 MESES].[CODCLIPRINC].&amp;[95756]"/>
            <x15:cachedUniqueName index="3071" name="[8274 - 36353 - ULTIMOS 3 MESES].[CODCLIPRINC].&amp;[95956]"/>
            <x15:cachedUniqueName index="3072" name="[8274 - 36353 - ULTIMOS 3 MESES].[CODCLIPRINC].&amp;[95999]"/>
            <x15:cachedUniqueName index="3073" name="[8274 - 36353 - ULTIMOS 3 MESES].[CODCLIPRINC].&amp;[96014]"/>
            <x15:cachedUniqueName index="3074" name="[8274 - 36353 - ULTIMOS 3 MESES].[CODCLIPRINC].&amp;[96044]"/>
            <x15:cachedUniqueName index="3075" name="[8274 - 36353 - ULTIMOS 3 MESES].[CODCLIPRINC].&amp;[96054]"/>
            <x15:cachedUniqueName index="3076" name="[8274 - 36353 - ULTIMOS 3 MESES].[CODCLIPRINC].&amp;[96080]"/>
            <x15:cachedUniqueName index="3077" name="[8274 - 36353 - ULTIMOS 3 MESES].[CODCLIPRINC].&amp;[96109]"/>
            <x15:cachedUniqueName index="3078" name="[8274 - 36353 - ULTIMOS 3 MESES].[CODCLIPRINC].&amp;[96132]"/>
            <x15:cachedUniqueName index="3079" name="[8274 - 36353 - ULTIMOS 3 MESES].[CODCLIPRINC].&amp;[96153]"/>
            <x15:cachedUniqueName index="3080" name="[8274 - 36353 - ULTIMOS 3 MESES].[CODCLIPRINC].&amp;[96215]"/>
            <x15:cachedUniqueName index="3081" name="[8274 - 36353 - ULTIMOS 3 MESES].[CODCLIPRINC].&amp;[96325]"/>
            <x15:cachedUniqueName index="3082" name="[8274 - 36353 - ULTIMOS 3 MESES].[CODCLIPRINC].&amp;[96383]"/>
            <x15:cachedUniqueName index="3083" name="[8274 - 36353 - ULTIMOS 3 MESES].[CODCLIPRINC].&amp;[96441]"/>
            <x15:cachedUniqueName index="3084" name="[8274 - 36353 - ULTIMOS 3 MESES].[CODCLIPRINC].&amp;[96483]"/>
            <x15:cachedUniqueName index="3085" name="[8274 - 36353 - ULTIMOS 3 MESES].[CODCLIPRINC].&amp;[96484]"/>
            <x15:cachedUniqueName index="3086" name="[8274 - 36353 - ULTIMOS 3 MESES].[CODCLIPRINC].&amp;[96488]"/>
            <x15:cachedUniqueName index="3087" name="[8274 - 36353 - ULTIMOS 3 MESES].[CODCLIPRINC].&amp;[96489]"/>
            <x15:cachedUniqueName index="3088" name="[8274 - 36353 - ULTIMOS 3 MESES].[CODCLIPRINC].&amp;[96494]"/>
            <x15:cachedUniqueName index="3089" name="[8274 - 36353 - ULTIMOS 3 MESES].[CODCLIPRINC].&amp;[96507]"/>
            <x15:cachedUniqueName index="3090" name="[8274 - 36353 - ULTIMOS 3 MESES].[CODCLIPRINC].&amp;[96516]"/>
            <x15:cachedUniqueName index="3091" name="[8274 - 36353 - ULTIMOS 3 MESES].[CODCLIPRINC].&amp;[96538]"/>
            <x15:cachedUniqueName index="3092" name="[8274 - 36353 - ULTIMOS 3 MESES].[CODCLIPRINC].&amp;[96541]"/>
            <x15:cachedUniqueName index="3093" name="[8274 - 36353 - ULTIMOS 3 MESES].[CODCLIPRINC].&amp;[96556]"/>
            <x15:cachedUniqueName index="3094" name="[8274 - 36353 - ULTIMOS 3 MESES].[CODCLIPRINC].&amp;[96572]"/>
            <x15:cachedUniqueName index="3095" name="[8274 - 36353 - ULTIMOS 3 MESES].[CODCLIPRINC].&amp;[96585]"/>
            <x15:cachedUniqueName index="3096" name="[8274 - 36353 - ULTIMOS 3 MESES].[CODCLIPRINC].&amp;[96592]"/>
            <x15:cachedUniqueName index="3097" name="[8274 - 36353 - ULTIMOS 3 MESES].[CODCLIPRINC].&amp;[96673]"/>
            <x15:cachedUniqueName index="3098" name="[8274 - 36353 - ULTIMOS 3 MESES].[CODCLIPRINC].&amp;[96691]"/>
            <x15:cachedUniqueName index="3099" name="[8274 - 36353 - ULTIMOS 3 MESES].[CODCLIPRINC].&amp;[96695]"/>
            <x15:cachedUniqueName index="3100" name="[8274 - 36353 - ULTIMOS 3 MESES].[CODCLIPRINC].&amp;[96722]"/>
            <x15:cachedUniqueName index="3101" name="[8274 - 36353 - ULTIMOS 3 MESES].[CODCLIPRINC].&amp;[96737]"/>
            <x15:cachedUniqueName index="3102" name="[8274 - 36353 - ULTIMOS 3 MESES].[CODCLIPRINC].&amp;[96748]"/>
            <x15:cachedUniqueName index="3103" name="[8274 - 36353 - ULTIMOS 3 MESES].[CODCLIPRINC].&amp;[96755]"/>
            <x15:cachedUniqueName index="3104" name="[8274 - 36353 - ULTIMOS 3 MESES].[CODCLIPRINC].&amp;[96762]"/>
            <x15:cachedUniqueName index="3105" name="[8274 - 36353 - ULTIMOS 3 MESES].[CODCLIPRINC].&amp;[96769]"/>
            <x15:cachedUniqueName index="3106" name="[8274 - 36353 - ULTIMOS 3 MESES].[CODCLIPRINC].&amp;[96803]"/>
            <x15:cachedUniqueName index="3107" name="[8274 - 36353 - ULTIMOS 3 MESES].[CODCLIPRINC].&amp;[96808]"/>
            <x15:cachedUniqueName index="3108" name="[8274 - 36353 - ULTIMOS 3 MESES].[CODCLIPRINC].&amp;[96851]"/>
            <x15:cachedUniqueName index="3109" name="[8274 - 36353 - ULTIMOS 3 MESES].[CODCLIPRINC].&amp;[96872]"/>
            <x15:cachedUniqueName index="3110" name="[8274 - 36353 - ULTIMOS 3 MESES].[CODCLIPRINC].&amp;[96881]"/>
            <x15:cachedUniqueName index="3111" name="[8274 - 36353 - ULTIMOS 3 MESES].[CODCLIPRINC].&amp;[96914]"/>
            <x15:cachedUniqueName index="3112" name="[8274 - 36353 - ULTIMOS 3 MESES].[CODCLIPRINC].&amp;[96938]"/>
            <x15:cachedUniqueName index="3113" name="[8274 - 36353 - ULTIMOS 3 MESES].[CODCLIPRINC].&amp;[96951]"/>
            <x15:cachedUniqueName index="3114" name="[8274 - 36353 - ULTIMOS 3 MESES].[CODCLIPRINC].&amp;[96969]"/>
            <x15:cachedUniqueName index="3115" name="[8274 - 36353 - ULTIMOS 3 MESES].[CODCLIPRINC].&amp;[96978]"/>
            <x15:cachedUniqueName index="3116" name="[8274 - 36353 - ULTIMOS 3 MESES].[CODCLIPRINC].&amp;[96995]"/>
            <x15:cachedUniqueName index="3117" name="[8274 - 36353 - ULTIMOS 3 MESES].[CODCLIPRINC].&amp;[97003]"/>
            <x15:cachedUniqueName index="3118" name="[8274 - 36353 - ULTIMOS 3 MESES].[CODCLIPRINC].&amp;[97013]"/>
            <x15:cachedUniqueName index="3119" name="[8274 - 36353 - ULTIMOS 3 MESES].[CODCLIPRINC].&amp;[97030]"/>
            <x15:cachedUniqueName index="3120" name="[8274 - 36353 - ULTIMOS 3 MESES].[CODCLIPRINC].&amp;[97041]"/>
            <x15:cachedUniqueName index="3121" name="[8274 - 36353 - ULTIMOS 3 MESES].[CODCLIPRINC].&amp;[97053]"/>
            <x15:cachedUniqueName index="3122" name="[8274 - 36353 - ULTIMOS 3 MESES].[CODCLIPRINC].&amp;[97072]"/>
            <x15:cachedUniqueName index="3123" name="[8274 - 36353 - ULTIMOS 3 MESES].[CODCLIPRINC].&amp;[97074]"/>
            <x15:cachedUniqueName index="3124" name="[8274 - 36353 - ULTIMOS 3 MESES].[CODCLIPRINC].&amp;[97088]"/>
            <x15:cachedUniqueName index="3125" name="[8274 - 36353 - ULTIMOS 3 MESES].[CODCLIPRINC].&amp;[97103]"/>
            <x15:cachedUniqueName index="3126" name="[8274 - 36353 - ULTIMOS 3 MESES].[CODCLIPRINC].&amp;[97176]"/>
            <x15:cachedUniqueName index="3127" name="[8274 - 36353 - ULTIMOS 3 MESES].[CODCLIPRINC].&amp;[97178]"/>
            <x15:cachedUniqueName index="3128" name="[8274 - 36353 - ULTIMOS 3 MESES].[CODCLIPRINC].&amp;[97200]"/>
            <x15:cachedUniqueName index="3129" name="[8274 - 36353 - ULTIMOS 3 MESES].[CODCLIPRINC].&amp;[97221]"/>
            <x15:cachedUniqueName index="3130" name="[8274 - 36353 - ULTIMOS 3 MESES].[CODCLIPRINC].&amp;[97252]"/>
            <x15:cachedUniqueName index="3131" name="[8274 - 36353 - ULTIMOS 3 MESES].[CODCLIPRINC].&amp;[97270]"/>
            <x15:cachedUniqueName index="3132" name="[8274 - 36353 - ULTIMOS 3 MESES].[CODCLIPRINC].&amp;[97276]"/>
            <x15:cachedUniqueName index="3133" name="[8274 - 36353 - ULTIMOS 3 MESES].[CODCLIPRINC].&amp;[97298]"/>
            <x15:cachedUniqueName index="3134" name="[8274 - 36353 - ULTIMOS 3 MESES].[CODCLIPRINC].&amp;[97301]"/>
            <x15:cachedUniqueName index="3135" name="[8274 - 36353 - ULTIMOS 3 MESES].[CODCLIPRINC].&amp;[97351]"/>
            <x15:cachedUniqueName index="3136" name="[8274 - 36353 - ULTIMOS 3 MESES].[CODCLIPRINC].&amp;[97365]"/>
            <x15:cachedUniqueName index="3137" name="[8274 - 36353 - ULTIMOS 3 MESES].[CODCLIPRINC].&amp;[97400]"/>
            <x15:cachedUniqueName index="3138" name="[8274 - 36353 - ULTIMOS 3 MESES].[CODCLIPRINC].&amp;[97424]"/>
            <x15:cachedUniqueName index="3139" name="[8274 - 36353 - ULTIMOS 3 MESES].[CODCLIPRINC].&amp;[97439]"/>
            <x15:cachedUniqueName index="3140" name="[8274 - 36353 - ULTIMOS 3 MESES].[CODCLIPRINC].&amp;[97478]"/>
            <x15:cachedUniqueName index="3141" name="[8274 - 36353 - ULTIMOS 3 MESES].[CODCLIPRINC].&amp;[97520]"/>
            <x15:cachedUniqueName index="3142" name="[8274 - 36353 - ULTIMOS 3 MESES].[CODCLIPRINC].&amp;[97531]"/>
            <x15:cachedUniqueName index="3143" name="[8274 - 36353 - ULTIMOS 3 MESES].[CODCLIPRINC].&amp;[97542]"/>
            <x15:cachedUniqueName index="3144" name="[8274 - 36353 - ULTIMOS 3 MESES].[CODCLIPRINC].&amp;[97548]"/>
            <x15:cachedUniqueName index="3145" name="[8274 - 36353 - ULTIMOS 3 MESES].[CODCLIPRINC].&amp;[97549]"/>
            <x15:cachedUniqueName index="3146" name="[8274 - 36353 - ULTIMOS 3 MESES].[CODCLIPRINC].&amp;[97565]"/>
            <x15:cachedUniqueName index="3147" name="[8274 - 36353 - ULTIMOS 3 MESES].[CODCLIPRINC].&amp;[97609]"/>
            <x15:cachedUniqueName index="3148" name="[8274 - 36353 - ULTIMOS 3 MESES].[CODCLIPRINC].&amp;[97629]"/>
            <x15:cachedUniqueName index="3149" name="[8274 - 36353 - ULTIMOS 3 MESES].[CODCLIPRINC].&amp;[97659]"/>
            <x15:cachedUniqueName index="3150" name="[8274 - 36353 - ULTIMOS 3 MESES].[CODCLIPRINC].&amp;[97674]"/>
            <x15:cachedUniqueName index="3151" name="[8274 - 36353 - ULTIMOS 3 MESES].[CODCLIPRINC].&amp;[97678]"/>
            <x15:cachedUniqueName index="3152" name="[8274 - 36353 - ULTIMOS 3 MESES].[CODCLIPRINC].&amp;[97706]"/>
            <x15:cachedUniqueName index="3153" name="[8274 - 36353 - ULTIMOS 3 MESES].[CODCLIPRINC].&amp;[97716]"/>
            <x15:cachedUniqueName index="3154" name="[8274 - 36353 - ULTIMOS 3 MESES].[CODCLIPRINC].&amp;[97719]"/>
            <x15:cachedUniqueName index="3155" name="[8274 - 36353 - ULTIMOS 3 MESES].[CODCLIPRINC].&amp;[97732]"/>
            <x15:cachedUniqueName index="3156" name="[8274 - 36353 - ULTIMOS 3 MESES].[CODCLIPRINC].&amp;[97743]"/>
            <x15:cachedUniqueName index="3157" name="[8274 - 36353 - ULTIMOS 3 MESES].[CODCLIPRINC].&amp;[97753]"/>
            <x15:cachedUniqueName index="3158" name="[8274 - 36353 - ULTIMOS 3 MESES].[CODCLIPRINC].&amp;[97771]"/>
            <x15:cachedUniqueName index="3159" name="[8274 - 36353 - ULTIMOS 3 MESES].[CODCLIPRINC].&amp;[97777]"/>
            <x15:cachedUniqueName index="3160" name="[8274 - 36353 - ULTIMOS 3 MESES].[CODCLIPRINC].&amp;[97791]"/>
            <x15:cachedUniqueName index="3161" name="[8274 - 36353 - ULTIMOS 3 MESES].[CODCLIPRINC].&amp;[97798]"/>
            <x15:cachedUniqueName index="3162" name="[8274 - 36353 - ULTIMOS 3 MESES].[CODCLIPRINC].&amp;[97800]"/>
            <x15:cachedUniqueName index="3163" name="[8274 - 36353 - ULTIMOS 3 MESES].[CODCLIPRINC].&amp;[97825]"/>
            <x15:cachedUniqueName index="3164" name="[8274 - 36353 - ULTIMOS 3 MESES].[CODCLIPRINC].&amp;[97839]"/>
            <x15:cachedUniqueName index="3165" name="[8274 - 36353 - ULTIMOS 3 MESES].[CODCLIPRINC].&amp;[97845]"/>
            <x15:cachedUniqueName index="3166" name="[8274 - 36353 - ULTIMOS 3 MESES].[CODCLIPRINC].&amp;[97846]"/>
            <x15:cachedUniqueName index="3167" name="[8274 - 36353 - ULTIMOS 3 MESES].[CODCLIPRINC].&amp;[97850]"/>
            <x15:cachedUniqueName index="3168" name="[8274 - 36353 - ULTIMOS 3 MESES].[CODCLIPRINC].&amp;[97873]"/>
            <x15:cachedUniqueName index="3169" name="[8274 - 36353 - ULTIMOS 3 MESES].[CODCLIPRINC].&amp;[97875]"/>
            <x15:cachedUniqueName index="3170" name="[8274 - 36353 - ULTIMOS 3 MESES].[CODCLIPRINC].&amp;[97897]"/>
            <x15:cachedUniqueName index="3171" name="[8274 - 36353 - ULTIMOS 3 MESES].[CODCLIPRINC].&amp;[97922]"/>
            <x15:cachedUniqueName index="3172" name="[8274 - 36353 - ULTIMOS 3 MESES].[CODCLIPRINC].&amp;[97945]"/>
            <x15:cachedUniqueName index="3173" name="[8274 - 36353 - ULTIMOS 3 MESES].[CODCLIPRINC].&amp;[97975]"/>
            <x15:cachedUniqueName index="3174" name="[8274 - 36353 - ULTIMOS 3 MESES].[CODCLIPRINC].&amp;[97978]"/>
            <x15:cachedUniqueName index="3175" name="[8274 - 36353 - ULTIMOS 3 MESES].[CODCLIPRINC].&amp;[98020]"/>
            <x15:cachedUniqueName index="3176" name="[8274 - 36353 - ULTIMOS 3 MESES].[CODCLIPRINC].&amp;[98073]"/>
            <x15:cachedUniqueName index="3177" name="[8274 - 36353 - ULTIMOS 3 MESES].[CODCLIPRINC].&amp;[98096]"/>
            <x15:cachedUniqueName index="3178" name="[8274 - 36353 - ULTIMOS 3 MESES].[CODCLIPRINC].&amp;[98104]"/>
            <x15:cachedUniqueName index="3179" name="[8274 - 36353 - ULTIMOS 3 MESES].[CODCLIPRINC].&amp;[98126]"/>
            <x15:cachedUniqueName index="3180" name="[8274 - 36353 - ULTIMOS 3 MESES].[CODCLIPRINC].&amp;[98129]"/>
            <x15:cachedUniqueName index="3181" name="[8274 - 36353 - ULTIMOS 3 MESES].[CODCLIPRINC].&amp;[98154]"/>
            <x15:cachedUniqueName index="3182" name="[8274 - 36353 - ULTIMOS 3 MESES].[CODCLIPRINC].&amp;[98158]"/>
            <x15:cachedUniqueName index="3183" name="[8274 - 36353 - ULTIMOS 3 MESES].[CODCLIPRINC].&amp;[98159]"/>
            <x15:cachedUniqueName index="3184" name="[8274 - 36353 - ULTIMOS 3 MESES].[CODCLIPRINC].&amp;[98164]"/>
            <x15:cachedUniqueName index="3185" name="[8274 - 36353 - ULTIMOS 3 MESES].[CODCLIPRINC].&amp;[98171]"/>
            <x15:cachedUniqueName index="3186" name="[8274 - 36353 - ULTIMOS 3 MESES].[CODCLIPRINC].&amp;[98184]"/>
            <x15:cachedUniqueName index="3187" name="[8274 - 36353 - ULTIMOS 3 MESES].[CODCLIPRINC].&amp;[98193]"/>
            <x15:cachedUniqueName index="3188" name="[8274 - 36353 - ULTIMOS 3 MESES].[CODCLIPRINC].&amp;[98220]"/>
            <x15:cachedUniqueName index="3189" name="[8274 - 36353 - ULTIMOS 3 MESES].[CODCLIPRINC].&amp;[98241]"/>
            <x15:cachedUniqueName index="3190" name="[8274 - 36353 - ULTIMOS 3 MESES].[CODCLIPRINC].&amp;[98249]"/>
            <x15:cachedUniqueName index="3191" name="[8274 - 36353 - ULTIMOS 3 MESES].[CODCLIPRINC].&amp;[98259]"/>
            <x15:cachedUniqueName index="3192" name="[8274 - 36353 - ULTIMOS 3 MESES].[CODCLIPRINC].&amp;[98302]"/>
            <x15:cachedUniqueName index="3193" name="[8274 - 36353 - ULTIMOS 3 MESES].[CODCLIPRINC].&amp;[98320]"/>
            <x15:cachedUniqueName index="3194" name="[8274 - 36353 - ULTIMOS 3 MESES].[CODCLIPRINC].&amp;[98323]"/>
            <x15:cachedUniqueName index="3195" name="[8274 - 36353 - ULTIMOS 3 MESES].[CODCLIPRINC].&amp;[98329]"/>
            <x15:cachedUniqueName index="3196" name="[8274 - 36353 - ULTIMOS 3 MESES].[CODCLIPRINC].&amp;[98336]"/>
            <x15:cachedUniqueName index="3197" name="[8274 - 36353 - ULTIMOS 3 MESES].[CODCLIPRINC].&amp;[98355]"/>
            <x15:cachedUniqueName index="3198" name="[8274 - 36353 - ULTIMOS 3 MESES].[CODCLIPRINC].&amp;[98397]"/>
            <x15:cachedUniqueName index="3199" name="[8274 - 36353 - ULTIMOS 3 MESES].[CODCLIPRINC].&amp;[98401]"/>
            <x15:cachedUniqueName index="3200" name="[8274 - 36353 - ULTIMOS 3 MESES].[CODCLIPRINC].&amp;[98409]"/>
            <x15:cachedUniqueName index="3201" name="[8274 - 36353 - ULTIMOS 3 MESES].[CODCLIPRINC].&amp;[98420]"/>
            <x15:cachedUniqueName index="3202" name="[8274 - 36353 - ULTIMOS 3 MESES].[CODCLIPRINC].&amp;[98512]"/>
            <x15:cachedUniqueName index="3203" name="[8274 - 36353 - ULTIMOS 3 MESES].[CODCLIPRINC].&amp;[98521]"/>
            <x15:cachedUniqueName index="3204" name="[8274 - 36353 - ULTIMOS 3 MESES].[CODCLIPRINC].&amp;[98532]"/>
            <x15:cachedUniqueName index="3205" name="[8274 - 36353 - ULTIMOS 3 MESES].[CODCLIPRINC].&amp;[98536]"/>
            <x15:cachedUniqueName index="3206" name="[8274 - 36353 - ULTIMOS 3 MESES].[CODCLIPRINC].&amp;[98539]"/>
            <x15:cachedUniqueName index="3207" name="[8274 - 36353 - ULTIMOS 3 MESES].[CODCLIPRINC].&amp;[98547]"/>
            <x15:cachedUniqueName index="3208" name="[8274 - 36353 - ULTIMOS 3 MESES].[CODCLIPRINC].&amp;[98567]"/>
            <x15:cachedUniqueName index="3209" name="[8274 - 36353 - ULTIMOS 3 MESES].[CODCLIPRINC].&amp;[98572]"/>
            <x15:cachedUniqueName index="3210" name="[8274 - 36353 - ULTIMOS 3 MESES].[CODCLIPRINC].&amp;[98617]"/>
            <x15:cachedUniqueName index="3211" name="[8274 - 36353 - ULTIMOS 3 MESES].[CODCLIPRINC].&amp;[98638]"/>
            <x15:cachedUniqueName index="3212" name="[8274 - 36353 - ULTIMOS 3 MESES].[CODCLIPRINC].&amp;[98641]"/>
            <x15:cachedUniqueName index="3213" name="[8274 - 36353 - ULTIMOS 3 MESES].[CODCLIPRINC].&amp;[98737]"/>
            <x15:cachedUniqueName index="3214" name="[8274 - 36353 - ULTIMOS 3 MESES].[CODCLIPRINC].&amp;[98751]"/>
            <x15:cachedUniqueName index="3215" name="[8274 - 36353 - ULTIMOS 3 MESES].[CODCLIPRINC].&amp;[98771]"/>
            <x15:cachedUniqueName index="3216" name="[8274 - 36353 - ULTIMOS 3 MESES].[CODCLIPRINC].&amp;[98774]"/>
            <x15:cachedUniqueName index="3217" name="[8274 - 36353 - ULTIMOS 3 MESES].[CODCLIPRINC].&amp;[98780]"/>
            <x15:cachedUniqueName index="3218" name="[8274 - 36353 - ULTIMOS 3 MESES].[CODCLIPRINC].&amp;[98807]"/>
            <x15:cachedUniqueName index="3219" name="[8274 - 36353 - ULTIMOS 3 MESES].[CODCLIPRINC].&amp;[98823]"/>
            <x15:cachedUniqueName index="3220" name="[8274 - 36353 - ULTIMOS 3 MESES].[CODCLIPRINC].&amp;[98848]"/>
            <x15:cachedUniqueName index="3221" name="[8274 - 36353 - ULTIMOS 3 MESES].[CODCLIPRINC].&amp;[98869]"/>
            <x15:cachedUniqueName index="3222" name="[8274 - 36353 - ULTIMOS 3 MESES].[CODCLIPRINC].&amp;[98875]"/>
            <x15:cachedUniqueName index="3223" name="[8274 - 36353 - ULTIMOS 3 MESES].[CODCLIPRINC].&amp;[98877]"/>
            <x15:cachedUniqueName index="3224" name="[8274 - 36353 - ULTIMOS 3 MESES].[CODCLIPRINC].&amp;[98898]"/>
            <x15:cachedUniqueName index="3225" name="[8274 - 36353 - ULTIMOS 3 MESES].[CODCLIPRINC].&amp;[98906]"/>
            <x15:cachedUniqueName index="3226" name="[8274 - 36353 - ULTIMOS 3 MESES].[CODCLIPRINC].&amp;[98909]"/>
            <x15:cachedUniqueName index="3227" name="[8274 - 36353 - ULTIMOS 3 MESES].[CODCLIPRINC].&amp;[98917]"/>
            <x15:cachedUniqueName index="3228" name="[8274 - 36353 - ULTIMOS 3 MESES].[CODCLIPRINC].&amp;[98927]"/>
            <x15:cachedUniqueName index="3229" name="[8274 - 36353 - ULTIMOS 3 MESES].[CODCLIPRINC].&amp;[98929]"/>
            <x15:cachedUniqueName index="3230" name="[8274 - 36353 - ULTIMOS 3 MESES].[CODCLIPRINC].&amp;[98933]"/>
            <x15:cachedUniqueName index="3231" name="[8274 - 36353 - ULTIMOS 3 MESES].[CODCLIPRINC].&amp;[98941]"/>
            <x15:cachedUniqueName index="3232" name="[8274 - 36353 - ULTIMOS 3 MESES].[CODCLIPRINC].&amp;[98966]"/>
            <x15:cachedUniqueName index="3233" name="[8274 - 36353 - ULTIMOS 3 MESES].[CODCLIPRINC].&amp;[98969]"/>
            <x15:cachedUniqueName index="3234" name="[8274 - 36353 - ULTIMOS 3 MESES].[CODCLIPRINC].&amp;[98972]"/>
            <x15:cachedUniqueName index="3235" name="[8274 - 36353 - ULTIMOS 3 MESES].[CODCLIPRINC].&amp;[99003]"/>
            <x15:cachedUniqueName index="3236" name="[8274 - 36353 - ULTIMOS 3 MESES].[CODCLIPRINC].&amp;[99016]"/>
            <x15:cachedUniqueName index="3237" name="[8274 - 36353 - ULTIMOS 3 MESES].[CODCLIPRINC].&amp;[99027]"/>
            <x15:cachedUniqueName index="3238" name="[8274 - 36353 - ULTIMOS 3 MESES].[CODCLIPRINC].&amp;[99093]"/>
            <x15:cachedUniqueName index="3239" name="[8274 - 36353 - ULTIMOS 3 MESES].[CODCLIPRINC].&amp;[99096]"/>
            <x15:cachedUniqueName index="3240" name="[8274 - 36353 - ULTIMOS 3 MESES].[CODCLIPRINC].&amp;[99169]"/>
            <x15:cachedUniqueName index="3241" name="[8274 - 36353 - ULTIMOS 3 MESES].[CODCLIPRINC].&amp;[99172]"/>
            <x15:cachedUniqueName index="3242" name="[8274 - 36353 - ULTIMOS 3 MESES].[CODCLIPRINC].&amp;[99198]"/>
            <x15:cachedUniqueName index="3243" name="[8274 - 36353 - ULTIMOS 3 MESES].[CODCLIPRINC].&amp;[99213]"/>
            <x15:cachedUniqueName index="3244" name="[8274 - 36353 - ULTIMOS 3 MESES].[CODCLIPRINC].&amp;[99247]"/>
            <x15:cachedUniqueName index="3245" name="[8274 - 36353 - ULTIMOS 3 MESES].[CODCLIPRINC].&amp;[99261]"/>
            <x15:cachedUniqueName index="3246" name="[8274 - 36353 - ULTIMOS 3 MESES].[CODCLIPRINC].&amp;[99306]"/>
            <x15:cachedUniqueName index="3247" name="[8274 - 36353 - ULTIMOS 3 MESES].[CODCLIPRINC].&amp;[99319]"/>
            <x15:cachedUniqueName index="3248" name="[8274 - 36353 - ULTIMOS 3 MESES].[CODCLIPRINC].&amp;[99326]"/>
            <x15:cachedUniqueName index="3249" name="[8274 - 36353 - ULTIMOS 3 MESES].[CODCLIPRINC].&amp;[99336]"/>
            <x15:cachedUniqueName index="3250" name="[8274 - 36353 - ULTIMOS 3 MESES].[CODCLIPRINC].&amp;[99343]"/>
            <x15:cachedUniqueName index="3251" name="[8274 - 36353 - ULTIMOS 3 MESES].[CODCLIPRINC].&amp;[99346]"/>
            <x15:cachedUniqueName index="3252" name="[8274 - 36353 - ULTIMOS 3 MESES].[CODCLIPRINC].&amp;[99347]"/>
            <x15:cachedUniqueName index="3253" name="[8274 - 36353 - ULTIMOS 3 MESES].[CODCLIPRINC].&amp;[99348]"/>
            <x15:cachedUniqueName index="3254" name="[8274 - 36353 - ULTIMOS 3 MESES].[CODCLIPRINC].&amp;[99414]"/>
            <x15:cachedUniqueName index="3255" name="[8274 - 36353 - ULTIMOS 3 MESES].[CODCLIPRINC].&amp;[99416]"/>
            <x15:cachedUniqueName index="3256" name="[8274 - 36353 - ULTIMOS 3 MESES].[CODCLIPRINC].&amp;[99421]"/>
            <x15:cachedUniqueName index="3257" name="[8274 - 36353 - ULTIMOS 3 MESES].[CODCLIPRINC].&amp;[99479]"/>
            <x15:cachedUniqueName index="3258" name="[8274 - 36353 - ULTIMOS 3 MESES].[CODCLIPRINC].&amp;[99486]"/>
            <x15:cachedUniqueName index="3259" name="[8274 - 36353 - ULTIMOS 3 MESES].[CODCLIPRINC].&amp;[99521]"/>
            <x15:cachedUniqueName index="3260" name="[8274 - 36353 - ULTIMOS 3 MESES].[CODCLIPRINC].&amp;[99534]"/>
            <x15:cachedUniqueName index="3261" name="[8274 - 36353 - ULTIMOS 3 MESES].[CODCLIPRINC].&amp;[99546]"/>
            <x15:cachedUniqueName index="3262" name="[8274 - 36353 - ULTIMOS 3 MESES].[CODCLIPRINC].&amp;[99565]"/>
            <x15:cachedUniqueName index="3263" name="[8274 - 36353 - ULTIMOS 3 MESES].[CODCLIPRINC].&amp;[99585]"/>
            <x15:cachedUniqueName index="3264" name="[8274 - 36353 - ULTIMOS 3 MESES].[CODCLIPRINC].&amp;[99660]"/>
            <x15:cachedUniqueName index="3265" name="[8274 - 36353 - ULTIMOS 3 MESES].[CODCLIPRINC].&amp;[99683]"/>
            <x15:cachedUniqueName index="3266" name="[8274 - 36353 - ULTIMOS 3 MESES].[CODCLIPRINC].&amp;[99685]"/>
            <x15:cachedUniqueName index="3267" name="[8274 - 36353 - ULTIMOS 3 MESES].[CODCLIPRINC].&amp;[99698]"/>
            <x15:cachedUniqueName index="3268" name="[8274 - 36353 - ULTIMOS 3 MESES].[CODCLIPRINC].&amp;[99700]"/>
            <x15:cachedUniqueName index="3269" name="[8274 - 36353 - ULTIMOS 3 MESES].[CODCLIPRINC].&amp;[99727]"/>
            <x15:cachedUniqueName index="3270" name="[8274 - 36353 - ULTIMOS 3 MESES].[CODCLIPRINC].&amp;[99728]"/>
            <x15:cachedUniqueName index="3271" name="[8274 - 36353 - ULTIMOS 3 MESES].[CODCLIPRINC].&amp;[99744]"/>
            <x15:cachedUniqueName index="3272" name="[8274 - 36353 - ULTIMOS 3 MESES].[CODCLIPRINC].&amp;[99801]"/>
            <x15:cachedUniqueName index="3273" name="[8274 - 36353 - ULTIMOS 3 MESES].[CODCLIPRINC].&amp;[99817]"/>
            <x15:cachedUniqueName index="3274" name="[8274 - 36353 - ULTIMOS 3 MESES].[CODCLIPRINC].&amp;[99846]"/>
            <x15:cachedUniqueName index="3275" name="[8274 - 36353 - ULTIMOS 3 MESES].[CODCLIPRINC].&amp;[99898]"/>
            <x15:cachedUniqueName index="3276" name="[8274 - 36353 - ULTIMOS 3 MESES].[CODCLIPRINC].&amp;[99903]"/>
            <x15:cachedUniqueName index="3277" name="[8274 - 36353 - ULTIMOS 3 MESES].[CODCLIPRINC].&amp;[99983]"/>
            <x15:cachedUniqueName index="3278" name="[8274 - 36353 - ULTIMOS 3 MESES].[CODCLIPRINC].&amp;[100000]"/>
            <x15:cachedUniqueName index="3279" name="[8274 - 36353 - ULTIMOS 3 MESES].[CODCLIPRINC].&amp;[100005]"/>
            <x15:cachedUniqueName index="3280" name="[8274 - 36353 - ULTIMOS 3 MESES].[CODCLIPRINC].&amp;[100012]"/>
            <x15:cachedUniqueName index="3281" name="[8274 - 36353 - ULTIMOS 3 MESES].[CODCLIPRINC].&amp;[100030]"/>
            <x15:cachedUniqueName index="3282" name="[8274 - 36353 - ULTIMOS 3 MESES].[CODCLIPRINC].&amp;[100037]"/>
            <x15:cachedUniqueName index="3283" name="[8274 - 36353 - ULTIMOS 3 MESES].[CODCLIPRINC].&amp;[100039]"/>
            <x15:cachedUniqueName index="3284" name="[8274 - 36353 - ULTIMOS 3 MESES].[CODCLIPRINC].&amp;[100062]"/>
            <x15:cachedUniqueName index="3285" name="[8274 - 36353 - ULTIMOS 3 MESES].[CODCLIPRINC].&amp;[100072]"/>
            <x15:cachedUniqueName index="3286" name="[8274 - 36353 - ULTIMOS 3 MESES].[CODCLIPRINC].&amp;[100095]"/>
            <x15:cachedUniqueName index="3287" name="[8274 - 36353 - ULTIMOS 3 MESES].[CODCLIPRINC].&amp;[100102]"/>
            <x15:cachedUniqueName index="3288" name="[8274 - 36353 - ULTIMOS 3 MESES].[CODCLIPRINC].&amp;[100120]"/>
            <x15:cachedUniqueName index="3289" name="[8274 - 36353 - ULTIMOS 3 MESES].[CODCLIPRINC].&amp;[100144]"/>
            <x15:cachedUniqueName index="3290" name="[8274 - 36353 - ULTIMOS 3 MESES].[CODCLIPRINC].&amp;[100145]"/>
            <x15:cachedUniqueName index="3291" name="[8274 - 36353 - ULTIMOS 3 MESES].[CODCLIPRINC].&amp;[100157]"/>
            <x15:cachedUniqueName index="3292" name="[8274 - 36353 - ULTIMOS 3 MESES].[CODCLIPRINC].&amp;[100177]"/>
            <x15:cachedUniqueName index="3293" name="[8274 - 36353 - ULTIMOS 3 MESES].[CODCLIPRINC].&amp;[100201]"/>
            <x15:cachedUniqueName index="3294" name="[8274 - 36353 - ULTIMOS 3 MESES].[CODCLIPRINC].&amp;[100230]"/>
            <x15:cachedUniqueName index="3295" name="[8274 - 36353 - ULTIMOS 3 MESES].[CODCLIPRINC].&amp;[100268]"/>
            <x15:cachedUniqueName index="3296" name="[8274 - 36353 - ULTIMOS 3 MESES].[CODCLIPRINC].&amp;[100274]"/>
            <x15:cachedUniqueName index="3297" name="[8274 - 36353 - ULTIMOS 3 MESES].[CODCLIPRINC].&amp;[100293]"/>
            <x15:cachedUniqueName index="3298" name="[8274 - 36353 - ULTIMOS 3 MESES].[CODCLIPRINC].&amp;[100309]"/>
            <x15:cachedUniqueName index="3299" name="[8274 - 36353 - ULTIMOS 3 MESES].[CODCLIPRINC].&amp;[100328]"/>
            <x15:cachedUniqueName index="3300" name="[8274 - 36353 - ULTIMOS 3 MESES].[CODCLIPRINC].&amp;[100348]"/>
            <x15:cachedUniqueName index="3301" name="[8274 - 36353 - ULTIMOS 3 MESES].[CODCLIPRINC].&amp;[100355]"/>
            <x15:cachedUniqueName index="3302" name="[8274 - 36353 - ULTIMOS 3 MESES].[CODCLIPRINC].&amp;[100393]"/>
            <x15:cachedUniqueName index="3303" name="[8274 - 36353 - ULTIMOS 3 MESES].[CODCLIPRINC].&amp;[100445]"/>
            <x15:cachedUniqueName index="3304" name="[8274 - 36353 - ULTIMOS 3 MESES].[CODCLIPRINC].&amp;[100451]"/>
            <x15:cachedUniqueName index="3305" name="[8274 - 36353 - ULTIMOS 3 MESES].[CODCLIPRINC].&amp;[100467]"/>
            <x15:cachedUniqueName index="3306" name="[8274 - 36353 - ULTIMOS 3 MESES].[CODCLIPRINC].&amp;[100468]"/>
            <x15:cachedUniqueName index="3307" name="[8274 - 36353 - ULTIMOS 3 MESES].[CODCLIPRINC].&amp;[100487]"/>
            <x15:cachedUniqueName index="3308" name="[8274 - 36353 - ULTIMOS 3 MESES].[CODCLIPRINC].&amp;[100524]"/>
            <x15:cachedUniqueName index="3309" name="[8274 - 36353 - ULTIMOS 3 MESES].[CODCLIPRINC].&amp;[100544]"/>
            <x15:cachedUniqueName index="3310" name="[8274 - 36353 - ULTIMOS 3 MESES].[CODCLIPRINC].&amp;[100673]"/>
            <x15:cachedUniqueName index="3311" name="[8274 - 36353 - ULTIMOS 3 MESES].[CODCLIPRINC].&amp;[100685]"/>
            <x15:cachedUniqueName index="3312" name="[8274 - 36353 - ULTIMOS 3 MESES].[CODCLIPRINC].&amp;[100693]"/>
            <x15:cachedUniqueName index="3313" name="[8274 - 36353 - ULTIMOS 3 MESES].[CODCLIPRINC].&amp;[100695]"/>
            <x15:cachedUniqueName index="3314" name="[8274 - 36353 - ULTIMOS 3 MESES].[CODCLIPRINC].&amp;[100704]"/>
            <x15:cachedUniqueName index="3315" name="[8274 - 36353 - ULTIMOS 3 MESES].[CODCLIPRINC].&amp;[100739]"/>
            <x15:cachedUniqueName index="3316" name="[8274 - 36353 - ULTIMOS 3 MESES].[CODCLIPRINC].&amp;[100749]"/>
            <x15:cachedUniqueName index="3317" name="[8274 - 36353 - ULTIMOS 3 MESES].[CODCLIPRINC].&amp;[100752]"/>
            <x15:cachedUniqueName index="3318" name="[8274 - 36353 - ULTIMOS 3 MESES].[CODCLIPRINC].&amp;[100754]"/>
            <x15:cachedUniqueName index="3319" name="[8274 - 36353 - ULTIMOS 3 MESES].[CODCLIPRINC].&amp;[100786]"/>
            <x15:cachedUniqueName index="3320" name="[8274 - 36353 - ULTIMOS 3 MESES].[CODCLIPRINC].&amp;[100791]"/>
            <x15:cachedUniqueName index="3321" name="[8274 - 36353 - ULTIMOS 3 MESES].[CODCLIPRINC].&amp;[100839]"/>
            <x15:cachedUniqueName index="3322" name="[8274 - 36353 - ULTIMOS 3 MESES].[CODCLIPRINC].&amp;[100846]"/>
            <x15:cachedUniqueName index="3323" name="[8274 - 36353 - ULTIMOS 3 MESES].[CODCLIPRINC].&amp;[100852]"/>
            <x15:cachedUniqueName index="3324" name="[8274 - 36353 - ULTIMOS 3 MESES].[CODCLIPRINC].&amp;[100862]"/>
            <x15:cachedUniqueName index="3325" name="[8274 - 36353 - ULTIMOS 3 MESES].[CODCLIPRINC].&amp;[100884]"/>
            <x15:cachedUniqueName index="3326" name="[8274 - 36353 - ULTIMOS 3 MESES].[CODCLIPRINC].&amp;[100897]"/>
            <x15:cachedUniqueName index="3327" name="[8274 - 36353 - ULTIMOS 3 MESES].[CODCLIPRINC].&amp;[100910]"/>
            <x15:cachedUniqueName index="3328" name="[8274 - 36353 - ULTIMOS 3 MESES].[CODCLIPRINC].&amp;[100922]"/>
            <x15:cachedUniqueName index="3329" name="[8274 - 36353 - ULTIMOS 3 MESES].[CODCLIPRINC].&amp;[100961]"/>
            <x15:cachedUniqueName index="3330" name="[8274 - 36353 - ULTIMOS 3 MESES].[CODCLIPRINC].&amp;[101034]"/>
            <x15:cachedUniqueName index="3331" name="[8274 - 36353 - ULTIMOS 3 MESES].[CODCLIPRINC].&amp;[101039]"/>
            <x15:cachedUniqueName index="3332" name="[8274 - 36353 - ULTIMOS 3 MESES].[CODCLIPRINC].&amp;[101053]"/>
            <x15:cachedUniqueName index="3333" name="[8274 - 36353 - ULTIMOS 3 MESES].[CODCLIPRINC].&amp;[101054]"/>
            <x15:cachedUniqueName index="3334" name="[8274 - 36353 - ULTIMOS 3 MESES].[CODCLIPRINC].&amp;[101101]"/>
            <x15:cachedUniqueName index="3335" name="[8274 - 36353 - ULTIMOS 3 MESES].[CODCLIPRINC].&amp;[101139]"/>
            <x15:cachedUniqueName index="3336" name="[8274 - 36353 - ULTIMOS 3 MESES].[CODCLIPRINC].&amp;[101145]"/>
            <x15:cachedUniqueName index="3337" name="[8274 - 36353 - ULTIMOS 3 MESES].[CODCLIPRINC].&amp;[101169]"/>
            <x15:cachedUniqueName index="3338" name="[8274 - 36353 - ULTIMOS 3 MESES].[CODCLIPRINC].&amp;[101213]"/>
            <x15:cachedUniqueName index="3339" name="[8274 - 36353 - ULTIMOS 3 MESES].[CODCLIPRINC].&amp;[101228]"/>
            <x15:cachedUniqueName index="3340" name="[8274 - 36353 - ULTIMOS 3 MESES].[CODCLIPRINC].&amp;[101238]"/>
            <x15:cachedUniqueName index="3341" name="[8274 - 36353 - ULTIMOS 3 MESES].[CODCLIPRINC].&amp;[101255]"/>
            <x15:cachedUniqueName index="3342" name="[8274 - 36353 - ULTIMOS 3 MESES].[CODCLIPRINC].&amp;[101266]"/>
            <x15:cachedUniqueName index="3343" name="[8274 - 36353 - ULTIMOS 3 MESES].[CODCLIPRINC].&amp;[101269]"/>
            <x15:cachedUniqueName index="3344" name="[8274 - 36353 - ULTIMOS 3 MESES].[CODCLIPRINC].&amp;[101310]"/>
            <x15:cachedUniqueName index="3345" name="[8274 - 36353 - ULTIMOS 3 MESES].[CODCLIPRINC].&amp;[101331]"/>
            <x15:cachedUniqueName index="3346" name="[8274 - 36353 - ULTIMOS 3 MESES].[CODCLIPRINC].&amp;[101374]"/>
            <x15:cachedUniqueName index="3347" name="[8274 - 36353 - ULTIMOS 3 MESES].[CODCLIPRINC].&amp;[101388]"/>
            <x15:cachedUniqueName index="3348" name="[8274 - 36353 - ULTIMOS 3 MESES].[CODCLIPRINC].&amp;[101435]"/>
            <x15:cachedUniqueName index="3349" name="[8274 - 36353 - ULTIMOS 3 MESES].[CODCLIPRINC].&amp;[101442]"/>
            <x15:cachedUniqueName index="3350" name="[8274 - 36353 - ULTIMOS 3 MESES].[CODCLIPRINC].&amp;[101481]"/>
            <x15:cachedUniqueName index="3351" name="[8274 - 36353 - ULTIMOS 3 MESES].[CODCLIPRINC].&amp;[101496]"/>
            <x15:cachedUniqueName index="3352" name="[8274 - 36353 - ULTIMOS 3 MESES].[CODCLIPRINC].&amp;[101500]"/>
            <x15:cachedUniqueName index="3353" name="[8274 - 36353 - ULTIMOS 3 MESES].[CODCLIPRINC].&amp;[101506]"/>
            <x15:cachedUniqueName index="3354" name="[8274 - 36353 - ULTIMOS 3 MESES].[CODCLIPRINC].&amp;[101571]"/>
            <x15:cachedUniqueName index="3355" name="[8274 - 36353 - ULTIMOS 3 MESES].[CODCLIPRINC].&amp;[101615]"/>
            <x15:cachedUniqueName index="3356" name="[8274 - 36353 - ULTIMOS 3 MESES].[CODCLIPRINC].&amp;[101631]"/>
            <x15:cachedUniqueName index="3357" name="[8274 - 36353 - ULTIMOS 3 MESES].[CODCLIPRINC].&amp;[101657]"/>
            <x15:cachedUniqueName index="3358" name="[8274 - 36353 - ULTIMOS 3 MESES].[CODCLIPRINC].&amp;[101670]"/>
            <x15:cachedUniqueName index="3359" name="[8274 - 36353 - ULTIMOS 3 MESES].[CODCLIPRINC].&amp;[101699]"/>
            <x15:cachedUniqueName index="3360" name="[8274 - 36353 - ULTIMOS 3 MESES].[CODCLIPRINC].&amp;[101708]"/>
            <x15:cachedUniqueName index="3361" name="[8274 - 36353 - ULTIMOS 3 MESES].[CODCLIPRINC].&amp;[101714]"/>
            <x15:cachedUniqueName index="3362" name="[8274 - 36353 - ULTIMOS 3 MESES].[CODCLIPRINC].&amp;[101738]"/>
            <x15:cachedUniqueName index="3363" name="[8274 - 36353 - ULTIMOS 3 MESES].[CODCLIPRINC].&amp;[101740]"/>
            <x15:cachedUniqueName index="3364" name="[8274 - 36353 - ULTIMOS 3 MESES].[CODCLIPRINC].&amp;[101760]"/>
            <x15:cachedUniqueName index="3365" name="[8274 - 36353 - ULTIMOS 3 MESES].[CODCLIPRINC].&amp;[101786]"/>
            <x15:cachedUniqueName index="3366" name="[8274 - 36353 - ULTIMOS 3 MESES].[CODCLIPRINC].&amp;[101802]"/>
            <x15:cachedUniqueName index="3367" name="[8274 - 36353 - ULTIMOS 3 MESES].[CODCLIPRINC].&amp;[101814]"/>
            <x15:cachedUniqueName index="3368" name="[8274 - 36353 - ULTIMOS 3 MESES].[CODCLIPRINC].&amp;[101818]"/>
            <x15:cachedUniqueName index="3369" name="[8274 - 36353 - ULTIMOS 3 MESES].[CODCLIPRINC].&amp;[101819]"/>
            <x15:cachedUniqueName index="3370" name="[8274 - 36353 - ULTIMOS 3 MESES].[CODCLIPRINC].&amp;[101830]"/>
            <x15:cachedUniqueName index="3371" name="[8274 - 36353 - ULTIMOS 3 MESES].[CODCLIPRINC].&amp;[101849]"/>
            <x15:cachedUniqueName index="3372" name="[8274 - 36353 - ULTIMOS 3 MESES].[CODCLIPRINC].&amp;[101853]"/>
            <x15:cachedUniqueName index="3373" name="[8274 - 36353 - ULTIMOS 3 MESES].[CODCLIPRINC].&amp;[101872]"/>
            <x15:cachedUniqueName index="3374" name="[8274 - 36353 - ULTIMOS 3 MESES].[CODCLIPRINC].&amp;[101889]"/>
            <x15:cachedUniqueName index="3375" name="[8274 - 36353 - ULTIMOS 3 MESES].[CODCLIPRINC].&amp;[101911]"/>
            <x15:cachedUniqueName index="3376" name="[8274 - 36353 - ULTIMOS 3 MESES].[CODCLIPRINC].&amp;[101960]"/>
            <x15:cachedUniqueName index="3377" name="[8274 - 36353 - ULTIMOS 3 MESES].[CODCLIPRINC].&amp;[101963]"/>
            <x15:cachedUniqueName index="3378" name="[8274 - 36353 - ULTIMOS 3 MESES].[CODCLIPRINC].&amp;[101977]"/>
            <x15:cachedUniqueName index="3379" name="[8274 - 36353 - ULTIMOS 3 MESES].[CODCLIPRINC].&amp;[101983]"/>
            <x15:cachedUniqueName index="3380" name="[8274 - 36353 - ULTIMOS 3 MESES].[CODCLIPRINC].&amp;[102001]"/>
            <x15:cachedUniqueName index="3381" name="[8274 - 36353 - ULTIMOS 3 MESES].[CODCLIPRINC].&amp;[102002]"/>
            <x15:cachedUniqueName index="3382" name="[8274 - 36353 - ULTIMOS 3 MESES].[CODCLIPRINC].&amp;[102019]"/>
            <x15:cachedUniqueName index="3383" name="[8274 - 36353 - ULTIMOS 3 MESES].[CODCLIPRINC].&amp;[102053]"/>
            <x15:cachedUniqueName index="3384" name="[8274 - 36353 - ULTIMOS 3 MESES].[CODCLIPRINC].&amp;[102113]"/>
            <x15:cachedUniqueName index="3385" name="[8274 - 36353 - ULTIMOS 3 MESES].[CODCLIPRINC].&amp;[102145]"/>
            <x15:cachedUniqueName index="3386" name="[8274 - 36353 - ULTIMOS 3 MESES].[CODCLIPRINC].&amp;[102173]"/>
            <x15:cachedUniqueName index="3387" name="[8274 - 36353 - ULTIMOS 3 MESES].[CODCLIPRINC].&amp;[102179]"/>
            <x15:cachedUniqueName index="3388" name="[8274 - 36353 - ULTIMOS 3 MESES].[CODCLIPRINC].&amp;[102255]"/>
            <x15:cachedUniqueName index="3389" name="[8274 - 36353 - ULTIMOS 3 MESES].[CODCLIPRINC].&amp;[102305]"/>
            <x15:cachedUniqueName index="3390" name="[8274 - 36353 - ULTIMOS 3 MESES].[CODCLIPRINC].&amp;[102416]"/>
            <x15:cachedUniqueName index="3391" name="[8274 - 36353 - ULTIMOS 3 MESES].[CODCLIPRINC].&amp;[102532]"/>
            <x15:cachedUniqueName index="3392" name="[8274 - 36353 - ULTIMOS 3 MESES].[CODCLIPRINC].&amp;[102715]"/>
            <x15:cachedUniqueName index="3393" name="[8274 - 36353 - ULTIMOS 3 MESES].[CODCLIPRINC].&amp;[102742]"/>
            <x15:cachedUniqueName index="3394" name="[8274 - 36353 - ULTIMOS 3 MESES].[CODCLIPRINC].&amp;[102750]"/>
            <x15:cachedUniqueName index="3395" name="[8274 - 36353 - ULTIMOS 3 MESES].[CODCLIPRINC].&amp;[102790]"/>
            <x15:cachedUniqueName index="3396" name="[8274 - 36353 - ULTIMOS 3 MESES].[CODCLIPRINC].&amp;[102825]"/>
            <x15:cachedUniqueName index="3397" name="[8274 - 36353 - ULTIMOS 3 MESES].[CODCLIPRINC].&amp;[102830]"/>
            <x15:cachedUniqueName index="3398" name="[8274 - 36353 - ULTIMOS 3 MESES].[CODCLIPRINC].&amp;[102943]"/>
            <x15:cachedUniqueName index="3399" name="[8274 - 36353 - ULTIMOS 3 MESES].[CODCLIPRINC].&amp;[103043]"/>
            <x15:cachedUniqueName index="3400" name="[8274 - 36353 - ULTIMOS 3 MESES].[CODCLIPRINC].&amp;[103079]"/>
            <x15:cachedUniqueName index="3401" name="[8274 - 36353 - ULTIMOS 3 MESES].[CODCLIPRINC].&amp;[103100]"/>
            <x15:cachedUniqueName index="3402" name="[8274 - 36353 - ULTIMOS 3 MESES].[CODCLIPRINC].&amp;[103108]"/>
            <x15:cachedUniqueName index="3403" name="[8274 - 36353 - ULTIMOS 3 MESES].[CODCLIPRINC].&amp;[103152]"/>
            <x15:cachedUniqueName index="3404" name="[8274 - 36353 - ULTIMOS 3 MESES].[CODCLIPRINC].&amp;[103154]"/>
            <x15:cachedUniqueName index="3405" name="[8274 - 36353 - ULTIMOS 3 MESES].[CODCLIPRINC].&amp;[103169]"/>
            <x15:cachedUniqueName index="3406" name="[8274 - 36353 - ULTIMOS 3 MESES].[CODCLIPRINC].&amp;[103219]"/>
            <x15:cachedUniqueName index="3407" name="[8274 - 36353 - ULTIMOS 3 MESES].[CODCLIPRINC].&amp;[103364]"/>
            <x15:cachedUniqueName index="3408" name="[8274 - 36353 - ULTIMOS 3 MESES].[CODCLIPRINC].&amp;[103416]"/>
            <x15:cachedUniqueName index="3409" name="[8274 - 36353 - ULTIMOS 3 MESES].[CODCLIPRINC].&amp;[103420]"/>
            <x15:cachedUniqueName index="3410" name="[8274 - 36353 - ULTIMOS 3 MESES].[CODCLIPRINC].&amp;[103465]"/>
            <x15:cachedUniqueName index="3411" name="[8274 - 36353 - ULTIMOS 3 MESES].[CODCLIPRINC].&amp;[103494]"/>
            <x15:cachedUniqueName index="3412" name="[8274 - 36353 - ULTIMOS 3 MESES].[CODCLIPRINC].&amp;[103502]"/>
            <x15:cachedUniqueName index="3413" name="[8274 - 36353 - ULTIMOS 3 MESES].[CODCLIPRINC].&amp;[103504]"/>
            <x15:cachedUniqueName index="3414" name="[8274 - 36353 - ULTIMOS 3 MESES].[CODCLIPRINC].&amp;[103848]"/>
            <x15:cachedUniqueName index="3415" name="[8274 - 36353 - ULTIMOS 3 MESES].[CODCLIPRINC].&amp;[103854]"/>
            <x15:cachedUniqueName index="3416" name="[8274 - 36353 - ULTIMOS 3 MESES].[CODCLIPRINC].&amp;[103904]"/>
            <x15:cachedUniqueName index="3417" name="[8274 - 36353 - ULTIMOS 3 MESES].[CODCLIPRINC].&amp;[104122]"/>
            <x15:cachedUniqueName index="3418" name="[8274 - 36353 - ULTIMOS 3 MESES].[CODCLIPRINC].&amp;[104951]"/>
            <x15:cachedUniqueName index="3419" name="[8274 - 36353 - ULTIMOS 3 MESES].[CODCLIPRINC].&amp;[104995]"/>
            <x15:cachedUniqueName index="3420" name="[8274 - 36353 - ULTIMOS 3 MESES].[CODCLIPRINC].&amp;[105091]"/>
            <x15:cachedUniqueName index="3421" name="[8274 - 36353 - ULTIMOS 3 MESES].[CODCLIPRINC].&amp;[105276]"/>
            <x15:cachedUniqueName index="3422" name="[8274 - 36353 - ULTIMOS 3 MESES].[CODCLIPRINC].&amp;[105719]"/>
            <x15:cachedUniqueName index="3423" name="[8274 - 36353 - ULTIMOS 3 MESES].[CODCLIPRINC].&amp;[106229]"/>
            <x15:cachedUniqueName index="3424" name="[8274 - 36353 - ULTIMOS 3 MESES].[CODCLIPRINC].&amp;[106502]"/>
            <x15:cachedUniqueName index="3425" name="[8274 - 36353 - ULTIMOS 3 MESES].[CODCLIPRINC].&amp;[106607]"/>
            <x15:cachedUniqueName index="3426" name="[8274 - 36353 - ULTIMOS 3 MESES].[CODCLIPRINC].&amp;[106737]"/>
            <x15:cachedUniqueName index="3427" name="[8274 - 36353 - ULTIMOS 3 MESES].[CODCLIPRINC].&amp;[107031]"/>
            <x15:cachedUniqueName index="3428" name="[8274 - 36353 - ULTIMOS 3 MESES].[CODCLIPRINC].&amp;[107093]"/>
            <x15:cachedUniqueName index="3429" name="[8274 - 36353 - ULTIMOS 3 MESES].[CODCLIPRINC].&amp;[107881]"/>
            <x15:cachedUniqueName index="3430" name="[8274 - 36353 - ULTIMOS 3 MESES].[CODCLIPRINC].&amp;[108098]"/>
            <x15:cachedUniqueName index="3431" name="[8274 - 36353 - ULTIMOS 3 MESES].[CODCLIPRINC].&amp;[108179]"/>
            <x15:cachedUniqueName index="3432" name="[8274 - 36353 - ULTIMOS 3 MESES].[CODCLIPRINC].&amp;[108299]"/>
            <x15:cachedUniqueName index="3433" name="[8274 - 36353 - ULTIMOS 3 MESES].[CODCLIPRINC].&amp;[108365]"/>
            <x15:cachedUniqueName index="3434" name="[8274 - 36353 - ULTIMOS 3 MESES].[CODCLIPRINC].&amp;[108486]"/>
            <x15:cachedUniqueName index="3435" name="[8274 - 36353 - ULTIMOS 3 MESES].[CODCLIPRINC].&amp;[108719]"/>
            <x15:cachedUniqueName index="3436" name="[8274 - 36353 - ULTIMOS 3 MESES].[CODCLIPRINC].&amp;[108728]"/>
            <x15:cachedUniqueName index="3437" name="[8274 - 36353 - ULTIMOS 3 MESES].[CODCLIPRINC].&amp;[108800]"/>
            <x15:cachedUniqueName index="3438" name="[8274 - 36353 - ULTIMOS 3 MESES].[CODCLIPRINC].&amp;[108802]"/>
            <x15:cachedUniqueName index="3439" name="[8274 - 36353 - ULTIMOS 3 MESES].[CODCLIPRINC].&amp;[108837]"/>
            <x15:cachedUniqueName index="3440" name="[8274 - 36353 - ULTIMOS 3 MESES].[CODCLIPRINC].&amp;[108841]"/>
            <x15:cachedUniqueName index="3441" name="[8274 - 36353 - ULTIMOS 3 MESES].[CODCLIPRINC].&amp;[108864]"/>
            <x15:cachedUniqueName index="3442" name="[8274 - 36353 - ULTIMOS 3 MESES].[CODCLIPRINC].&amp;[108891]"/>
            <x15:cachedUniqueName index="3443" name="[8274 - 36353 - ULTIMOS 3 MESES].[CODCLIPRINC].&amp;[108907]"/>
            <x15:cachedUniqueName index="3444" name="[8274 - 36353 - ULTIMOS 3 MESES].[CODCLIPRINC].&amp;[108914]"/>
            <x15:cachedUniqueName index="3445" name="[8274 - 36353 - ULTIMOS 3 MESES].[CODCLIPRINC].&amp;[108924]"/>
            <x15:cachedUniqueName index="3446" name="[8274 - 36353 - ULTIMOS 3 MESES].[CODCLIPRINC].&amp;[109002]"/>
            <x15:cachedUniqueName index="3447" name="[8274 - 36353 - ULTIMOS 3 MESES].[CODCLIPRINC].&amp;[109003]"/>
            <x15:cachedUniqueName index="3448" name="[8274 - 36353 - ULTIMOS 3 MESES].[CODCLIPRINC].&amp;[109041]"/>
            <x15:cachedUniqueName index="3449" name="[8274 - 36353 - ULTIMOS 3 MESES].[CODCLIPRINC].&amp;[109149]"/>
            <x15:cachedUniqueName index="3450" name="[8274 - 36353 - ULTIMOS 3 MESES].[CODCLIPRINC].&amp;[109157]"/>
            <x15:cachedUniqueName index="3451" name="[8274 - 36353 - ULTIMOS 3 MESES].[CODCLIPRINC].&amp;[109199]"/>
            <x15:cachedUniqueName index="3452" name="[8274 - 36353 - ULTIMOS 3 MESES].[CODCLIPRINC].&amp;[109206]"/>
            <x15:cachedUniqueName index="3453" name="[8274 - 36353 - ULTIMOS 3 MESES].[CODCLIPRINC].&amp;[109232]"/>
            <x15:cachedUniqueName index="3454" name="[8274 - 36353 - ULTIMOS 3 MESES].[CODCLIPRINC].&amp;[109326]"/>
            <x15:cachedUniqueName index="3455" name="[8274 - 36353 - ULTIMOS 3 MESES].[CODCLIPRINC].&amp;[109404]"/>
            <x15:cachedUniqueName index="3456" name="[8274 - 36353 - ULTIMOS 3 MESES].[CODCLIPRINC].&amp;[109409]"/>
            <x15:cachedUniqueName index="3457" name="[8274 - 36353 - ULTIMOS 3 MESES].[CODCLIPRINC].&amp;[109415]"/>
            <x15:cachedUniqueName index="3458" name="[8274 - 36353 - ULTIMOS 3 MESES].[CODCLIPRINC].&amp;[109439]"/>
            <x15:cachedUniqueName index="3459" name="[8274 - 36353 - ULTIMOS 3 MESES].[CODCLIPRINC].&amp;[109440]"/>
            <x15:cachedUniqueName index="3460" name="[8274 - 36353 - ULTIMOS 3 MESES].[CODCLIPRINC].&amp;[109445]"/>
            <x15:cachedUniqueName index="3461" name="[8274 - 36353 - ULTIMOS 3 MESES].[CODCLIPRINC].&amp;[109462]"/>
            <x15:cachedUniqueName index="3462" name="[8274 - 36353 - ULTIMOS 3 MESES].[CODCLIPRINC].&amp;[109515]"/>
            <x15:cachedUniqueName index="3463" name="[8274 - 36353 - ULTIMOS 3 MESES].[CODCLIPRINC].&amp;[109525]"/>
            <x15:cachedUniqueName index="3464" name="[8274 - 36353 - ULTIMOS 3 MESES].[CODCLIPRINC].&amp;[109527]"/>
            <x15:cachedUniqueName index="3465" name="[8274 - 36353 - ULTIMOS 3 MESES].[CODCLIPRINC].&amp;[109599]"/>
            <x15:cachedUniqueName index="3466" name="[8274 - 36353 - ULTIMOS 3 MESES].[CODCLIPRINC].&amp;[109622]"/>
            <x15:cachedUniqueName index="3467" name="[8274 - 36353 - ULTIMOS 3 MESES].[CODCLIPRINC].&amp;[109650]"/>
            <x15:cachedUniqueName index="3468" name="[8274 - 36353 - ULTIMOS 3 MESES].[CODCLIPRINC].&amp;[109672]"/>
            <x15:cachedUniqueName index="3469" name="[8274 - 36353 - ULTIMOS 3 MESES].[CODCLIPRINC].&amp;[109687]"/>
            <x15:cachedUniqueName index="3470" name="[8274 - 36353 - ULTIMOS 3 MESES].[CODCLIPRINC].&amp;[109697]"/>
            <x15:cachedUniqueName index="3471" name="[8274 - 36353 - ULTIMOS 3 MESES].[CODCLIPRINC].&amp;[109724]"/>
            <x15:cachedUniqueName index="3472" name="[8274 - 36353 - ULTIMOS 3 MESES].[CODCLIPRINC].&amp;[109731]"/>
            <x15:cachedUniqueName index="3473" name="[8274 - 36353 - ULTIMOS 3 MESES].[CODCLIPRINC].&amp;[109758]"/>
            <x15:cachedUniqueName index="3474" name="[8274 - 36353 - ULTIMOS 3 MESES].[CODCLIPRINC].&amp;[109764]"/>
            <x15:cachedUniqueName index="3475" name="[8274 - 36353 - ULTIMOS 3 MESES].[CODCLIPRINC].&amp;[109808]"/>
            <x15:cachedUniqueName index="3476" name="[8274 - 36353 - ULTIMOS 3 MESES].[CODCLIPRINC].&amp;[109875]"/>
            <x15:cachedUniqueName index="3477" name="[8274 - 36353 - ULTIMOS 3 MESES].[CODCLIPRINC].&amp;[109937]"/>
            <x15:cachedUniqueName index="3478" name="[8274 - 36353 - ULTIMOS 3 MESES].[CODCLIPRINC].&amp;[109938]"/>
            <x15:cachedUniqueName index="3479" name="[8274 - 36353 - ULTIMOS 3 MESES].[CODCLIPRINC].&amp;[109970]"/>
            <x15:cachedUniqueName index="3480" name="[8274 - 36353 - ULTIMOS 3 MESES].[CODCLIPRINC].&amp;[109988]"/>
            <x15:cachedUniqueName index="3481" name="[8274 - 36353 - ULTIMOS 3 MESES].[CODCLIPRINC].&amp;[110001]"/>
            <x15:cachedUniqueName index="3482" name="[8274 - 36353 - ULTIMOS 3 MESES].[CODCLIPRINC].&amp;[110005]"/>
            <x15:cachedUniqueName index="3483" name="[8274 - 36353 - ULTIMOS 3 MESES].[CODCLIPRINC].&amp;[110021]"/>
            <x15:cachedUniqueName index="3484" name="[8274 - 36353 - ULTIMOS 3 MESES].[CODCLIPRINC].&amp;[110072]"/>
            <x15:cachedUniqueName index="3485" name="[8274 - 36353 - ULTIMOS 3 MESES].[CODCLIPRINC].&amp;[110896]"/>
            <x15:cachedUniqueName index="3486" name="[8274 - 36353 - ULTIMOS 3 MESES].[CODCLIPRINC].&amp;[111714]"/>
            <x15:cachedUniqueName index="3487" name="[8274 - 36353 - ULTIMOS 3 MESES].[CODCLIPRINC].&amp;[112026]"/>
            <x15:cachedUniqueName index="3488" name="[8274 - 36353 - ULTIMOS 3 MESES].[CODCLIPRINC].&amp;[112171]"/>
            <x15:cachedUniqueName index="3489" name="[8274 - 36353 - ULTIMOS 3 MESES].[CODCLIPRINC].&amp;[112896]"/>
            <x15:cachedUniqueName index="3490" name="[8274 - 36353 - ULTIMOS 3 MESES].[CODCLIPRINC].&amp;[113323]"/>
            <x15:cachedUniqueName index="3491" name="[8274 - 36353 - ULTIMOS 3 MESES].[CODCLIPRINC].&amp;[113394]"/>
            <x15:cachedUniqueName index="3492" name="[8274 - 36353 - ULTIMOS 3 MESES].[CODCLIPRINC].&amp;[113395]"/>
            <x15:cachedUniqueName index="3493" name="[8274 - 36353 - ULTIMOS 3 MESES].[CODCLIPRINC].&amp;[113396]"/>
            <x15:cachedUniqueName index="3494" name="[8274 - 36353 - ULTIMOS 3 MESES].[CODCLIPRINC].&amp;[113397]"/>
            <x15:cachedUniqueName index="3495" name="[8274 - 36353 - ULTIMOS 3 MESES].[CODCLIPRINC].&amp;[113399]"/>
            <x15:cachedUniqueName index="3496" name="[8274 - 36353 - ULTIMOS 3 MESES].[CODCLIPRINC].&amp;[113406]"/>
            <x15:cachedUniqueName index="3497" name="[8274 - 36353 - ULTIMOS 3 MESES].[CODCLIPRINC].&amp;[113432]"/>
            <x15:cachedUniqueName index="3498" name="[8274 - 36353 - ULTIMOS 3 MESES].[CODCLIPRINC].&amp;[113448]"/>
            <x15:cachedUniqueName index="3499" name="[8274 - 36353 - ULTIMOS 3 MESES].[CODCLIPRINC].&amp;[113461]"/>
            <x15:cachedUniqueName index="3500" name="[8274 - 36353 - ULTIMOS 3 MESES].[CODCLIPRINC].&amp;[113473]"/>
            <x15:cachedUniqueName index="3501" name="[8274 - 36353 - ULTIMOS 3 MESES].[CODCLIPRINC].&amp;[113477]"/>
            <x15:cachedUniqueName index="3502" name="[8274 - 36353 - ULTIMOS 3 MESES].[CODCLIPRINC].&amp;[113478]"/>
            <x15:cachedUniqueName index="3503" name="[8274 - 36353 - ULTIMOS 3 MESES].[CODCLIPRINC].&amp;[113479]"/>
            <x15:cachedUniqueName index="3504" name="[8274 - 36353 - ULTIMOS 3 MESES].[CODCLIPRINC].&amp;[113486]"/>
            <x15:cachedUniqueName index="3505" name="[8274 - 36353 - ULTIMOS 3 MESES].[CODCLIPRINC].&amp;[113492]"/>
            <x15:cachedUniqueName index="3506" name="[8274 - 36353 - ULTIMOS 3 MESES].[CODCLIPRINC].&amp;[113499]"/>
            <x15:cachedUniqueName index="3507" name="[8274 - 36353 - ULTIMOS 3 MESES].[CODCLIPRINC].&amp;[113557]"/>
            <x15:cachedUniqueName index="3508" name="[8274 - 36353 - ULTIMOS 3 MESES].[CODCLIPRINC].&amp;[113582]"/>
            <x15:cachedUniqueName index="3509" name="[8274 - 36353 - ULTIMOS 3 MESES].[CODCLIPRINC].&amp;[113598]"/>
            <x15:cachedUniqueName index="3510" name="[8274 - 36353 - ULTIMOS 3 MESES].[CODCLIPRINC].&amp;[113619]"/>
            <x15:cachedUniqueName index="3511" name="[8274 - 36353 - ULTIMOS 3 MESES].[CODCLIPRINC].&amp;[113654]"/>
            <x15:cachedUniqueName index="3512" name="[8274 - 36353 - ULTIMOS 3 MESES].[CODCLIPRINC].&amp;[113711]"/>
            <x15:cachedUniqueName index="3513" name="[8274 - 36353 - ULTIMOS 3 MESES].[CODCLIPRINC].&amp;[113712]"/>
            <x15:cachedUniqueName index="3514" name="[8274 - 36353 - ULTIMOS 3 MESES].[CODCLIPRINC].&amp;[113732]"/>
            <x15:cachedUniqueName index="3515" name="[8274 - 36353 - ULTIMOS 3 MESES].[CODCLIPRINC].&amp;[113736]"/>
            <x15:cachedUniqueName index="3516" name="[8274 - 36353 - ULTIMOS 3 MESES].[CODCLIPRINC].&amp;[113788]"/>
            <x15:cachedUniqueName index="3517" name="[8274 - 36353 - ULTIMOS 3 MESES].[CODCLIPRINC].&amp;[113794]"/>
            <x15:cachedUniqueName index="3518" name="[8274 - 36353 - ULTIMOS 3 MESES].[CODCLIPRINC].&amp;[113862]"/>
            <x15:cachedUniqueName index="3519" name="[8274 - 36353 - ULTIMOS 3 MESES].[CODCLIPRINC].&amp;[113936]"/>
            <x15:cachedUniqueName index="3520" name="[8274 - 36353 - ULTIMOS 3 MESES].[CODCLIPRINC].&amp;[113940]"/>
            <x15:cachedUniqueName index="3521" name="[8274 - 36353 - ULTIMOS 3 MESES].[CODCLIPRINC].&amp;[113952]"/>
            <x15:cachedUniqueName index="3522" name="[8274 - 36353 - ULTIMOS 3 MESES].[CODCLIPRINC].&amp;[113961]"/>
            <x15:cachedUniqueName index="3523" name="[8274 - 36353 - ULTIMOS 3 MESES].[CODCLIPRINC].&amp;[113970]"/>
            <x15:cachedUniqueName index="3524" name="[8274 - 36353 - ULTIMOS 3 MESES].[CODCLIPRINC].&amp;[113974]"/>
            <x15:cachedUniqueName index="3525" name="[8274 - 36353 - ULTIMOS 3 MESES].[CODCLIPRINC].&amp;[114014]"/>
            <x15:cachedUniqueName index="3526" name="[8274 - 36353 - ULTIMOS 3 MESES].[CODCLIPRINC].&amp;[114038]"/>
            <x15:cachedUniqueName index="3527" name="[8274 - 36353 - ULTIMOS 3 MESES].[CODCLIPRINC].&amp;[114040]"/>
            <x15:cachedUniqueName index="3528" name="[8274 - 36353 - ULTIMOS 3 MESES].[CODCLIPRINC].&amp;[114044]"/>
            <x15:cachedUniqueName index="3529" name="[8274 - 36353 - ULTIMOS 3 MESES].[CODCLIPRINC].&amp;[114059]"/>
            <x15:cachedUniqueName index="3530" name="[8274 - 36353 - ULTIMOS 3 MESES].[CODCLIPRINC].&amp;[114068]"/>
            <x15:cachedUniqueName index="3531" name="[8274 - 36353 - ULTIMOS 3 MESES].[CODCLIPRINC].&amp;[114081]"/>
            <x15:cachedUniqueName index="3532" name="[8274 - 36353 - ULTIMOS 3 MESES].[CODCLIPRINC].&amp;[114102]"/>
            <x15:cachedUniqueName index="3533" name="[8274 - 36353 - ULTIMOS 3 MESES].[CODCLIPRINC].&amp;[114115]"/>
            <x15:cachedUniqueName index="3534" name="[8274 - 36353 - ULTIMOS 3 MESES].[CODCLIPRINC].&amp;[114116]"/>
            <x15:cachedUniqueName index="3535" name="[8274 - 36353 - ULTIMOS 3 MESES].[CODCLIPRINC].&amp;[114195]"/>
            <x15:cachedUniqueName index="3536" name="[8274 - 36353 - ULTIMOS 3 MESES].[CODCLIPRINC].&amp;[114203]"/>
            <x15:cachedUniqueName index="3537" name="[8274 - 36353 - ULTIMOS 3 MESES].[CODCLIPRINC].&amp;[114208]"/>
            <x15:cachedUniqueName index="3538" name="[8274 - 36353 - ULTIMOS 3 MESES].[CODCLIPRINC].&amp;[114240]"/>
            <x15:cachedUniqueName index="3539" name="[8274 - 36353 - ULTIMOS 3 MESES].[CODCLIPRINC].&amp;[114245]"/>
            <x15:cachedUniqueName index="3540" name="[8274 - 36353 - ULTIMOS 3 MESES].[CODCLIPRINC].&amp;[114253]"/>
            <x15:cachedUniqueName index="3541" name="[8274 - 36353 - ULTIMOS 3 MESES].[CODCLIPRINC].&amp;[114283]"/>
            <x15:cachedUniqueName index="3542" name="[8274 - 36353 - ULTIMOS 3 MESES].[CODCLIPRINC].&amp;[114286]"/>
            <x15:cachedUniqueName index="3543" name="[8274 - 36353 - ULTIMOS 3 MESES].[CODCLIPRINC].&amp;[114303]"/>
            <x15:cachedUniqueName index="3544" name="[8274 - 36353 - ULTIMOS 3 MESES].[CODCLIPRINC].&amp;[114317]"/>
            <x15:cachedUniqueName index="3545" name="[8274 - 36353 - ULTIMOS 3 MESES].[CODCLIPRINC].&amp;[114326]"/>
            <x15:cachedUniqueName index="3546" name="[8274 - 36353 - ULTIMOS 3 MESES].[CODCLIPRINC].&amp;[114475]"/>
            <x15:cachedUniqueName index="3547" name="[8274 - 36353 - ULTIMOS 3 MESES].[CODCLIPRINC].&amp;[114516]"/>
            <x15:cachedUniqueName index="3548" name="[8274 - 36353 - ULTIMOS 3 MESES].[CODCLIPRINC].&amp;[114591]"/>
            <x15:cachedUniqueName index="3549" name="[8274 - 36353 - ULTIMOS 3 MESES].[CODCLIPRINC].&amp;[114596]"/>
            <x15:cachedUniqueName index="3550" name="[8274 - 36353 - ULTIMOS 3 MESES].[CODCLIPRINC].&amp;[114634]"/>
            <x15:cachedUniqueName index="3551" name="[8274 - 36353 - ULTIMOS 3 MESES].[CODCLIPRINC].&amp;[114724]"/>
            <x15:cachedUniqueName index="3552" name="[8274 - 36353 - ULTIMOS 3 MESES].[CODCLIPRINC].&amp;[114736]"/>
            <x15:cachedUniqueName index="3553" name="[8274 - 36353 - ULTIMOS 3 MESES].[CODCLIPRINC].&amp;[114742]"/>
            <x15:cachedUniqueName index="3554" name="[8274 - 36353 - ULTIMOS 3 MESES].[CODCLIPRINC].&amp;[114782]"/>
            <x15:cachedUniqueName index="3555" name="[8274 - 36353 - ULTIMOS 3 MESES].[CODCLIPRINC].&amp;[114784]"/>
            <x15:cachedUniqueName index="3556" name="[8274 - 36353 - ULTIMOS 3 MESES].[CODCLIPRINC].&amp;[114807]"/>
            <x15:cachedUniqueName index="3557" name="[8274 - 36353 - ULTIMOS 3 MESES].[CODCLIPRINC].&amp;[114826]"/>
            <x15:cachedUniqueName index="3558" name="[8274 - 36353 - ULTIMOS 3 MESES].[CODCLIPRINC].&amp;[114881]"/>
            <x15:cachedUniqueName index="3559" name="[8274 - 36353 - ULTIMOS 3 MESES].[CODCLIPRINC].&amp;[114882]"/>
            <x15:cachedUniqueName index="3560" name="[8274 - 36353 - ULTIMOS 3 MESES].[CODCLIPRINC].&amp;[114903]"/>
            <x15:cachedUniqueName index="3561" name="[8274 - 36353 - ULTIMOS 3 MESES].[CODCLIPRINC].&amp;[114915]"/>
            <x15:cachedUniqueName index="3562" name="[8274 - 36353 - ULTIMOS 3 MESES].[CODCLIPRINC].&amp;[115039]"/>
            <x15:cachedUniqueName index="3563" name="[8274 - 36353 - ULTIMOS 3 MESES].[CODCLIPRINC].&amp;[115041]"/>
            <x15:cachedUniqueName index="3564" name="[8274 - 36353 - ULTIMOS 3 MESES].[CODCLIPRINC].&amp;[115122]"/>
            <x15:cachedUniqueName index="3565" name="[8274 - 36353 - ULTIMOS 3 MESES].[CODCLIPRINC].&amp;[115135]"/>
            <x15:cachedUniqueName index="3566" name="[8274 - 36353 - ULTIMOS 3 MESES].[CODCLIPRINC].&amp;[115138]"/>
            <x15:cachedUniqueName index="3567" name="[8274 - 36353 - ULTIMOS 3 MESES].[CODCLIPRINC].&amp;[115139]"/>
            <x15:cachedUniqueName index="3568" name="[8274 - 36353 - ULTIMOS 3 MESES].[CODCLIPRINC].&amp;[115153]"/>
            <x15:cachedUniqueName index="3569" name="[8274 - 36353 - ULTIMOS 3 MESES].[CODCLIPRINC].&amp;[115170]"/>
            <x15:cachedUniqueName index="3570" name="[8274 - 36353 - ULTIMOS 3 MESES].[CODCLIPRINC].&amp;[115193]"/>
            <x15:cachedUniqueName index="3571" name="[8274 - 36353 - ULTIMOS 3 MESES].[CODCLIPRINC].&amp;[115200]"/>
            <x15:cachedUniqueName index="3572" name="[8274 - 36353 - ULTIMOS 3 MESES].[CODCLIPRINC].&amp;[115225]"/>
            <x15:cachedUniqueName index="3573" name="[8274 - 36353 - ULTIMOS 3 MESES].[CODCLIPRINC].&amp;[115232]"/>
            <x15:cachedUniqueName index="3574" name="[8274 - 36353 - ULTIMOS 3 MESES].[CODCLIPRINC].&amp;[115280]"/>
            <x15:cachedUniqueName index="3575" name="[8274 - 36353 - ULTIMOS 3 MESES].[CODCLIPRINC].&amp;[115293]"/>
            <x15:cachedUniqueName index="3576" name="[8274 - 36353 - ULTIMOS 3 MESES].[CODCLIPRINC].&amp;[115377]"/>
            <x15:cachedUniqueName index="3577" name="[8274 - 36353 - ULTIMOS 3 MESES].[CODCLIPRINC].&amp;[115388]"/>
            <x15:cachedUniqueName index="3578" name="[8274 - 36353 - ULTIMOS 3 MESES].[CODCLIPRINC].&amp;[115407]"/>
            <x15:cachedUniqueName index="3579" name="[8274 - 36353 - ULTIMOS 3 MESES].[CODCLIPRINC].&amp;[115411]"/>
            <x15:cachedUniqueName index="3580" name="[8274 - 36353 - ULTIMOS 3 MESES].[CODCLIPRINC].&amp;[115414]"/>
            <x15:cachedUniqueName index="3581" name="[8274 - 36353 - ULTIMOS 3 MESES].[CODCLIPRINC].&amp;[115425]"/>
            <x15:cachedUniqueName index="3582" name="[8274 - 36353 - ULTIMOS 3 MESES].[CODCLIPRINC].&amp;[115446]"/>
            <x15:cachedUniqueName index="3583" name="[8274 - 36353 - ULTIMOS 3 MESES].[CODCLIPRINC].&amp;[115452]"/>
            <x15:cachedUniqueName index="3584" name="[8274 - 36353 - ULTIMOS 3 MESES].[CODCLIPRINC].&amp;[115458]"/>
            <x15:cachedUniqueName index="3585" name="[8274 - 36353 - ULTIMOS 3 MESES].[CODCLIPRINC].&amp;[115499]"/>
            <x15:cachedUniqueName index="3586" name="[8274 - 36353 - ULTIMOS 3 MESES].[CODCLIPRINC].&amp;[115505]"/>
            <x15:cachedUniqueName index="3587" name="[8274 - 36353 - ULTIMOS 3 MESES].[CODCLIPRINC].&amp;[115509]"/>
            <x15:cachedUniqueName index="3588" name="[8274 - 36353 - ULTIMOS 3 MESES].[CODCLIPRINC].&amp;[115518]"/>
            <x15:cachedUniqueName index="3589" name="[8274 - 36353 - ULTIMOS 3 MESES].[CODCLIPRINC].&amp;[115529]"/>
            <x15:cachedUniqueName index="3590" name="[8274 - 36353 - ULTIMOS 3 MESES].[CODCLIPRINC].&amp;[115571]"/>
            <x15:cachedUniqueName index="3591" name="[8274 - 36353 - ULTIMOS 3 MESES].[CODCLIPRINC].&amp;[115582]"/>
            <x15:cachedUniqueName index="3592" name="[8274 - 36353 - ULTIMOS 3 MESES].[CODCLIPRINC].&amp;[115600]"/>
            <x15:cachedUniqueName index="3593" name="[8274 - 36353 - ULTIMOS 3 MESES].[CODCLIPRINC].&amp;[115609]"/>
            <x15:cachedUniqueName index="3594" name="[8274 - 36353 - ULTIMOS 3 MESES].[CODCLIPRINC].&amp;[115619]"/>
            <x15:cachedUniqueName index="3595" name="[8274 - 36353 - ULTIMOS 3 MESES].[CODCLIPRINC].&amp;[115689]"/>
            <x15:cachedUniqueName index="3596" name="[8274 - 36353 - ULTIMOS 3 MESES].[CODCLIPRINC].&amp;[115707]"/>
            <x15:cachedUniqueName index="3597" name="[8274 - 36353 - ULTIMOS 3 MESES].[CODCLIPRINC].&amp;[115713]"/>
            <x15:cachedUniqueName index="3598" name="[8274 - 36353 - ULTIMOS 3 MESES].[CODCLIPRINC].&amp;[115807]"/>
            <x15:cachedUniqueName index="3599" name="[8274 - 36353 - ULTIMOS 3 MESES].[CODCLIPRINC].&amp;[115833]"/>
            <x15:cachedUniqueName index="3600" name="[8274 - 36353 - ULTIMOS 3 MESES].[CODCLIPRINC].&amp;[115878]"/>
            <x15:cachedUniqueName index="3601" name="[8274 - 36353 - ULTIMOS 3 MESES].[CODCLIPRINC].&amp;[115923]"/>
            <x15:cachedUniqueName index="3602" name="[8274 - 36353 - ULTIMOS 3 MESES].[CODCLIPRINC].&amp;[115938]"/>
            <x15:cachedUniqueName index="3603" name="[8274 - 36353 - ULTIMOS 3 MESES].[CODCLIPRINC].&amp;[115983]"/>
            <x15:cachedUniqueName index="3604" name="[8274 - 36353 - ULTIMOS 3 MESES].[CODCLIPRINC].&amp;[115993]"/>
            <x15:cachedUniqueName index="3605" name="[8274 - 36353 - ULTIMOS 3 MESES].[CODCLIPRINC].&amp;[115994]"/>
            <x15:cachedUniqueName index="3606" name="[8274 - 36353 - ULTIMOS 3 MESES].[CODCLIPRINC].&amp;[116017]"/>
            <x15:cachedUniqueName index="3607" name="[8274 - 36353 - ULTIMOS 3 MESES].[CODCLIPRINC].&amp;[116051]"/>
            <x15:cachedUniqueName index="3608" name="[8274 - 36353 - ULTIMOS 3 MESES].[CODCLIPRINC].&amp;[116079]"/>
            <x15:cachedUniqueName index="3609" name="[8274 - 36353 - ULTIMOS 3 MESES].[CODCLIPRINC].&amp;[116142]"/>
            <x15:cachedUniqueName index="3610" name="[8274 - 36353 - ULTIMOS 3 MESES].[CODCLIPRINC].&amp;[116186]"/>
            <x15:cachedUniqueName index="3611" name="[8274 - 36353 - ULTIMOS 3 MESES].[CODCLIPRINC].&amp;[116212]"/>
            <x15:cachedUniqueName index="3612" name="[8274 - 36353 - ULTIMOS 3 MESES].[CODCLIPRINC].&amp;[116217]"/>
            <x15:cachedUniqueName index="3613" name="[8274 - 36353 - ULTIMOS 3 MESES].[CODCLIPRINC].&amp;[116261]"/>
            <x15:cachedUniqueName index="3614" name="[8274 - 36353 - ULTIMOS 3 MESES].[CODCLIPRINC].&amp;[116296]"/>
            <x15:cachedUniqueName index="3615" name="[8274 - 36353 - ULTIMOS 3 MESES].[CODCLIPRINC].&amp;[116302]"/>
            <x15:cachedUniqueName index="3616" name="[8274 - 36353 - ULTIMOS 3 MESES].[CODCLIPRINC].&amp;[116305]"/>
            <x15:cachedUniqueName index="3617" name="[8274 - 36353 - ULTIMOS 3 MESES].[CODCLIPRINC].&amp;[116311]"/>
            <x15:cachedUniqueName index="3618" name="[8274 - 36353 - ULTIMOS 3 MESES].[CODCLIPRINC].&amp;[116326]"/>
            <x15:cachedUniqueName index="3619" name="[8274 - 36353 - ULTIMOS 3 MESES].[CODCLIPRINC].&amp;[116349]"/>
            <x15:cachedUniqueName index="3620" name="[8274 - 36353 - ULTIMOS 3 MESES].[CODCLIPRINC].&amp;[116396]"/>
            <x15:cachedUniqueName index="3621" name="[8274 - 36353 - ULTIMOS 3 MESES].[CODCLIPRINC].&amp;[116440]"/>
            <x15:cachedUniqueName index="3622" name="[8274 - 36353 - ULTIMOS 3 MESES].[CODCLIPRINC].&amp;[116441]"/>
            <x15:cachedUniqueName index="3623" name="[8274 - 36353 - ULTIMOS 3 MESES].[CODCLIPRINC].&amp;[116476]"/>
            <x15:cachedUniqueName index="3624" name="[8274 - 36353 - ULTIMOS 3 MESES].[CODCLIPRINC].&amp;[116494]"/>
            <x15:cachedUniqueName index="3625" name="[8274 - 36353 - ULTIMOS 3 MESES].[CODCLIPRINC].&amp;[116523]"/>
            <x15:cachedUniqueName index="3626" name="[8274 - 36353 - ULTIMOS 3 MESES].[CODCLIPRINC].&amp;[116536]"/>
            <x15:cachedUniqueName index="3627" name="[8274 - 36353 - ULTIMOS 3 MESES].[CODCLIPRINC].&amp;[116572]"/>
            <x15:cachedUniqueName index="3628" name="[8274 - 36353 - ULTIMOS 3 MESES].[CODCLIPRINC].&amp;[116587]"/>
            <x15:cachedUniqueName index="3629" name="[8274 - 36353 - ULTIMOS 3 MESES].[CODCLIPRINC].&amp;[116610]"/>
            <x15:cachedUniqueName index="3630" name="[8274 - 36353 - ULTIMOS 3 MESES].[CODCLIPRINC].&amp;[116627]"/>
            <x15:cachedUniqueName index="3631" name="[8274 - 36353 - ULTIMOS 3 MESES].[CODCLIPRINC].&amp;[116648]"/>
            <x15:cachedUniqueName index="3632" name="[8274 - 36353 - ULTIMOS 3 MESES].[CODCLIPRINC].&amp;[116662]"/>
            <x15:cachedUniqueName index="3633" name="[8274 - 36353 - ULTIMOS 3 MESES].[CODCLIPRINC].&amp;[116666]"/>
            <x15:cachedUniqueName index="3634" name="[8274 - 36353 - ULTIMOS 3 MESES].[CODCLIPRINC].&amp;[116693]"/>
            <x15:cachedUniqueName index="3635" name="[8274 - 36353 - ULTIMOS 3 MESES].[CODCLIPRINC].&amp;[116701]"/>
            <x15:cachedUniqueName index="3636" name="[8274 - 36353 - ULTIMOS 3 MESES].[CODCLIPRINC].&amp;[116711]"/>
            <x15:cachedUniqueName index="3637" name="[8274 - 36353 - ULTIMOS 3 MESES].[CODCLIPRINC].&amp;[116743]"/>
            <x15:cachedUniqueName index="3638" name="[8274 - 36353 - ULTIMOS 3 MESES].[CODCLIPRINC].&amp;[116848]"/>
            <x15:cachedUniqueName index="3639" name="[8274 - 36353 - ULTIMOS 3 MESES].[CODCLIPRINC].&amp;[116880]"/>
            <x15:cachedUniqueName index="3640" name="[8274 - 36353 - ULTIMOS 3 MESES].[CODCLIPRINC].&amp;[116929]"/>
            <x15:cachedUniqueName index="3641" name="[8274 - 36353 - ULTIMOS 3 MESES].[CODCLIPRINC].&amp;[116941]"/>
            <x15:cachedUniqueName index="3642" name="[8274 - 36353 - ULTIMOS 3 MESES].[CODCLIPRINC].&amp;[116943]"/>
            <x15:cachedUniqueName index="3643" name="[8274 - 36353 - ULTIMOS 3 MESES].[CODCLIPRINC].&amp;[116967]"/>
            <x15:cachedUniqueName index="3644" name="[8274 - 36353 - ULTIMOS 3 MESES].[CODCLIPRINC].&amp;[116985]"/>
            <x15:cachedUniqueName index="3645" name="[8274 - 36353 - ULTIMOS 3 MESES].[CODCLIPRINC].&amp;[116997]"/>
            <x15:cachedUniqueName index="3646" name="[8274 - 36353 - ULTIMOS 3 MESES].[CODCLIPRINC].&amp;[117082]"/>
            <x15:cachedUniqueName index="3647" name="[8274 - 36353 - ULTIMOS 3 MESES].[CODCLIPRINC].&amp;[117083]"/>
            <x15:cachedUniqueName index="3648" name="[8274 - 36353 - ULTIMOS 3 MESES].[CODCLIPRINC].&amp;[117088]"/>
            <x15:cachedUniqueName index="3649" name="[8274 - 36353 - ULTIMOS 3 MESES].[CODCLIPRINC].&amp;[117135]"/>
            <x15:cachedUniqueName index="3650" name="[8274 - 36353 - ULTIMOS 3 MESES].[CODCLIPRINC].&amp;[117153]"/>
            <x15:cachedUniqueName index="3651" name="[8274 - 36353 - ULTIMOS 3 MESES].[CODCLIPRINC].&amp;[117155]"/>
            <x15:cachedUniqueName index="3652" name="[8274 - 36353 - ULTIMOS 3 MESES].[CODCLIPRINC].&amp;[117200]"/>
            <x15:cachedUniqueName index="3653" name="[8274 - 36353 - ULTIMOS 3 MESES].[CODCLIPRINC].&amp;[117280]"/>
            <x15:cachedUniqueName index="3654" name="[8274 - 36353 - ULTIMOS 3 MESES].[CODCLIPRINC].&amp;[117320]"/>
            <x15:cachedUniqueName index="3655" name="[8274 - 36353 - ULTIMOS 3 MESES].[CODCLIPRINC].&amp;[117330]"/>
            <x15:cachedUniqueName index="3656" name="[8274 - 36353 - ULTIMOS 3 MESES].[CODCLIPRINC].&amp;[117445]"/>
            <x15:cachedUniqueName index="3657" name="[8274 - 36353 - ULTIMOS 3 MESES].[CODCLIPRINC].&amp;[117450]"/>
            <x15:cachedUniqueName index="3658" name="[8274 - 36353 - ULTIMOS 3 MESES].[CODCLIPRINC].&amp;[117452]"/>
            <x15:cachedUniqueName index="3659" name="[8274 - 36353 - ULTIMOS 3 MESES].[CODCLIPRINC].&amp;[117519]"/>
            <x15:cachedUniqueName index="3660" name="[8274 - 36353 - ULTIMOS 3 MESES].[CODCLIPRINC].&amp;[117574]"/>
            <x15:cachedUniqueName index="3661" name="[8274 - 36353 - ULTIMOS 3 MESES].[CODCLIPRINC].&amp;[117623]"/>
            <x15:cachedUniqueName index="3662" name="[8274 - 36353 - ULTIMOS 3 MESES].[CODCLIPRINC].&amp;[117648]"/>
            <x15:cachedUniqueName index="3663" name="[8274 - 36353 - ULTIMOS 3 MESES].[CODCLIPRINC].&amp;[117664]"/>
            <x15:cachedUniqueName index="3664" name="[8274 - 36353 - ULTIMOS 3 MESES].[CODCLIPRINC].&amp;[117666]"/>
            <x15:cachedUniqueName index="3665" name="[8274 - 36353 - ULTIMOS 3 MESES].[CODCLIPRINC].&amp;[117676]"/>
            <x15:cachedUniqueName index="3666" name="[8274 - 36353 - ULTIMOS 3 MESES].[CODCLIPRINC].&amp;[117678]"/>
            <x15:cachedUniqueName index="3667" name="[8274 - 36353 - ULTIMOS 3 MESES].[CODCLIPRINC].&amp;[117687]"/>
            <x15:cachedUniqueName index="3668" name="[8274 - 36353 - ULTIMOS 3 MESES].[CODCLIPRINC].&amp;[117702]"/>
            <x15:cachedUniqueName index="3669" name="[8274 - 36353 - ULTIMOS 3 MESES].[CODCLIPRINC].&amp;[117735]"/>
            <x15:cachedUniqueName index="3670" name="[8274 - 36353 - ULTIMOS 3 MESES].[CODCLIPRINC].&amp;[117763]"/>
            <x15:cachedUniqueName index="3671" name="[8274 - 36353 - ULTIMOS 3 MESES].[CODCLIPRINC].&amp;[117765]"/>
            <x15:cachedUniqueName index="3672" name="[8274 - 36353 - ULTIMOS 3 MESES].[CODCLIPRINC].&amp;[117807]"/>
            <x15:cachedUniqueName index="3673" name="[8274 - 36353 - ULTIMOS 3 MESES].[CODCLIPRINC].&amp;[117836]"/>
            <x15:cachedUniqueName index="3674" name="[8274 - 36353 - ULTIMOS 3 MESES].[CODCLIPRINC].&amp;[117856]"/>
            <x15:cachedUniqueName index="3675" name="[8274 - 36353 - ULTIMOS 3 MESES].[CODCLIPRINC].&amp;[117877]"/>
            <x15:cachedUniqueName index="3676" name="[8274 - 36353 - ULTIMOS 3 MESES].[CODCLIPRINC].&amp;[117883]"/>
            <x15:cachedUniqueName index="3677" name="[8274 - 36353 - ULTIMOS 3 MESES].[CODCLIPRINC].&amp;[117885]"/>
            <x15:cachedUniqueName index="3678" name="[8274 - 36353 - ULTIMOS 3 MESES].[CODCLIPRINC].&amp;[117919]"/>
            <x15:cachedUniqueName index="3679" name="[8274 - 36353 - ULTIMOS 3 MESES].[CODCLIPRINC].&amp;[117961]"/>
            <x15:cachedUniqueName index="3680" name="[8274 - 36353 - ULTIMOS 3 MESES].[CODCLIPRINC].&amp;[117962]"/>
            <x15:cachedUniqueName index="3681" name="[8274 - 36353 - ULTIMOS 3 MESES].[CODCLIPRINC].&amp;[117975]"/>
            <x15:cachedUniqueName index="3682" name="[8274 - 36353 - ULTIMOS 3 MESES].[CODCLIPRINC].&amp;[118007]"/>
            <x15:cachedUniqueName index="3683" name="[8274 - 36353 - ULTIMOS 3 MESES].[CODCLIPRINC].&amp;[118015]"/>
            <x15:cachedUniqueName index="3684" name="[8274 - 36353 - ULTIMOS 3 MESES].[CODCLIPRINC].&amp;[118041]"/>
            <x15:cachedUniqueName index="3685" name="[8274 - 36353 - ULTIMOS 3 MESES].[CODCLIPRINC].&amp;[118056]"/>
            <x15:cachedUniqueName index="3686" name="[8274 - 36353 - ULTIMOS 3 MESES].[CODCLIPRINC].&amp;[118066]"/>
            <x15:cachedUniqueName index="3687" name="[8274 - 36353 - ULTIMOS 3 MESES].[CODCLIPRINC].&amp;[118165]"/>
            <x15:cachedUniqueName index="3688" name="[8274 - 36353 - ULTIMOS 3 MESES].[CODCLIPRINC].&amp;[118169]"/>
            <x15:cachedUniqueName index="3689" name="[8274 - 36353 - ULTIMOS 3 MESES].[CODCLIPRINC].&amp;[118176]"/>
            <x15:cachedUniqueName index="3690" name="[8274 - 36353 - ULTIMOS 3 MESES].[CODCLIPRINC].&amp;[118227]"/>
            <x15:cachedUniqueName index="3691" name="[8274 - 36353 - ULTIMOS 3 MESES].[CODCLIPRINC].&amp;[118255]"/>
            <x15:cachedUniqueName index="3692" name="[8274 - 36353 - ULTIMOS 3 MESES].[CODCLIPRINC].&amp;[118276]"/>
            <x15:cachedUniqueName index="3693" name="[8274 - 36353 - ULTIMOS 3 MESES].[CODCLIPRINC].&amp;[118293]"/>
            <x15:cachedUniqueName index="3694" name="[8274 - 36353 - ULTIMOS 3 MESES].[CODCLIPRINC].&amp;[118299]"/>
            <x15:cachedUniqueName index="3695" name="[8274 - 36353 - ULTIMOS 3 MESES].[CODCLIPRINC].&amp;[118336]"/>
            <x15:cachedUniqueName index="3696" name="[8274 - 36353 - ULTIMOS 3 MESES].[CODCLIPRINC].&amp;[118340]"/>
            <x15:cachedUniqueName index="3697" name="[8274 - 36353 - ULTIMOS 3 MESES].[CODCLIPRINC].&amp;[118347]"/>
            <x15:cachedUniqueName index="3698" name="[8274 - 36353 - ULTIMOS 3 MESES].[CODCLIPRINC].&amp;[118400]"/>
            <x15:cachedUniqueName index="3699" name="[8274 - 36353 - ULTIMOS 3 MESES].[CODCLIPRINC].&amp;[118405]"/>
            <x15:cachedUniqueName index="3700" name="[8274 - 36353 - ULTIMOS 3 MESES].[CODCLIPRINC].&amp;[118484]"/>
            <x15:cachedUniqueName index="3701" name="[8274 - 36353 - ULTIMOS 3 MESES].[CODCLIPRINC].&amp;[118589]"/>
            <x15:cachedUniqueName index="3702" name="[8274 - 36353 - ULTIMOS 3 MESES].[CODCLIPRINC].&amp;[118591]"/>
            <x15:cachedUniqueName index="3703" name="[8274 - 36353 - ULTIMOS 3 MESES].[CODCLIPRINC].&amp;[118595]"/>
            <x15:cachedUniqueName index="3704" name="[8274 - 36353 - ULTIMOS 3 MESES].[CODCLIPRINC].&amp;[118665]"/>
            <x15:cachedUniqueName index="3705" name="[8274 - 36353 - ULTIMOS 3 MESES].[CODCLIPRINC].&amp;[118693]"/>
            <x15:cachedUniqueName index="3706" name="[8274 - 36353 - ULTIMOS 3 MESES].[CODCLIPRINC].&amp;[118696]"/>
            <x15:cachedUniqueName index="3707" name="[8274 - 36353 - ULTIMOS 3 MESES].[CODCLIPRINC].&amp;[118721]"/>
            <x15:cachedUniqueName index="3708" name="[8274 - 36353 - ULTIMOS 3 MESES].[CODCLIPRINC].&amp;[118738]"/>
            <x15:cachedUniqueName index="3709" name="[8274 - 36353 - ULTIMOS 3 MESES].[CODCLIPRINC].&amp;[118755]"/>
            <x15:cachedUniqueName index="3710" name="[8274 - 36353 - ULTIMOS 3 MESES].[CODCLIPRINC].&amp;[118779]"/>
            <x15:cachedUniqueName index="3711" name="[8274 - 36353 - ULTIMOS 3 MESES].[CODCLIPRINC].&amp;[118824]"/>
            <x15:cachedUniqueName index="3712" name="[8274 - 36353 - ULTIMOS 3 MESES].[CODCLIPRINC].&amp;[118846]"/>
            <x15:cachedUniqueName index="3713" name="[8274 - 36353 - ULTIMOS 3 MESES].[CODCLIPRINC].&amp;[118884]"/>
            <x15:cachedUniqueName index="3714" name="[8274 - 36353 - ULTIMOS 3 MESES].[CODCLIPRINC].&amp;[118888]"/>
            <x15:cachedUniqueName index="3715" name="[8274 - 36353 - ULTIMOS 3 MESES].[CODCLIPRINC].&amp;[118910]"/>
            <x15:cachedUniqueName index="3716" name="[8274 - 36353 - ULTIMOS 3 MESES].[CODCLIPRINC].&amp;[118911]"/>
            <x15:cachedUniqueName index="3717" name="[8274 - 36353 - ULTIMOS 3 MESES].[CODCLIPRINC].&amp;[118924]"/>
            <x15:cachedUniqueName index="3718" name="[8274 - 36353 - ULTIMOS 3 MESES].[CODCLIPRINC].&amp;[118931]"/>
            <x15:cachedUniqueName index="3719" name="[8274 - 36353 - ULTIMOS 3 MESES].[CODCLIPRINC].&amp;[118943]"/>
            <x15:cachedUniqueName index="3720" name="[8274 - 36353 - ULTIMOS 3 MESES].[CODCLIPRINC].&amp;[119031]"/>
            <x15:cachedUniqueName index="3721" name="[8274 - 36353 - ULTIMOS 3 MESES].[CODCLIPRINC].&amp;[119040]"/>
            <x15:cachedUniqueName index="3722" name="[8274 - 36353 - ULTIMOS 3 MESES].[CODCLIPRINC].&amp;[119048]"/>
            <x15:cachedUniqueName index="3723" name="[8274 - 36353 - ULTIMOS 3 MESES].[CODCLIPRINC].&amp;[119060]"/>
            <x15:cachedUniqueName index="3724" name="[8274 - 36353 - ULTIMOS 3 MESES].[CODCLIPRINC].&amp;[119101]"/>
            <x15:cachedUniqueName index="3725" name="[8274 - 36353 - ULTIMOS 3 MESES].[CODCLIPRINC].&amp;[119118]"/>
            <x15:cachedUniqueName index="3726" name="[8274 - 36353 - ULTIMOS 3 MESES].[CODCLIPRINC].&amp;[119124]"/>
            <x15:cachedUniqueName index="3727" name="[8274 - 36353 - ULTIMOS 3 MESES].[CODCLIPRINC].&amp;[119175]"/>
            <x15:cachedUniqueName index="3728" name="[8274 - 36353 - ULTIMOS 3 MESES].[CODCLIPRINC].&amp;[119179]"/>
            <x15:cachedUniqueName index="3729" name="[8274 - 36353 - ULTIMOS 3 MESES].[CODCLIPRINC].&amp;[119223]"/>
            <x15:cachedUniqueName index="3730" name="[8274 - 36353 - ULTIMOS 3 MESES].[CODCLIPRINC].&amp;[119241]"/>
            <x15:cachedUniqueName index="3731" name="[8274 - 36353 - ULTIMOS 3 MESES].[CODCLIPRINC].&amp;[119258]"/>
            <x15:cachedUniqueName index="3732" name="[8274 - 36353 - ULTIMOS 3 MESES].[CODCLIPRINC].&amp;[119280]"/>
            <x15:cachedUniqueName index="3733" name="[8274 - 36353 - ULTIMOS 3 MESES].[CODCLIPRINC].&amp;[119303]"/>
            <x15:cachedUniqueName index="3734" name="[8274 - 36353 - ULTIMOS 3 MESES].[CODCLIPRINC].&amp;[119320]"/>
            <x15:cachedUniqueName index="3735" name="[8274 - 36353 - ULTIMOS 3 MESES].[CODCLIPRINC].&amp;[119333]"/>
            <x15:cachedUniqueName index="3736" name="[8274 - 36353 - ULTIMOS 3 MESES].[CODCLIPRINC].&amp;[119359]"/>
            <x15:cachedUniqueName index="3737" name="[8274 - 36353 - ULTIMOS 3 MESES].[CODCLIPRINC].&amp;[119371]"/>
            <x15:cachedUniqueName index="3738" name="[8274 - 36353 - ULTIMOS 3 MESES].[CODCLIPRINC].&amp;[119374]"/>
            <x15:cachedUniqueName index="3739" name="[8274 - 36353 - ULTIMOS 3 MESES].[CODCLIPRINC].&amp;[119415]"/>
            <x15:cachedUniqueName index="3740" name="[8274 - 36353 - ULTIMOS 3 MESES].[CODCLIPRINC].&amp;[119464]"/>
            <x15:cachedUniqueName index="3741" name="[8274 - 36353 - ULTIMOS 3 MESES].[CODCLIPRINC].&amp;[119467]"/>
            <x15:cachedUniqueName index="3742" name="[8274 - 36353 - ULTIMOS 3 MESES].[CODCLIPRINC].&amp;[119537]"/>
            <x15:cachedUniqueName index="3743" name="[8274 - 36353 - ULTIMOS 3 MESES].[CODCLIPRINC].&amp;[119549]"/>
            <x15:cachedUniqueName index="3744" name="[8274 - 36353 - ULTIMOS 3 MESES].[CODCLIPRINC].&amp;[119551]"/>
            <x15:cachedUniqueName index="3745" name="[8274 - 36353 - ULTIMOS 3 MESES].[CODCLIPRINC].&amp;[119560]"/>
            <x15:cachedUniqueName index="3746" name="[8274 - 36353 - ULTIMOS 3 MESES].[CODCLIPRINC].&amp;[119625]"/>
            <x15:cachedUniqueName index="3747" name="[8274 - 36353 - ULTIMOS 3 MESES].[CODCLIPRINC].&amp;[119632]"/>
            <x15:cachedUniqueName index="3748" name="[8274 - 36353 - ULTIMOS 3 MESES].[CODCLIPRINC].&amp;[119642]"/>
            <x15:cachedUniqueName index="3749" name="[8274 - 36353 - ULTIMOS 3 MESES].[CODCLIPRINC].&amp;[119649]"/>
            <x15:cachedUniqueName index="3750" name="[8274 - 36353 - ULTIMOS 3 MESES].[CODCLIPRINC].&amp;[119678]"/>
            <x15:cachedUniqueName index="3751" name="[8274 - 36353 - ULTIMOS 3 MESES].[CODCLIPRINC].&amp;[119682]"/>
            <x15:cachedUniqueName index="3752" name="[8274 - 36353 - ULTIMOS 3 MESES].[CODCLIPRINC].&amp;[119698]"/>
            <x15:cachedUniqueName index="3753" name="[8274 - 36353 - ULTIMOS 3 MESES].[CODCLIPRINC].&amp;[119713]"/>
            <x15:cachedUniqueName index="3754" name="[8274 - 36353 - ULTIMOS 3 MESES].[CODCLIPRINC].&amp;[119747]"/>
            <x15:cachedUniqueName index="3755" name="[8274 - 36353 - ULTIMOS 3 MESES].[CODCLIPRINC].&amp;[119753]"/>
            <x15:cachedUniqueName index="3756" name="[8274 - 36353 - ULTIMOS 3 MESES].[CODCLIPRINC].&amp;[119786]"/>
            <x15:cachedUniqueName index="3757" name="[8274 - 36353 - ULTIMOS 3 MESES].[CODCLIPRINC].&amp;[119877]"/>
            <x15:cachedUniqueName index="3758" name="[8274 - 36353 - ULTIMOS 3 MESES].[CODCLIPRINC].&amp;[119892]"/>
            <x15:cachedUniqueName index="3759" name="[8274 - 36353 - ULTIMOS 3 MESES].[CODCLIPRINC].&amp;[119911]"/>
            <x15:cachedUniqueName index="3760" name="[8274 - 36353 - ULTIMOS 3 MESES].[CODCLIPRINC].&amp;[119935]"/>
            <x15:cachedUniqueName index="3761" name="[8274 - 36353 - ULTIMOS 3 MESES].[CODCLIPRINC].&amp;[119971]"/>
            <x15:cachedUniqueName index="3762" name="[8274 - 36353 - ULTIMOS 3 MESES].[CODCLIPRINC].&amp;[119974]"/>
            <x15:cachedUniqueName index="3763" name="[8274 - 36353 - ULTIMOS 3 MESES].[CODCLIPRINC].&amp;[119984]"/>
            <x15:cachedUniqueName index="3764" name="[8274 - 36353 - ULTIMOS 3 MESES].[CODCLIPRINC].&amp;[120006]"/>
            <x15:cachedUniqueName index="3765" name="[8274 - 36353 - ULTIMOS 3 MESES].[CODCLIPRINC].&amp;[120007]"/>
            <x15:cachedUniqueName index="3766" name="[8274 - 36353 - ULTIMOS 3 MESES].[CODCLIPRINC].&amp;[120018]"/>
            <x15:cachedUniqueName index="3767" name="[8274 - 36353 - ULTIMOS 3 MESES].[CODCLIPRINC].&amp;[120035]"/>
            <x15:cachedUniqueName index="3768" name="[8274 - 36353 - ULTIMOS 3 MESES].[CODCLIPRINC].&amp;[120089]"/>
            <x15:cachedUniqueName index="3769" name="[8274 - 36353 - ULTIMOS 3 MESES].[CODCLIPRINC].&amp;[120092]"/>
            <x15:cachedUniqueName index="3770" name="[8274 - 36353 - ULTIMOS 3 MESES].[CODCLIPRINC].&amp;[120156]"/>
            <x15:cachedUniqueName index="3771" name="[8274 - 36353 - ULTIMOS 3 MESES].[CODCLIPRINC].&amp;[120186]"/>
            <x15:cachedUniqueName index="3772" name="[8274 - 36353 - ULTIMOS 3 MESES].[CODCLIPRINC].&amp;[120220]"/>
            <x15:cachedUniqueName index="3773" name="[8274 - 36353 - ULTIMOS 3 MESES].[CODCLIPRINC].&amp;[120240]"/>
            <x15:cachedUniqueName index="3774" name="[8274 - 36353 - ULTIMOS 3 MESES].[CODCLIPRINC].&amp;[120257]"/>
            <x15:cachedUniqueName index="3775" name="[8274 - 36353 - ULTIMOS 3 MESES].[CODCLIPRINC].&amp;[120319]"/>
            <x15:cachedUniqueName index="3776" name="[8274 - 36353 - ULTIMOS 3 MESES].[CODCLIPRINC].&amp;[120329]"/>
            <x15:cachedUniqueName index="3777" name="[8274 - 36353 - ULTIMOS 3 MESES].[CODCLIPRINC].&amp;[120371]"/>
            <x15:cachedUniqueName index="3778" name="[8274 - 36353 - ULTIMOS 3 MESES].[CODCLIPRINC].&amp;[120418]"/>
            <x15:cachedUniqueName index="3779" name="[8274 - 36353 - ULTIMOS 3 MESES].[CODCLIPRINC].&amp;[120424]"/>
            <x15:cachedUniqueName index="3780" name="[8274 - 36353 - ULTIMOS 3 MESES].[CODCLIPRINC].&amp;[120451]"/>
            <x15:cachedUniqueName index="3781" name="[8274 - 36353 - ULTIMOS 3 MESES].[CODCLIPRINC].&amp;[120458]"/>
            <x15:cachedUniqueName index="3782" name="[8274 - 36353 - ULTIMOS 3 MESES].[CODCLIPRINC].&amp;[120469]"/>
            <x15:cachedUniqueName index="3783" name="[8274 - 36353 - ULTIMOS 3 MESES].[CODCLIPRINC].&amp;[120474]"/>
            <x15:cachedUniqueName index="3784" name="[8274 - 36353 - ULTIMOS 3 MESES].[CODCLIPRINC].&amp;[120498]"/>
            <x15:cachedUniqueName index="3785" name="[8274 - 36353 - ULTIMOS 3 MESES].[CODCLIPRINC].&amp;[120509]"/>
            <x15:cachedUniqueName index="3786" name="[8274 - 36353 - ULTIMOS 3 MESES].[CODCLIPRINC].&amp;[120524]"/>
            <x15:cachedUniqueName index="3787" name="[8274 - 36353 - ULTIMOS 3 MESES].[CODCLIPRINC].&amp;[120527]"/>
            <x15:cachedUniqueName index="3788" name="[8274 - 36353 - ULTIMOS 3 MESES].[CODCLIPRINC].&amp;[120530]"/>
            <x15:cachedUniqueName index="3789" name="[8274 - 36353 - ULTIMOS 3 MESES].[CODCLIPRINC].&amp;[120582]"/>
            <x15:cachedUniqueName index="3790" name="[8274 - 36353 - ULTIMOS 3 MESES].[CODCLIPRINC].&amp;[120597]"/>
            <x15:cachedUniqueName index="3791" name="[8274 - 36353 - ULTIMOS 3 MESES].[CODCLIPRINC].&amp;[120599]"/>
            <x15:cachedUniqueName index="3792" name="[8274 - 36353 - ULTIMOS 3 MESES].[CODCLIPRINC].&amp;[120622]"/>
            <x15:cachedUniqueName index="3793" name="[8274 - 36353 - ULTIMOS 3 MESES].[CODCLIPRINC].&amp;[120661]"/>
            <x15:cachedUniqueName index="3794" name="[8274 - 36353 - ULTIMOS 3 MESES].[CODCLIPRINC].&amp;[120690]"/>
            <x15:cachedUniqueName index="3795" name="[8274 - 36353 - ULTIMOS 3 MESES].[CODCLIPRINC].&amp;[120692]"/>
            <x15:cachedUniqueName index="3796" name="[8274 - 36353 - ULTIMOS 3 MESES].[CODCLIPRINC].&amp;[120717]"/>
            <x15:cachedUniqueName index="3797" name="[8274 - 36353 - ULTIMOS 3 MESES].[CODCLIPRINC].&amp;[120727]"/>
            <x15:cachedUniqueName index="3798" name="[8274 - 36353 - ULTIMOS 3 MESES].[CODCLIPRINC].&amp;[120753]"/>
            <x15:cachedUniqueName index="3799" name="[8274 - 36353 - ULTIMOS 3 MESES].[CODCLIPRINC].&amp;[120769]"/>
            <x15:cachedUniqueName index="3800" name="[8274 - 36353 - ULTIMOS 3 MESES].[CODCLIPRINC].&amp;[120782]"/>
            <x15:cachedUniqueName index="3801" name="[8274 - 36353 - ULTIMOS 3 MESES].[CODCLIPRINC].&amp;[120812]"/>
            <x15:cachedUniqueName index="3802" name="[8274 - 36353 - ULTIMOS 3 MESES].[CODCLIPRINC].&amp;[120824]"/>
            <x15:cachedUniqueName index="3803" name="[8274 - 36353 - ULTIMOS 3 MESES].[CODCLIPRINC].&amp;[120845]"/>
            <x15:cachedUniqueName index="3804" name="[8274 - 36353 - ULTIMOS 3 MESES].[CODCLIPRINC].&amp;[120849]"/>
            <x15:cachedUniqueName index="3805" name="[8274 - 36353 - ULTIMOS 3 MESES].[CODCLIPRINC].&amp;[120857]"/>
            <x15:cachedUniqueName index="3806" name="[8274 - 36353 - ULTIMOS 3 MESES].[CODCLIPRINC].&amp;[120862]"/>
            <x15:cachedUniqueName index="3807" name="[8274 - 36353 - ULTIMOS 3 MESES].[CODCLIPRINC].&amp;[120869]"/>
            <x15:cachedUniqueName index="3808" name="[8274 - 36353 - ULTIMOS 3 MESES].[CODCLIPRINC].&amp;[120875]"/>
            <x15:cachedUniqueName index="3809" name="[8274 - 36353 - ULTIMOS 3 MESES].[CODCLIPRINC].&amp;[120880]"/>
            <x15:cachedUniqueName index="3810" name="[8274 - 36353 - ULTIMOS 3 MESES].[CODCLIPRINC].&amp;[120923]"/>
            <x15:cachedUniqueName index="3811" name="[8274 - 36353 - ULTIMOS 3 MESES].[CODCLIPRINC].&amp;[120957]"/>
            <x15:cachedUniqueName index="3812" name="[8274 - 36353 - ULTIMOS 3 MESES].[CODCLIPRINC].&amp;[120986]"/>
            <x15:cachedUniqueName index="3813" name="[8274 - 36353 - ULTIMOS 3 MESES].[CODCLIPRINC].&amp;[121050]"/>
            <x15:cachedUniqueName index="3814" name="[8274 - 36353 - ULTIMOS 3 MESES].[CODCLIPRINC].&amp;[121057]"/>
            <x15:cachedUniqueName index="3815" name="[8274 - 36353 - ULTIMOS 3 MESES].[CODCLIPRINC].&amp;[121067]"/>
            <x15:cachedUniqueName index="3816" name="[8274 - 36353 - ULTIMOS 3 MESES].[CODCLIPRINC].&amp;[121069]"/>
            <x15:cachedUniqueName index="3817" name="[8274 - 36353 - ULTIMOS 3 MESES].[CODCLIPRINC].&amp;[121078]"/>
            <x15:cachedUniqueName index="3818" name="[8274 - 36353 - ULTIMOS 3 MESES].[CODCLIPRINC].&amp;[121080]"/>
            <x15:cachedUniqueName index="3819" name="[8274 - 36353 - ULTIMOS 3 MESES].[CODCLIPRINC].&amp;[121085]"/>
            <x15:cachedUniqueName index="3820" name="[8274 - 36353 - ULTIMOS 3 MESES].[CODCLIPRINC].&amp;[121090]"/>
            <x15:cachedUniqueName index="3821" name="[8274 - 36353 - ULTIMOS 3 MESES].[CODCLIPRINC].&amp;[121092]"/>
            <x15:cachedUniqueName index="3822" name="[8274 - 36353 - ULTIMOS 3 MESES].[CODCLIPRINC].&amp;[121109]"/>
            <x15:cachedUniqueName index="3823" name="[8274 - 36353 - ULTIMOS 3 MESES].[CODCLIPRINC].&amp;[121119]"/>
            <x15:cachedUniqueName index="3824" name="[8274 - 36353 - ULTIMOS 3 MESES].[CODCLIPRINC].&amp;[121139]"/>
            <x15:cachedUniqueName index="3825" name="[8274 - 36353 - ULTIMOS 3 MESES].[CODCLIPRINC].&amp;[121144]"/>
            <x15:cachedUniqueName index="3826" name="[8274 - 36353 - ULTIMOS 3 MESES].[CODCLIPRINC].&amp;[121157]"/>
            <x15:cachedUniqueName index="3827" name="[8274 - 36353 - ULTIMOS 3 MESES].[CODCLIPRINC].&amp;[121161]"/>
            <x15:cachedUniqueName index="3828" name="[8274 - 36353 - ULTIMOS 3 MESES].[CODCLIPRINC].&amp;[121164]"/>
            <x15:cachedUniqueName index="3829" name="[8274 - 36353 - ULTIMOS 3 MESES].[CODCLIPRINC].&amp;[121171]"/>
            <x15:cachedUniqueName index="3830" name="[8274 - 36353 - ULTIMOS 3 MESES].[CODCLIPRINC].&amp;[121179]"/>
            <x15:cachedUniqueName index="3831" name="[8274 - 36353 - ULTIMOS 3 MESES].[CODCLIPRINC].&amp;[121201]"/>
            <x15:cachedUniqueName index="3832" name="[8274 - 36353 - ULTIMOS 3 MESES].[CODCLIPRINC].&amp;[121203]"/>
            <x15:cachedUniqueName index="3833" name="[8274 - 36353 - ULTIMOS 3 MESES].[CODCLIPRINC].&amp;[121222]"/>
            <x15:cachedUniqueName index="3834" name="[8274 - 36353 - ULTIMOS 3 MESES].[CODCLIPRINC].&amp;[121265]"/>
            <x15:cachedUniqueName index="3835" name="[8274 - 36353 - ULTIMOS 3 MESES].[CODCLIPRINC].&amp;[121269]"/>
            <x15:cachedUniqueName index="3836" name="[8274 - 36353 - ULTIMOS 3 MESES].[CODCLIPRINC].&amp;[121371]"/>
            <x15:cachedUniqueName index="3837" name="[8274 - 36353 - ULTIMOS 3 MESES].[CODCLIPRINC].&amp;[121396]"/>
            <x15:cachedUniqueName index="3838" name="[8274 - 36353 - ULTIMOS 3 MESES].[CODCLIPRINC].&amp;[121419]"/>
            <x15:cachedUniqueName index="3839" name="[8274 - 36353 - ULTIMOS 3 MESES].[CODCLIPRINC].&amp;[121454]"/>
            <x15:cachedUniqueName index="3840" name="[8274 - 36353 - ULTIMOS 3 MESES].[CODCLIPRINC].&amp;[121462]"/>
            <x15:cachedUniqueName index="3841" name="[8274 - 36353 - ULTIMOS 3 MESES].[CODCLIPRINC].&amp;[121466]"/>
            <x15:cachedUniqueName index="3842" name="[8274 - 36353 - ULTIMOS 3 MESES].[CODCLIPRINC].&amp;[121473]"/>
            <x15:cachedUniqueName index="3843" name="[8274 - 36353 - ULTIMOS 3 MESES].[CODCLIPRINC].&amp;[121505]"/>
            <x15:cachedUniqueName index="3844" name="[8274 - 36353 - ULTIMOS 3 MESES].[CODCLIPRINC].&amp;[121512]"/>
            <x15:cachedUniqueName index="3845" name="[8274 - 36353 - ULTIMOS 3 MESES].[CODCLIPRINC].&amp;[121536]"/>
            <x15:cachedUniqueName index="3846" name="[8274 - 36353 - ULTIMOS 3 MESES].[CODCLIPRINC].&amp;[121550]"/>
            <x15:cachedUniqueName index="3847" name="[8274 - 36353 - ULTIMOS 3 MESES].[CODCLIPRINC].&amp;[121556]"/>
            <x15:cachedUniqueName index="3848" name="[8274 - 36353 - ULTIMOS 3 MESES].[CODCLIPRINC].&amp;[121564]"/>
            <x15:cachedUniqueName index="3849" name="[8274 - 36353 - ULTIMOS 3 MESES].[CODCLIPRINC].&amp;[121566]"/>
            <x15:cachedUniqueName index="3850" name="[8274 - 36353 - ULTIMOS 3 MESES].[CODCLIPRINC].&amp;[121590]"/>
            <x15:cachedUniqueName index="3851" name="[8274 - 36353 - ULTIMOS 3 MESES].[CODCLIPRINC].&amp;[121615]"/>
            <x15:cachedUniqueName index="3852" name="[8274 - 36353 - ULTIMOS 3 MESES].[CODCLIPRINC].&amp;[121654]"/>
            <x15:cachedUniqueName index="3853" name="[8274 - 36353 - ULTIMOS 3 MESES].[CODCLIPRINC].&amp;[121691]"/>
            <x15:cachedUniqueName index="3854" name="[8274 - 36353 - ULTIMOS 3 MESES].[CODCLIPRINC].&amp;[121722]"/>
            <x15:cachedUniqueName index="3855" name="[8274 - 36353 - ULTIMOS 3 MESES].[CODCLIPRINC].&amp;[121762]"/>
            <x15:cachedUniqueName index="3856" name="[8274 - 36353 - ULTIMOS 3 MESES].[CODCLIPRINC].&amp;[121775]"/>
            <x15:cachedUniqueName index="3857" name="[8274 - 36353 - ULTIMOS 3 MESES].[CODCLIPRINC].&amp;[121793]"/>
            <x15:cachedUniqueName index="3858" name="[8274 - 36353 - ULTIMOS 3 MESES].[CODCLIPRINC].&amp;[121814]"/>
            <x15:cachedUniqueName index="3859" name="[8274 - 36353 - ULTIMOS 3 MESES].[CODCLIPRINC].&amp;[121818]"/>
            <x15:cachedUniqueName index="3860" name="[8274 - 36353 - ULTIMOS 3 MESES].[CODCLIPRINC].&amp;[121833]"/>
            <x15:cachedUniqueName index="3861" name="[8274 - 36353 - ULTIMOS 3 MESES].[CODCLIPRINC].&amp;[121874]"/>
            <x15:cachedUniqueName index="3862" name="[8274 - 36353 - ULTIMOS 3 MESES].[CODCLIPRINC].&amp;[121882]"/>
            <x15:cachedUniqueName index="3863" name="[8274 - 36353 - ULTIMOS 3 MESES].[CODCLIPRINC].&amp;[121894]"/>
            <x15:cachedUniqueName index="3864" name="[8274 - 36353 - ULTIMOS 3 MESES].[CODCLIPRINC].&amp;[121943]"/>
            <x15:cachedUniqueName index="3865" name="[8274 - 36353 - ULTIMOS 3 MESES].[CODCLIPRINC].&amp;[121944]"/>
            <x15:cachedUniqueName index="3866" name="[8274 - 36353 - ULTIMOS 3 MESES].[CODCLIPRINC].&amp;[121946]"/>
            <x15:cachedUniqueName index="3867" name="[8274 - 36353 - ULTIMOS 3 MESES].[CODCLIPRINC].&amp;[121973]"/>
            <x15:cachedUniqueName index="3868" name="[8274 - 36353 - ULTIMOS 3 MESES].[CODCLIPRINC].&amp;[121996]"/>
            <x15:cachedUniqueName index="3869" name="[8274 - 36353 - ULTIMOS 3 MESES].[CODCLIPRINC].&amp;[122011]"/>
            <x15:cachedUniqueName index="3870" name="[8274 - 36353 - ULTIMOS 3 MESES].[CODCLIPRINC].&amp;[122026]"/>
            <x15:cachedUniqueName index="3871" name="[8274 - 36353 - ULTIMOS 3 MESES].[CODCLIPRINC].&amp;[122031]"/>
            <x15:cachedUniqueName index="3872" name="[8274 - 36353 - ULTIMOS 3 MESES].[CODCLIPRINC].&amp;[122054]"/>
            <x15:cachedUniqueName index="3873" name="[8274 - 36353 - ULTIMOS 3 MESES].[CODCLIPRINC].&amp;[122106]"/>
            <x15:cachedUniqueName index="3874" name="[8274 - 36353 - ULTIMOS 3 MESES].[CODCLIPRINC].&amp;[122117]"/>
            <x15:cachedUniqueName index="3875" name="[8274 - 36353 - ULTIMOS 3 MESES].[CODCLIPRINC].&amp;[122124]"/>
            <x15:cachedUniqueName index="3876" name="[8274 - 36353 - ULTIMOS 3 MESES].[CODCLIPRINC].&amp;[122164]"/>
            <x15:cachedUniqueName index="3877" name="[8274 - 36353 - ULTIMOS 3 MESES].[CODCLIPRINC].&amp;[122179]"/>
            <x15:cachedUniqueName index="3878" name="[8274 - 36353 - ULTIMOS 3 MESES].[CODCLIPRINC].&amp;[122214]"/>
            <x15:cachedUniqueName index="3879" name="[8274 - 36353 - ULTIMOS 3 MESES].[CODCLIPRINC].&amp;[122231]"/>
            <x15:cachedUniqueName index="3880" name="[8274 - 36353 - ULTIMOS 3 MESES].[CODCLIPRINC].&amp;[122233]"/>
            <x15:cachedUniqueName index="3881" name="[8274 - 36353 - ULTIMOS 3 MESES].[CODCLIPRINC].&amp;[122253]"/>
            <x15:cachedUniqueName index="3882" name="[8274 - 36353 - ULTIMOS 3 MESES].[CODCLIPRINC].&amp;[122254]"/>
            <x15:cachedUniqueName index="3883" name="[8274 - 36353 - ULTIMOS 3 MESES].[CODCLIPRINC].&amp;[122276]"/>
            <x15:cachedUniqueName index="3884" name="[8274 - 36353 - ULTIMOS 3 MESES].[CODCLIPRINC].&amp;[122290]"/>
            <x15:cachedUniqueName index="3885" name="[8274 - 36353 - ULTIMOS 3 MESES].[CODCLIPRINC].&amp;[122301]"/>
            <x15:cachedUniqueName index="3886" name="[8274 - 36353 - ULTIMOS 3 MESES].[CODCLIPRINC].&amp;[122318]"/>
            <x15:cachedUniqueName index="3887" name="[8274 - 36353 - ULTIMOS 3 MESES].[CODCLIPRINC].&amp;[122319]"/>
            <x15:cachedUniqueName index="3888" name="[8274 - 36353 - ULTIMOS 3 MESES].[CODCLIPRINC].&amp;[122320]"/>
            <x15:cachedUniqueName index="3889" name="[8274 - 36353 - ULTIMOS 3 MESES].[CODCLIPRINC].&amp;[122330]"/>
            <x15:cachedUniqueName index="3890" name="[8274 - 36353 - ULTIMOS 3 MESES].[CODCLIPRINC].&amp;[122332]"/>
            <x15:cachedUniqueName index="3891" name="[8274 - 36353 - ULTIMOS 3 MESES].[CODCLIPRINC].&amp;[122335]"/>
            <x15:cachedUniqueName index="3892" name="[8274 - 36353 - ULTIMOS 3 MESES].[CODCLIPRINC].&amp;[122365]"/>
            <x15:cachedUniqueName index="3893" name="[8274 - 36353 - ULTIMOS 3 MESES].[CODCLIPRINC].&amp;[122375]"/>
            <x15:cachedUniqueName index="3894" name="[8274 - 36353 - ULTIMOS 3 MESES].[CODCLIPRINC].&amp;[122379]"/>
            <x15:cachedUniqueName index="3895" name="[8274 - 36353 - ULTIMOS 3 MESES].[CODCLIPRINC].&amp;[122393]"/>
            <x15:cachedUniqueName index="3896" name="[8274 - 36353 - ULTIMOS 3 MESES].[CODCLIPRINC].&amp;[122400]"/>
            <x15:cachedUniqueName index="3897" name="[8274 - 36353 - ULTIMOS 3 MESES].[CODCLIPRINC].&amp;[122416]"/>
            <x15:cachedUniqueName index="3898" name="[8274 - 36353 - ULTIMOS 3 MESES].[CODCLIPRINC].&amp;[122422]"/>
            <x15:cachedUniqueName index="3899" name="[8274 - 36353 - ULTIMOS 3 MESES].[CODCLIPRINC].&amp;[122425]"/>
            <x15:cachedUniqueName index="3900" name="[8274 - 36353 - ULTIMOS 3 MESES].[CODCLIPRINC].&amp;[122433]"/>
            <x15:cachedUniqueName index="3901" name="[8274 - 36353 - ULTIMOS 3 MESES].[CODCLIPRINC].&amp;[122492]"/>
            <x15:cachedUniqueName index="3902" name="[8274 - 36353 - ULTIMOS 3 MESES].[CODCLIPRINC].&amp;[122504]"/>
            <x15:cachedUniqueName index="3903" name="[8274 - 36353 - ULTIMOS 3 MESES].[CODCLIPRINC].&amp;[122517]"/>
            <x15:cachedUniqueName index="3904" name="[8274 - 36353 - ULTIMOS 3 MESES].[CODCLIPRINC].&amp;[122519]"/>
            <x15:cachedUniqueName index="3905" name="[8274 - 36353 - ULTIMOS 3 MESES].[CODCLIPRINC].&amp;[122521]"/>
            <x15:cachedUniqueName index="3906" name="[8274 - 36353 - ULTIMOS 3 MESES].[CODCLIPRINC].&amp;[122528]"/>
            <x15:cachedUniqueName index="3907" name="[8274 - 36353 - ULTIMOS 3 MESES].[CODCLIPRINC].&amp;[122544]"/>
            <x15:cachedUniqueName index="3908" name="[8274 - 36353 - ULTIMOS 3 MESES].[CODCLIPRINC].&amp;[122550]"/>
            <x15:cachedUniqueName index="3909" name="[8274 - 36353 - ULTIMOS 3 MESES].[CODCLIPRINC].&amp;[122566]"/>
            <x15:cachedUniqueName index="3910" name="[8274 - 36353 - ULTIMOS 3 MESES].[CODCLIPRINC].&amp;[122592]"/>
            <x15:cachedUniqueName index="3911" name="[8274 - 36353 - ULTIMOS 3 MESES].[CODCLIPRINC].&amp;[122593]"/>
            <x15:cachedUniqueName index="3912" name="[8274 - 36353 - ULTIMOS 3 MESES].[CODCLIPRINC].&amp;[122628]"/>
            <x15:cachedUniqueName index="3913" name="[8274 - 36353 - ULTIMOS 3 MESES].[CODCLIPRINC].&amp;[122629]"/>
            <x15:cachedUniqueName index="3914" name="[8274 - 36353 - ULTIMOS 3 MESES].[CODCLIPRINC].&amp;[122738]"/>
            <x15:cachedUniqueName index="3915" name="[8274 - 36353 - ULTIMOS 3 MESES].[CODCLIPRINC].&amp;[122750]"/>
            <x15:cachedUniqueName index="3916" name="[8274 - 36353 - ULTIMOS 3 MESES].[CODCLIPRINC].&amp;[122758]"/>
            <x15:cachedUniqueName index="3917" name="[8274 - 36353 - ULTIMOS 3 MESES].[CODCLIPRINC].&amp;[122776]"/>
            <x15:cachedUniqueName index="3918" name="[8274 - 36353 - ULTIMOS 3 MESES].[CODCLIPRINC].&amp;[122779]"/>
            <x15:cachedUniqueName index="3919" name="[8274 - 36353 - ULTIMOS 3 MESES].[CODCLIPRINC].&amp;[122785]"/>
            <x15:cachedUniqueName index="3920" name="[8274 - 36353 - ULTIMOS 3 MESES].[CODCLIPRINC].&amp;[122812]"/>
            <x15:cachedUniqueName index="3921" name="[8274 - 36353 - ULTIMOS 3 MESES].[CODCLIPRINC].&amp;[122830]"/>
            <x15:cachedUniqueName index="3922" name="[8274 - 36353 - ULTIMOS 3 MESES].[CODCLIPRINC].&amp;[122832]"/>
            <x15:cachedUniqueName index="3923" name="[8274 - 36353 - ULTIMOS 3 MESES].[CODCLIPRINC].&amp;[122870]"/>
            <x15:cachedUniqueName index="3924" name="[8274 - 36353 - ULTIMOS 3 MESES].[CODCLIPRINC].&amp;[122874]"/>
            <x15:cachedUniqueName index="3925" name="[8274 - 36353 - ULTIMOS 3 MESES].[CODCLIPRINC].&amp;[122891]"/>
            <x15:cachedUniqueName index="3926" name="[8274 - 36353 - ULTIMOS 3 MESES].[CODCLIPRINC].&amp;[122914]"/>
            <x15:cachedUniqueName index="3927" name="[8274 - 36353 - ULTIMOS 3 MESES].[CODCLIPRINC].&amp;[122925]"/>
            <x15:cachedUniqueName index="3928" name="[8274 - 36353 - ULTIMOS 3 MESES].[CODCLIPRINC].&amp;[122936]"/>
            <x15:cachedUniqueName index="3929" name="[8274 - 36353 - ULTIMOS 3 MESES].[CODCLIPRINC].&amp;[122949]"/>
            <x15:cachedUniqueName index="3930" name="[8274 - 36353 - ULTIMOS 3 MESES].[CODCLIPRINC].&amp;[122954]"/>
            <x15:cachedUniqueName index="3931" name="[8274 - 36353 - ULTIMOS 3 MESES].[CODCLIPRINC].&amp;[122955]"/>
            <x15:cachedUniqueName index="3932" name="[8274 - 36353 - ULTIMOS 3 MESES].[CODCLIPRINC].&amp;[122956]"/>
            <x15:cachedUniqueName index="3933" name="[8274 - 36353 - ULTIMOS 3 MESES].[CODCLIPRINC].&amp;[122963]"/>
            <x15:cachedUniqueName index="3934" name="[8274 - 36353 - ULTIMOS 3 MESES].[CODCLIPRINC].&amp;[123044]"/>
            <x15:cachedUniqueName index="3935" name="[8274 - 36353 - ULTIMOS 3 MESES].[CODCLIPRINC].&amp;[123076]"/>
            <x15:cachedUniqueName index="3936" name="[8274 - 36353 - ULTIMOS 3 MESES].[CODCLIPRINC].&amp;[123093]"/>
            <x15:cachedUniqueName index="3937" name="[8274 - 36353 - ULTIMOS 3 MESES].[CODCLIPRINC].&amp;[123144]"/>
            <x15:cachedUniqueName index="3938" name="[8274 - 36353 - ULTIMOS 3 MESES].[CODCLIPRINC].&amp;[123166]"/>
            <x15:cachedUniqueName index="3939" name="[8274 - 36353 - ULTIMOS 3 MESES].[CODCLIPRINC].&amp;[123172]"/>
            <x15:cachedUniqueName index="3940" name="[8274 - 36353 - ULTIMOS 3 MESES].[CODCLIPRINC].&amp;[123193]"/>
            <x15:cachedUniqueName index="3941" name="[8274 - 36353 - ULTIMOS 3 MESES].[CODCLIPRINC].&amp;[123196]"/>
            <x15:cachedUniqueName index="3942" name="[8274 - 36353 - ULTIMOS 3 MESES].[CODCLIPRINC].&amp;[123226]"/>
            <x15:cachedUniqueName index="3943" name="[8274 - 36353 - ULTIMOS 3 MESES].[CODCLIPRINC].&amp;[123238]"/>
            <x15:cachedUniqueName index="3944" name="[8274 - 36353 - ULTIMOS 3 MESES].[CODCLIPRINC].&amp;[123253]"/>
            <x15:cachedUniqueName index="3945" name="[8274 - 36353 - ULTIMOS 3 MESES].[CODCLIPRINC].&amp;[123293]"/>
            <x15:cachedUniqueName index="3946" name="[8274 - 36353 - ULTIMOS 3 MESES].[CODCLIPRINC].&amp;[123294]"/>
            <x15:cachedUniqueName index="3947" name="[8274 - 36353 - ULTIMOS 3 MESES].[CODCLIPRINC].&amp;[123304]"/>
            <x15:cachedUniqueName index="3948" name="[8274 - 36353 - ULTIMOS 3 MESES].[CODCLIPRINC].&amp;[123312]"/>
            <x15:cachedUniqueName index="3949" name="[8274 - 36353 - ULTIMOS 3 MESES].[CODCLIPRINC].&amp;[123340]"/>
            <x15:cachedUniqueName index="3950" name="[8274 - 36353 - ULTIMOS 3 MESES].[CODCLIPRINC].&amp;[123360]"/>
            <x15:cachedUniqueName index="3951" name="[8274 - 36353 - ULTIMOS 3 MESES].[CODCLIPRINC].&amp;[123375]"/>
            <x15:cachedUniqueName index="3952" name="[8274 - 36353 - ULTIMOS 3 MESES].[CODCLIPRINC].&amp;[123399]"/>
            <x15:cachedUniqueName index="3953" name="[8274 - 36353 - ULTIMOS 3 MESES].[CODCLIPRINC].&amp;[123409]"/>
            <x15:cachedUniqueName index="3954" name="[8274 - 36353 - ULTIMOS 3 MESES].[CODCLIPRINC].&amp;[123416]"/>
            <x15:cachedUniqueName index="3955" name="[8274 - 36353 - ULTIMOS 3 MESES].[CODCLIPRINC].&amp;[123431]"/>
            <x15:cachedUniqueName index="3956" name="[8274 - 36353 - ULTIMOS 3 MESES].[CODCLIPRINC].&amp;[123450]"/>
            <x15:cachedUniqueName index="3957" name="[8274 - 36353 - ULTIMOS 3 MESES].[CODCLIPRINC].&amp;[123473]"/>
            <x15:cachedUniqueName index="3958" name="[8274 - 36353 - ULTIMOS 3 MESES].[CODCLIPRINC].&amp;[123484]"/>
            <x15:cachedUniqueName index="3959" name="[8274 - 36353 - ULTIMOS 3 MESES].[CODCLIPRINC].&amp;[123513]"/>
            <x15:cachedUniqueName index="3960" name="[8274 - 36353 - ULTIMOS 3 MESES].[CODCLIPRINC].&amp;[123536]"/>
            <x15:cachedUniqueName index="3961" name="[8274 - 36353 - ULTIMOS 3 MESES].[CODCLIPRINC].&amp;[123559]"/>
            <x15:cachedUniqueName index="3962" name="[8274 - 36353 - ULTIMOS 3 MESES].[CODCLIPRINC].&amp;[123603]"/>
            <x15:cachedUniqueName index="3963" name="[8274 - 36353 - ULTIMOS 3 MESES].[CODCLIPRINC].&amp;[123607]"/>
            <x15:cachedUniqueName index="3964" name="[8274 - 36353 - ULTIMOS 3 MESES].[CODCLIPRINC].&amp;[123627]"/>
            <x15:cachedUniqueName index="3965" name="[8274 - 36353 - ULTIMOS 3 MESES].[CODCLIPRINC].&amp;[123652]"/>
            <x15:cachedUniqueName index="3966" name="[8274 - 36353 - ULTIMOS 3 MESES].[CODCLIPRINC].&amp;[123658]"/>
            <x15:cachedUniqueName index="3967" name="[8274 - 36353 - ULTIMOS 3 MESES].[CODCLIPRINC].&amp;[123659]"/>
            <x15:cachedUniqueName index="3968" name="[8274 - 36353 - ULTIMOS 3 MESES].[CODCLIPRINC].&amp;[123665]"/>
            <x15:cachedUniqueName index="3969" name="[8274 - 36353 - ULTIMOS 3 MESES].[CODCLIPRINC].&amp;[123714]"/>
            <x15:cachedUniqueName index="3970" name="[8274 - 36353 - ULTIMOS 3 MESES].[CODCLIPRINC].&amp;[123724]"/>
            <x15:cachedUniqueName index="3971" name="[8274 - 36353 - ULTIMOS 3 MESES].[CODCLIPRINC].&amp;[123735]"/>
            <x15:cachedUniqueName index="3972" name="[8274 - 36353 - ULTIMOS 3 MESES].[CODCLIPRINC].&amp;[123744]"/>
            <x15:cachedUniqueName index="3973" name="[8274 - 36353 - ULTIMOS 3 MESES].[CODCLIPRINC].&amp;[123793]"/>
            <x15:cachedUniqueName index="3974" name="[8274 - 36353 - ULTIMOS 3 MESES].[CODCLIPRINC].&amp;[123815]"/>
            <x15:cachedUniqueName index="3975" name="[8274 - 36353 - ULTIMOS 3 MESES].[CODCLIPRINC].&amp;[123838]"/>
            <x15:cachedUniqueName index="3976" name="[8274 - 36353 - ULTIMOS 3 MESES].[CODCLIPRINC].&amp;[123857]"/>
            <x15:cachedUniqueName index="3977" name="[8274 - 36353 - ULTIMOS 3 MESES].[CODCLIPRINC].&amp;[123879]"/>
            <x15:cachedUniqueName index="3978" name="[8274 - 36353 - ULTIMOS 3 MESES].[CODCLIPRINC].&amp;[123908]"/>
            <x15:cachedUniqueName index="3979" name="[8274 - 36353 - ULTIMOS 3 MESES].[CODCLIPRINC].&amp;[123922]"/>
            <x15:cachedUniqueName index="3980" name="[8274 - 36353 - ULTIMOS 3 MESES].[CODCLIPRINC].&amp;[123948]"/>
            <x15:cachedUniqueName index="3981" name="[8274 - 36353 - ULTIMOS 3 MESES].[CODCLIPRINC].&amp;[123984]"/>
            <x15:cachedUniqueName index="3982" name="[8274 - 36353 - ULTIMOS 3 MESES].[CODCLIPRINC].&amp;[123986]"/>
            <x15:cachedUniqueName index="3983" name="[8274 - 36353 - ULTIMOS 3 MESES].[CODCLIPRINC].&amp;[123988]"/>
            <x15:cachedUniqueName index="3984" name="[8274 - 36353 - ULTIMOS 3 MESES].[CODCLIPRINC].&amp;[123991]"/>
            <x15:cachedUniqueName index="3985" name="[8274 - 36353 - ULTIMOS 3 MESES].[CODCLIPRINC].&amp;[124022]"/>
            <x15:cachedUniqueName index="3986" name="[8274 - 36353 - ULTIMOS 3 MESES].[CODCLIPRINC].&amp;[124036]"/>
            <x15:cachedUniqueName index="3987" name="[8274 - 36353 - ULTIMOS 3 MESES].[CODCLIPRINC].&amp;[124045]"/>
            <x15:cachedUniqueName index="3988" name="[8274 - 36353 - ULTIMOS 3 MESES].[CODCLIPRINC].&amp;[124069]"/>
            <x15:cachedUniqueName index="3989" name="[8274 - 36353 - ULTIMOS 3 MESES].[CODCLIPRINC].&amp;[124075]"/>
            <x15:cachedUniqueName index="3990" name="[8274 - 36353 - ULTIMOS 3 MESES].[CODCLIPRINC].&amp;[124086]"/>
            <x15:cachedUniqueName index="3991" name="[8274 - 36353 - ULTIMOS 3 MESES].[CODCLIPRINC].&amp;[124108]"/>
            <x15:cachedUniqueName index="3992" name="[8274 - 36353 - ULTIMOS 3 MESES].[CODCLIPRINC].&amp;[124127]"/>
            <x15:cachedUniqueName index="3993" name="[8274 - 36353 - ULTIMOS 3 MESES].[CODCLIPRINC].&amp;[124134]"/>
            <x15:cachedUniqueName index="3994" name="[8274 - 36353 - ULTIMOS 3 MESES].[CODCLIPRINC].&amp;[124142]"/>
            <x15:cachedUniqueName index="3995" name="[8274 - 36353 - ULTIMOS 3 MESES].[CODCLIPRINC].&amp;[124177]"/>
            <x15:cachedUniqueName index="3996" name="[8274 - 36353 - ULTIMOS 3 MESES].[CODCLIPRINC].&amp;[124187]"/>
            <x15:cachedUniqueName index="3997" name="[8274 - 36353 - ULTIMOS 3 MESES].[CODCLIPRINC].&amp;[124192]"/>
            <x15:cachedUniqueName index="3998" name="[8274 - 36353 - ULTIMOS 3 MESES].[CODCLIPRINC].&amp;[124210]"/>
            <x15:cachedUniqueName index="3999" name="[8274 - 36353 - ULTIMOS 3 MESES].[CODCLIPRINC].&amp;[124262]"/>
            <x15:cachedUniqueName index="4000" name="[8274 - 36353 - ULTIMOS 3 MESES].[CODCLIPRINC].&amp;[124263]"/>
            <x15:cachedUniqueName index="4001" name="[8274 - 36353 - ULTIMOS 3 MESES].[CODCLIPRINC].&amp;[124283]"/>
            <x15:cachedUniqueName index="4002" name="[8274 - 36353 - ULTIMOS 3 MESES].[CODCLIPRINC].&amp;[124320]"/>
            <x15:cachedUniqueName index="4003" name="[8274 - 36353 - ULTIMOS 3 MESES].[CODCLIPRINC].&amp;[124322]"/>
            <x15:cachedUniqueName index="4004" name="[8274 - 36353 - ULTIMOS 3 MESES].[CODCLIPRINC].&amp;[124326]"/>
            <x15:cachedUniqueName index="4005" name="[8274 - 36353 - ULTIMOS 3 MESES].[CODCLIPRINC].&amp;[124329]"/>
            <x15:cachedUniqueName index="4006" name="[8274 - 36353 - ULTIMOS 3 MESES].[CODCLIPRINC].&amp;[124370]"/>
            <x15:cachedUniqueName index="4007" name="[8274 - 36353 - ULTIMOS 3 MESES].[CODCLIPRINC].&amp;[124420]"/>
            <x15:cachedUniqueName index="4008" name="[8274 - 36353 - ULTIMOS 3 MESES].[CODCLIPRINC].&amp;[124429]"/>
            <x15:cachedUniqueName index="4009" name="[8274 - 36353 - ULTIMOS 3 MESES].[CODCLIPRINC].&amp;[124436]"/>
            <x15:cachedUniqueName index="4010" name="[8274 - 36353 - ULTIMOS 3 MESES].[CODCLIPRINC].&amp;[124479]"/>
            <x15:cachedUniqueName index="4011" name="[8274 - 36353 - ULTIMOS 3 MESES].[CODCLIPRINC].&amp;[124486]"/>
            <x15:cachedUniqueName index="4012" name="[8274 - 36353 - ULTIMOS 3 MESES].[CODCLIPRINC].&amp;[124490]"/>
            <x15:cachedUniqueName index="4013" name="[8274 - 36353 - ULTIMOS 3 MESES].[CODCLIPRINC].&amp;[124494]"/>
            <x15:cachedUniqueName index="4014" name="[8274 - 36353 - ULTIMOS 3 MESES].[CODCLIPRINC].&amp;[124497]"/>
            <x15:cachedUniqueName index="4015" name="[8274 - 36353 - ULTIMOS 3 MESES].[CODCLIPRINC].&amp;[124503]"/>
            <x15:cachedUniqueName index="4016" name="[8274 - 36353 - ULTIMOS 3 MESES].[CODCLIPRINC].&amp;[124527]"/>
            <x15:cachedUniqueName index="4017" name="[8274 - 36353 - ULTIMOS 3 MESES].[CODCLIPRINC].&amp;[124540]"/>
            <x15:cachedUniqueName index="4018" name="[8274 - 36353 - ULTIMOS 3 MESES].[CODCLIPRINC].&amp;[124562]"/>
            <x15:cachedUniqueName index="4019" name="[8274 - 36353 - ULTIMOS 3 MESES].[CODCLIPRINC].&amp;[124588]"/>
            <x15:cachedUniqueName index="4020" name="[8274 - 36353 - ULTIMOS 3 MESES].[CODCLIPRINC].&amp;[124599]"/>
            <x15:cachedUniqueName index="4021" name="[8274 - 36353 - ULTIMOS 3 MESES].[CODCLIPRINC].&amp;[124606]"/>
            <x15:cachedUniqueName index="4022" name="[8274 - 36353 - ULTIMOS 3 MESES].[CODCLIPRINC].&amp;[124640]"/>
            <x15:cachedUniqueName index="4023" name="[8274 - 36353 - ULTIMOS 3 MESES].[CODCLIPRINC].&amp;[124646]"/>
            <x15:cachedUniqueName index="4024" name="[8274 - 36353 - ULTIMOS 3 MESES].[CODCLIPRINC].&amp;[124664]"/>
            <x15:cachedUniqueName index="4025" name="[8274 - 36353 - ULTIMOS 3 MESES].[CODCLIPRINC].&amp;[124683]"/>
            <x15:cachedUniqueName index="4026" name="[8274 - 36353 - ULTIMOS 3 MESES].[CODCLIPRINC].&amp;[124686]"/>
            <x15:cachedUniqueName index="4027" name="[8274 - 36353 - ULTIMOS 3 MESES].[CODCLIPRINC].&amp;[124705]"/>
            <x15:cachedUniqueName index="4028" name="[8274 - 36353 - ULTIMOS 3 MESES].[CODCLIPRINC].&amp;[124709]"/>
            <x15:cachedUniqueName index="4029" name="[8274 - 36353 - ULTIMOS 3 MESES].[CODCLIPRINC].&amp;[124716]"/>
            <x15:cachedUniqueName index="4030" name="[8274 - 36353 - ULTIMOS 3 MESES].[CODCLIPRINC].&amp;[124738]"/>
            <x15:cachedUniqueName index="4031" name="[8274 - 36353 - ULTIMOS 3 MESES].[CODCLIPRINC].&amp;[124739]"/>
            <x15:cachedUniqueName index="4032" name="[8274 - 36353 - ULTIMOS 3 MESES].[CODCLIPRINC].&amp;[124764]"/>
            <x15:cachedUniqueName index="4033" name="[8274 - 36353 - ULTIMOS 3 MESES].[CODCLIPRINC].&amp;[124789]"/>
            <x15:cachedUniqueName index="4034" name="[8274 - 36353 - ULTIMOS 3 MESES].[CODCLIPRINC].&amp;[124838]"/>
            <x15:cachedUniqueName index="4035" name="[8274 - 36353 - ULTIMOS 3 MESES].[CODCLIPRINC].&amp;[124845]"/>
            <x15:cachedUniqueName index="4036" name="[8274 - 36353 - ULTIMOS 3 MESES].[CODCLIPRINC].&amp;[124863]"/>
            <x15:cachedUniqueName index="4037" name="[8274 - 36353 - ULTIMOS 3 MESES].[CODCLIPRINC].&amp;[124866]"/>
            <x15:cachedUniqueName index="4038" name="[8274 - 36353 - ULTIMOS 3 MESES].[CODCLIPRINC].&amp;[124870]"/>
            <x15:cachedUniqueName index="4039" name="[8274 - 36353 - ULTIMOS 3 MESES].[CODCLIPRINC].&amp;[124873]"/>
            <x15:cachedUniqueName index="4040" name="[8274 - 36353 - ULTIMOS 3 MESES].[CODCLIPRINC].&amp;[124885]"/>
            <x15:cachedUniqueName index="4041" name="[8274 - 36353 - ULTIMOS 3 MESES].[CODCLIPRINC].&amp;[124906]"/>
            <x15:cachedUniqueName index="4042" name="[8274 - 36353 - ULTIMOS 3 MESES].[CODCLIPRINC].&amp;[124909]"/>
            <x15:cachedUniqueName index="4043" name="[8274 - 36353 - ULTIMOS 3 MESES].[CODCLIPRINC].&amp;[124921]"/>
            <x15:cachedUniqueName index="4044" name="[8274 - 36353 - ULTIMOS 3 MESES].[CODCLIPRINC].&amp;[124955]"/>
            <x15:cachedUniqueName index="4045" name="[8274 - 36353 - ULTIMOS 3 MESES].[CODCLIPRINC].&amp;[124968]"/>
            <x15:cachedUniqueName index="4046" name="[8274 - 36353 - ULTIMOS 3 MESES].[CODCLIPRINC].&amp;[124980]"/>
            <x15:cachedUniqueName index="4047" name="[8274 - 36353 - ULTIMOS 3 MESES].[CODCLIPRINC].&amp;[124995]"/>
            <x15:cachedUniqueName index="4048" name="[8274 - 36353 - ULTIMOS 3 MESES].[CODCLIPRINC].&amp;[124999]"/>
            <x15:cachedUniqueName index="4049" name="[8274 - 36353 - ULTIMOS 3 MESES].[CODCLIPRINC].&amp;[125001]"/>
            <x15:cachedUniqueName index="4050" name="[8274 - 36353 - ULTIMOS 3 MESES].[CODCLIPRINC].&amp;[125004]"/>
            <x15:cachedUniqueName index="4051" name="[8274 - 36353 - ULTIMOS 3 MESES].[CODCLIPRINC].&amp;[125017]"/>
            <x15:cachedUniqueName index="4052" name="[8274 - 36353 - ULTIMOS 3 MESES].[CODCLIPRINC].&amp;[125022]"/>
            <x15:cachedUniqueName index="4053" name="[8274 - 36353 - ULTIMOS 3 MESES].[CODCLIPRINC].&amp;[125026]"/>
            <x15:cachedUniqueName index="4054" name="[8274 - 36353 - ULTIMOS 3 MESES].[CODCLIPRINC].&amp;[125029]"/>
            <x15:cachedUniqueName index="4055" name="[8274 - 36353 - ULTIMOS 3 MESES].[CODCLIPRINC].&amp;[125053]"/>
            <x15:cachedUniqueName index="4056" name="[8274 - 36353 - ULTIMOS 3 MESES].[CODCLIPRINC].&amp;[125112]"/>
            <x15:cachedUniqueName index="4057" name="[8274 - 36353 - ULTIMOS 3 MESES].[CODCLIPRINC].&amp;[125114]"/>
            <x15:cachedUniqueName index="4058" name="[8274 - 36353 - ULTIMOS 3 MESES].[CODCLIPRINC].&amp;[125120]"/>
            <x15:cachedUniqueName index="4059" name="[8274 - 36353 - ULTIMOS 3 MESES].[CODCLIPRINC].&amp;[125151]"/>
            <x15:cachedUniqueName index="4060" name="[8274 - 36353 - ULTIMOS 3 MESES].[CODCLIPRINC].&amp;[125152]"/>
            <x15:cachedUniqueName index="4061" name="[8274 - 36353 - ULTIMOS 3 MESES].[CODCLIPRINC].&amp;[125172]"/>
            <x15:cachedUniqueName index="4062" name="[8274 - 36353 - ULTIMOS 3 MESES].[CODCLIPRINC].&amp;[125195]"/>
            <x15:cachedUniqueName index="4063" name="[8274 - 36353 - ULTIMOS 3 MESES].[CODCLIPRINC].&amp;[125209]"/>
            <x15:cachedUniqueName index="4064" name="[8274 - 36353 - ULTIMOS 3 MESES].[CODCLIPRINC].&amp;[125226]"/>
            <x15:cachedUniqueName index="4065" name="[8274 - 36353 - ULTIMOS 3 MESES].[CODCLIPRINC].&amp;[125260]"/>
            <x15:cachedUniqueName index="4066" name="[8274 - 36353 - ULTIMOS 3 MESES].[CODCLIPRINC].&amp;[125267]"/>
            <x15:cachedUniqueName index="4067" name="[8274 - 36353 - ULTIMOS 3 MESES].[CODCLIPRINC].&amp;[125276]"/>
            <x15:cachedUniqueName index="4068" name="[8274 - 36353 - ULTIMOS 3 MESES].[CODCLIPRINC].&amp;[125313]"/>
            <x15:cachedUniqueName index="4069" name="[8274 - 36353 - ULTIMOS 3 MESES].[CODCLIPRINC].&amp;[125355]"/>
            <x15:cachedUniqueName index="4070" name="[8274 - 36353 - ULTIMOS 3 MESES].[CODCLIPRINC].&amp;[125356]"/>
            <x15:cachedUniqueName index="4071" name="[8274 - 36353 - ULTIMOS 3 MESES].[CODCLIPRINC].&amp;[125374]"/>
            <x15:cachedUniqueName index="4072" name="[8274 - 36353 - ULTIMOS 3 MESES].[CODCLIPRINC].&amp;[125375]"/>
            <x15:cachedUniqueName index="4073" name="[8274 - 36353 - ULTIMOS 3 MESES].[CODCLIPRINC].&amp;[125380]"/>
            <x15:cachedUniqueName index="4074" name="[8274 - 36353 - ULTIMOS 3 MESES].[CODCLIPRINC].&amp;[125438]"/>
            <x15:cachedUniqueName index="4075" name="[8274 - 36353 - ULTIMOS 3 MESES].[CODCLIPRINC].&amp;[125444]"/>
            <x15:cachedUniqueName index="4076" name="[8274 - 36353 - ULTIMOS 3 MESES].[CODCLIPRINC].&amp;[125445]"/>
            <x15:cachedUniqueName index="4077" name="[8274 - 36353 - ULTIMOS 3 MESES].[CODCLIPRINC].&amp;[125446]"/>
            <x15:cachedUniqueName index="4078" name="[8274 - 36353 - ULTIMOS 3 MESES].[CODCLIPRINC].&amp;[125473]"/>
            <x15:cachedUniqueName index="4079" name="[8274 - 36353 - ULTIMOS 3 MESES].[CODCLIPRINC].&amp;[125499]"/>
            <x15:cachedUniqueName index="4080" name="[8274 - 36353 - ULTIMOS 3 MESES].[CODCLIPRINC].&amp;[125501]"/>
            <x15:cachedUniqueName index="4081" name="[8274 - 36353 - ULTIMOS 3 MESES].[CODCLIPRINC].&amp;[125503]"/>
            <x15:cachedUniqueName index="4082" name="[8274 - 36353 - ULTIMOS 3 MESES].[CODCLIPRINC].&amp;[125545]"/>
            <x15:cachedUniqueName index="4083" name="[8274 - 36353 - ULTIMOS 3 MESES].[CODCLIPRINC].&amp;[125571]"/>
            <x15:cachedUniqueName index="4084" name="[8274 - 36353 - ULTIMOS 3 MESES].[CODCLIPRINC].&amp;[125594]"/>
            <x15:cachedUniqueName index="4085" name="[8274 - 36353 - ULTIMOS 3 MESES].[CODCLIPRINC].&amp;[125597]"/>
            <x15:cachedUniqueName index="4086" name="[8274 - 36353 - ULTIMOS 3 MESES].[CODCLIPRINC].&amp;[125607]"/>
            <x15:cachedUniqueName index="4087" name="[8274 - 36353 - ULTIMOS 3 MESES].[CODCLIPRINC].&amp;[125610]"/>
            <x15:cachedUniqueName index="4088" name="[8274 - 36353 - ULTIMOS 3 MESES].[CODCLIPRINC].&amp;[125616]"/>
            <x15:cachedUniqueName index="4089" name="[8274 - 36353 - ULTIMOS 3 MESES].[CODCLIPRINC].&amp;[125644]"/>
            <x15:cachedUniqueName index="4090" name="[8274 - 36353 - ULTIMOS 3 MESES].[CODCLIPRINC].&amp;[125647]"/>
            <x15:cachedUniqueName index="4091" name="[8274 - 36353 - ULTIMOS 3 MESES].[CODCLIPRINC].&amp;[125653]"/>
            <x15:cachedUniqueName index="4092" name="[8274 - 36353 - ULTIMOS 3 MESES].[CODCLIPRINC].&amp;[125716]"/>
            <x15:cachedUniqueName index="4093" name="[8274 - 36353 - ULTIMOS 3 MESES].[CODCLIPRINC].&amp;[125718]"/>
            <x15:cachedUniqueName index="4094" name="[8274 - 36353 - ULTIMOS 3 MESES].[CODCLIPRINC].&amp;[125783]"/>
            <x15:cachedUniqueName index="4095" name="[8274 - 36353 - ULTIMOS 3 MESES].[CODCLIPRINC].&amp;[125785]"/>
            <x15:cachedUniqueName index="4096" name="[8274 - 36353 - ULTIMOS 3 MESES].[CODCLIPRINC].&amp;[125793]"/>
            <x15:cachedUniqueName index="4097" name="[8274 - 36353 - ULTIMOS 3 MESES].[CODCLIPRINC].&amp;[125795]"/>
            <x15:cachedUniqueName index="4098" name="[8274 - 36353 - ULTIMOS 3 MESES].[CODCLIPRINC].&amp;[125801]"/>
            <x15:cachedUniqueName index="4099" name="[8274 - 36353 - ULTIMOS 3 MESES].[CODCLIPRINC].&amp;[125805]"/>
            <x15:cachedUniqueName index="4100" name="[8274 - 36353 - ULTIMOS 3 MESES].[CODCLIPRINC].&amp;[125820]"/>
            <x15:cachedUniqueName index="4101" name="[8274 - 36353 - ULTIMOS 3 MESES].[CODCLIPRINC].&amp;[125853]"/>
            <x15:cachedUniqueName index="4102" name="[8274 - 36353 - ULTIMOS 3 MESES].[CODCLIPRINC].&amp;[125864]"/>
            <x15:cachedUniqueName index="4103" name="[8274 - 36353 - ULTIMOS 3 MESES].[CODCLIPRINC].&amp;[125882]"/>
            <x15:cachedUniqueName index="4104" name="[8274 - 36353 - ULTIMOS 3 MESES].[CODCLIPRINC].&amp;[125885]"/>
            <x15:cachedUniqueName index="4105" name="[8274 - 36353 - ULTIMOS 3 MESES].[CODCLIPRINC].&amp;[125886]"/>
            <x15:cachedUniqueName index="4106" name="[8274 - 36353 - ULTIMOS 3 MESES].[CODCLIPRINC].&amp;[125891]"/>
            <x15:cachedUniqueName index="4107" name="[8274 - 36353 - ULTIMOS 3 MESES].[CODCLIPRINC].&amp;[125913]"/>
            <x15:cachedUniqueName index="4108" name="[8274 - 36353 - ULTIMOS 3 MESES].[CODCLIPRINC].&amp;[125960]"/>
            <x15:cachedUniqueName index="4109" name="[8274 - 36353 - ULTIMOS 3 MESES].[CODCLIPRINC].&amp;[125964]"/>
            <x15:cachedUniqueName index="4110" name="[8274 - 36353 - ULTIMOS 3 MESES].[CODCLIPRINC].&amp;[125972]"/>
            <x15:cachedUniqueName index="4111" name="[8274 - 36353 - ULTIMOS 3 MESES].[CODCLIPRINC].&amp;[125992]"/>
            <x15:cachedUniqueName index="4112" name="[8274 - 36353 - ULTIMOS 3 MESES].[CODCLIPRINC].&amp;[125994]"/>
            <x15:cachedUniqueName index="4113" name="[8274 - 36353 - ULTIMOS 3 MESES].[CODCLIPRINC].&amp;[125995]"/>
            <x15:cachedUniqueName index="4114" name="[8274 - 36353 - ULTIMOS 3 MESES].[CODCLIPRINC].&amp;[126004]"/>
            <x15:cachedUniqueName index="4115" name="[8274 - 36353 - ULTIMOS 3 MESES].[CODCLIPRINC].&amp;[126029]"/>
            <x15:cachedUniqueName index="4116" name="[8274 - 36353 - ULTIMOS 3 MESES].[CODCLIPRINC].&amp;[126042]"/>
            <x15:cachedUniqueName index="4117" name="[8274 - 36353 - ULTIMOS 3 MESES].[CODCLIPRINC].&amp;[126096]"/>
            <x15:cachedUniqueName index="4118" name="[8274 - 36353 - ULTIMOS 3 MESES].[CODCLIPRINC].&amp;[126122]"/>
            <x15:cachedUniqueName index="4119" name="[8274 - 36353 - ULTIMOS 3 MESES].[CODCLIPRINC].&amp;[126125]"/>
            <x15:cachedUniqueName index="4120" name="[8274 - 36353 - ULTIMOS 3 MESES].[CODCLIPRINC].&amp;[126131]"/>
            <x15:cachedUniqueName index="4121" name="[8274 - 36353 - ULTIMOS 3 MESES].[CODCLIPRINC].&amp;[126145]"/>
            <x15:cachedUniqueName index="4122" name="[8274 - 36353 - ULTIMOS 3 MESES].[CODCLIPRINC].&amp;[126155]"/>
            <x15:cachedUniqueName index="4123" name="[8274 - 36353 - ULTIMOS 3 MESES].[CODCLIPRINC].&amp;[126158]"/>
            <x15:cachedUniqueName index="4124" name="[8274 - 36353 - ULTIMOS 3 MESES].[CODCLIPRINC].&amp;[126187]"/>
            <x15:cachedUniqueName index="4125" name="[8274 - 36353 - ULTIMOS 3 MESES].[CODCLIPRINC].&amp;[126188]"/>
            <x15:cachedUniqueName index="4126" name="[8274 - 36353 - ULTIMOS 3 MESES].[CODCLIPRINC].&amp;[126199]"/>
            <x15:cachedUniqueName index="4127" name="[8274 - 36353 - ULTIMOS 3 MESES].[CODCLIPRINC].&amp;[126210]"/>
            <x15:cachedUniqueName index="4128" name="[8274 - 36353 - ULTIMOS 3 MESES].[CODCLIPRINC].&amp;[126223]"/>
            <x15:cachedUniqueName index="4129" name="[8274 - 36353 - ULTIMOS 3 MESES].[CODCLIPRINC].&amp;[126243]"/>
            <x15:cachedUniqueName index="4130" name="[8274 - 36353 - ULTIMOS 3 MESES].[CODCLIPRINC].&amp;[126244]"/>
            <x15:cachedUniqueName index="4131" name="[8274 - 36353 - ULTIMOS 3 MESES].[CODCLIPRINC].&amp;[126267]"/>
            <x15:cachedUniqueName index="4132" name="[8274 - 36353 - ULTIMOS 3 MESES].[CODCLIPRINC].&amp;[126282]"/>
            <x15:cachedUniqueName index="4133" name="[8274 - 36353 - ULTIMOS 3 MESES].[CODCLIPRINC].&amp;[126308]"/>
            <x15:cachedUniqueName index="4134" name="[8274 - 36353 - ULTIMOS 3 MESES].[CODCLIPRINC].&amp;[126310]"/>
            <x15:cachedUniqueName index="4135" name="[8274 - 36353 - ULTIMOS 3 MESES].[CODCLIPRINC].&amp;[126330]"/>
            <x15:cachedUniqueName index="4136" name="[8274 - 36353 - ULTIMOS 3 MESES].[CODCLIPRINC].&amp;[126407]"/>
            <x15:cachedUniqueName index="4137" name="[8274 - 36353 - ULTIMOS 3 MESES].[CODCLIPRINC].&amp;[126409]"/>
            <x15:cachedUniqueName index="4138" name="[8274 - 36353 - ULTIMOS 3 MESES].[CODCLIPRINC].&amp;[126413]"/>
            <x15:cachedUniqueName index="4139" name="[8274 - 36353 - ULTIMOS 3 MESES].[CODCLIPRINC].&amp;[126419]"/>
            <x15:cachedUniqueName index="4140" name="[8274 - 36353 - ULTIMOS 3 MESES].[CODCLIPRINC].&amp;[126433]"/>
            <x15:cachedUniqueName index="4141" name="[8274 - 36353 - ULTIMOS 3 MESES].[CODCLIPRINC].&amp;[126435]"/>
            <x15:cachedUniqueName index="4142" name="[8274 - 36353 - ULTIMOS 3 MESES].[CODCLIPRINC].&amp;[126448]"/>
            <x15:cachedUniqueName index="4143" name="[8274 - 36353 - ULTIMOS 3 MESES].[CODCLIPRINC].&amp;[126513]"/>
            <x15:cachedUniqueName index="4144" name="[8274 - 36353 - ULTIMOS 3 MESES].[CODCLIPRINC].&amp;[126543]"/>
            <x15:cachedUniqueName index="4145" name="[8274 - 36353 - ULTIMOS 3 MESES].[CODCLIPRINC].&amp;[126561]"/>
            <x15:cachedUniqueName index="4146" name="[8274 - 36353 - ULTIMOS 3 MESES].[CODCLIPRINC].&amp;[126562]"/>
            <x15:cachedUniqueName index="4147" name="[8274 - 36353 - ULTIMOS 3 MESES].[CODCLIPRINC].&amp;[126568]"/>
            <x15:cachedUniqueName index="4148" name="[8274 - 36353 - ULTIMOS 3 MESES].[CODCLIPRINC].&amp;[126571]"/>
            <x15:cachedUniqueName index="4149" name="[8274 - 36353 - ULTIMOS 3 MESES].[CODCLIPRINC].&amp;[126606]"/>
            <x15:cachedUniqueName index="4150" name="[8274 - 36353 - ULTIMOS 3 MESES].[CODCLIPRINC].&amp;[126630]"/>
            <x15:cachedUniqueName index="4151" name="[8274 - 36353 - ULTIMOS 3 MESES].[CODCLIPRINC].&amp;[126675]"/>
            <x15:cachedUniqueName index="4152" name="[8274 - 36353 - ULTIMOS 3 MESES].[CODCLIPRINC].&amp;[126690]"/>
            <x15:cachedUniqueName index="4153" name="[8274 - 36353 - ULTIMOS 3 MESES].[CODCLIPRINC].&amp;[126693]"/>
            <x15:cachedUniqueName index="4154" name="[8274 - 36353 - ULTIMOS 3 MESES].[CODCLIPRINC].&amp;[126706]"/>
            <x15:cachedUniqueName index="4155" name="[8274 - 36353 - ULTIMOS 3 MESES].[CODCLIPRINC].&amp;[126707]"/>
            <x15:cachedUniqueName index="4156" name="[8274 - 36353 - ULTIMOS 3 MESES].[CODCLIPRINC].&amp;[126713]"/>
            <x15:cachedUniqueName index="4157" name="[8274 - 36353 - ULTIMOS 3 MESES].[CODCLIPRINC].&amp;[126719]"/>
            <x15:cachedUniqueName index="4158" name="[8274 - 36353 - ULTIMOS 3 MESES].[CODCLIPRINC].&amp;[126725]"/>
            <x15:cachedUniqueName index="4159" name="[8274 - 36353 - ULTIMOS 3 MESES].[CODCLIPRINC].&amp;[126741]"/>
            <x15:cachedUniqueName index="4160" name="[8274 - 36353 - ULTIMOS 3 MESES].[CODCLIPRINC].&amp;[126744]"/>
            <x15:cachedUniqueName index="4161" name="[8274 - 36353 - ULTIMOS 3 MESES].[CODCLIPRINC].&amp;[126758]"/>
            <x15:cachedUniqueName index="4162" name="[8274 - 36353 - ULTIMOS 3 MESES].[CODCLIPRINC].&amp;[126807]"/>
            <x15:cachedUniqueName index="4163" name="[8274 - 36353 - ULTIMOS 3 MESES].[CODCLIPRINC].&amp;[126814]"/>
            <x15:cachedUniqueName index="4164" name="[8274 - 36353 - ULTIMOS 3 MESES].[CODCLIPRINC].&amp;[126815]"/>
            <x15:cachedUniqueName index="4165" name="[8274 - 36353 - ULTIMOS 3 MESES].[CODCLIPRINC].&amp;[126821]"/>
            <x15:cachedUniqueName index="4166" name="[8274 - 36353 - ULTIMOS 3 MESES].[CODCLIPRINC].&amp;[126871]"/>
            <x15:cachedUniqueName index="4167" name="[8274 - 36353 - ULTIMOS 3 MESES].[CODCLIPRINC].&amp;[126877]"/>
            <x15:cachedUniqueName index="4168" name="[8274 - 36353 - ULTIMOS 3 MESES].[CODCLIPRINC].&amp;[126880]"/>
            <x15:cachedUniqueName index="4169" name="[8274 - 36353 - ULTIMOS 3 MESES].[CODCLIPRINC].&amp;[126884]"/>
            <x15:cachedUniqueName index="4170" name="[8274 - 36353 - ULTIMOS 3 MESES].[CODCLIPRINC].&amp;[126894]"/>
            <x15:cachedUniqueName index="4171" name="[8274 - 36353 - ULTIMOS 3 MESES].[CODCLIPRINC].&amp;[126910]"/>
            <x15:cachedUniqueName index="4172" name="[8274 - 36353 - ULTIMOS 3 MESES].[CODCLIPRINC].&amp;[126938]"/>
            <x15:cachedUniqueName index="4173" name="[8274 - 36353 - ULTIMOS 3 MESES].[CODCLIPRINC].&amp;[126948]"/>
            <x15:cachedUniqueName index="4174" name="[8274 - 36353 - ULTIMOS 3 MESES].[CODCLIPRINC].&amp;[126953]"/>
            <x15:cachedUniqueName index="4175" name="[8274 - 36353 - ULTIMOS 3 MESES].[CODCLIPRINC].&amp;[126960]"/>
            <x15:cachedUniqueName index="4176" name="[8274 - 36353 - ULTIMOS 3 MESES].[CODCLIPRINC].&amp;[126966]"/>
            <x15:cachedUniqueName index="4177" name="[8274 - 36353 - ULTIMOS 3 MESES].[CODCLIPRINC].&amp;[126985]"/>
            <x15:cachedUniqueName index="4178" name="[8274 - 36353 - ULTIMOS 3 MESES].[CODCLIPRINC].&amp;[126998]"/>
            <x15:cachedUniqueName index="4179" name="[8274 - 36353 - ULTIMOS 3 MESES].[CODCLIPRINC].&amp;[127027]"/>
            <x15:cachedUniqueName index="4180" name="[8274 - 36353 - ULTIMOS 3 MESES].[CODCLIPRINC].&amp;[127093]"/>
            <x15:cachedUniqueName index="4181" name="[8274 - 36353 - ULTIMOS 3 MESES].[CODCLIPRINC].&amp;[127141]"/>
            <x15:cachedUniqueName index="4182" name="[8274 - 36353 - ULTIMOS 3 MESES].[CODCLIPRINC].&amp;[127175]"/>
            <x15:cachedUniqueName index="4183" name="[8274 - 36353 - ULTIMOS 3 MESES].[CODCLIPRINC].&amp;[127191]"/>
            <x15:cachedUniqueName index="4184" name="[8274 - 36353 - ULTIMOS 3 MESES].[CODCLIPRINC].&amp;[127250]"/>
            <x15:cachedUniqueName index="4185" name="[8274 - 36353 - ULTIMOS 3 MESES].[CODCLIPRINC].&amp;[127271]"/>
            <x15:cachedUniqueName index="4186" name="[8274 - 36353 - ULTIMOS 3 MESES].[CODCLIPRINC].&amp;[127273]"/>
            <x15:cachedUniqueName index="4187" name="[8274 - 36353 - ULTIMOS 3 MESES].[CODCLIPRINC].&amp;[127274]"/>
            <x15:cachedUniqueName index="4188" name="[8274 - 36353 - ULTIMOS 3 MESES].[CODCLIPRINC].&amp;[127278]"/>
            <x15:cachedUniqueName index="4189" name="[8274 - 36353 - ULTIMOS 3 MESES].[CODCLIPRINC].&amp;[127281]"/>
            <x15:cachedUniqueName index="4190" name="[8274 - 36353 - ULTIMOS 3 MESES].[CODCLIPRINC].&amp;[127300]"/>
            <x15:cachedUniqueName index="4191" name="[8274 - 36353 - ULTIMOS 3 MESES].[CODCLIPRINC].&amp;[127318]"/>
            <x15:cachedUniqueName index="4192" name="[8274 - 36353 - ULTIMOS 3 MESES].[CODCLIPRINC].&amp;[127333]"/>
            <x15:cachedUniqueName index="4193" name="[8274 - 36353 - ULTIMOS 3 MESES].[CODCLIPRINC].&amp;[127337]"/>
            <x15:cachedUniqueName index="4194" name="[8274 - 36353 - ULTIMOS 3 MESES].[CODCLIPRINC].&amp;[127354]"/>
            <x15:cachedUniqueName index="4195" name="[8274 - 36353 - ULTIMOS 3 MESES].[CODCLIPRINC].&amp;[127360]"/>
            <x15:cachedUniqueName index="4196" name="[8274 - 36353 - ULTIMOS 3 MESES].[CODCLIPRINC].&amp;[127361]"/>
            <x15:cachedUniqueName index="4197" name="[8274 - 36353 - ULTIMOS 3 MESES].[CODCLIPRINC].&amp;[127367]"/>
            <x15:cachedUniqueName index="4198" name="[8274 - 36353 - ULTIMOS 3 MESES].[CODCLIPRINC].&amp;[127373]"/>
            <x15:cachedUniqueName index="4199" name="[8274 - 36353 - ULTIMOS 3 MESES].[CODCLIPRINC].&amp;[127386]"/>
            <x15:cachedUniqueName index="4200" name="[8274 - 36353 - ULTIMOS 3 MESES].[CODCLIPRINC].&amp;[127408]"/>
            <x15:cachedUniqueName index="4201" name="[8274 - 36353 - ULTIMOS 3 MESES].[CODCLIPRINC].&amp;[127425]"/>
            <x15:cachedUniqueName index="4202" name="[8274 - 36353 - ULTIMOS 3 MESES].[CODCLIPRINC].&amp;[127426]"/>
            <x15:cachedUniqueName index="4203" name="[8274 - 36353 - ULTIMOS 3 MESES].[CODCLIPRINC].&amp;[127435]"/>
            <x15:cachedUniqueName index="4204" name="[8274 - 36353 - ULTIMOS 3 MESES].[CODCLIPRINC].&amp;[127453]"/>
            <x15:cachedUniqueName index="4205" name="[8274 - 36353 - ULTIMOS 3 MESES].[CODCLIPRINC].&amp;[127462]"/>
            <x15:cachedUniqueName index="4206" name="[8274 - 36353 - ULTIMOS 3 MESES].[CODCLIPRINC].&amp;[127464]"/>
            <x15:cachedUniqueName index="4207" name="[8274 - 36353 - ULTIMOS 3 MESES].[CODCLIPRINC].&amp;[127472]"/>
            <x15:cachedUniqueName index="4208" name="[8274 - 36353 - ULTIMOS 3 MESES].[CODCLIPRINC].&amp;[127479]"/>
            <x15:cachedUniqueName index="4209" name="[8274 - 36353 - ULTIMOS 3 MESES].[CODCLIPRINC].&amp;[127496]"/>
            <x15:cachedUniqueName index="4210" name="[8274 - 36353 - ULTIMOS 3 MESES].[CODCLIPRINC].&amp;[127500]"/>
            <x15:cachedUniqueName index="4211" name="[8274 - 36353 - ULTIMOS 3 MESES].[CODCLIPRINC].&amp;[127503]"/>
            <x15:cachedUniqueName index="4212" name="[8274 - 36353 - ULTIMOS 3 MESES].[CODCLIPRINC].&amp;[127519]"/>
            <x15:cachedUniqueName index="4213" name="[8274 - 36353 - ULTIMOS 3 MESES].[CODCLIPRINC].&amp;[127523]"/>
            <x15:cachedUniqueName index="4214" name="[8274 - 36353 - ULTIMOS 3 MESES].[CODCLIPRINC].&amp;[127536]"/>
            <x15:cachedUniqueName index="4215" name="[8274 - 36353 - ULTIMOS 3 MESES].[CODCLIPRINC].&amp;[127590]"/>
            <x15:cachedUniqueName index="4216" name="[8274 - 36353 - ULTIMOS 3 MESES].[CODCLIPRINC].&amp;[127656]"/>
            <x15:cachedUniqueName index="4217" name="[8274 - 36353 - ULTIMOS 3 MESES].[CODCLIPRINC].&amp;[127659]"/>
            <x15:cachedUniqueName index="4218" name="[8274 - 36353 - ULTIMOS 3 MESES].[CODCLIPRINC].&amp;[127677]"/>
            <x15:cachedUniqueName index="4219" name="[8274 - 36353 - ULTIMOS 3 MESES].[CODCLIPRINC].&amp;[127694]"/>
            <x15:cachedUniqueName index="4220" name="[8274 - 36353 - ULTIMOS 3 MESES].[CODCLIPRINC].&amp;[127714]"/>
            <x15:cachedUniqueName index="4221" name="[8274 - 36353 - ULTIMOS 3 MESES].[CODCLIPRINC].&amp;[127723]"/>
            <x15:cachedUniqueName index="4222" name="[8274 - 36353 - ULTIMOS 3 MESES].[CODCLIPRINC].&amp;[127761]"/>
            <x15:cachedUniqueName index="4223" name="[8274 - 36353 - ULTIMOS 3 MESES].[CODCLIPRINC].&amp;[127779]"/>
            <x15:cachedUniqueName index="4224" name="[8274 - 36353 - ULTIMOS 3 MESES].[CODCLIPRINC].&amp;[127782]"/>
            <x15:cachedUniqueName index="4225" name="[8274 - 36353 - ULTIMOS 3 MESES].[CODCLIPRINC].&amp;[127839]"/>
            <x15:cachedUniqueName index="4226" name="[8274 - 36353 - ULTIMOS 3 MESES].[CODCLIPRINC].&amp;[127860]"/>
            <x15:cachedUniqueName index="4227" name="[8274 - 36353 - ULTIMOS 3 MESES].[CODCLIPRINC].&amp;[127861]"/>
            <x15:cachedUniqueName index="4228" name="[8274 - 36353 - ULTIMOS 3 MESES].[CODCLIPRINC].&amp;[127888]"/>
            <x15:cachedUniqueName index="4229" name="[8274 - 36353 - ULTIMOS 3 MESES].[CODCLIPRINC].&amp;[127945]"/>
            <x15:cachedUniqueName index="4230" name="[8274 - 36353 - ULTIMOS 3 MESES].[CODCLIPRINC].&amp;[127968]"/>
            <x15:cachedUniqueName index="4231" name="[8274 - 36353 - ULTIMOS 3 MESES].[CODCLIPRINC].&amp;[127971]"/>
            <x15:cachedUniqueName index="4232" name="[8274 - 36353 - ULTIMOS 3 MESES].[CODCLIPRINC].&amp;[127981]"/>
            <x15:cachedUniqueName index="4233" name="[8274 - 36353 - ULTIMOS 3 MESES].[CODCLIPRINC].&amp;[128001]"/>
            <x15:cachedUniqueName index="4234" name="[8274 - 36353 - ULTIMOS 3 MESES].[CODCLIPRINC].&amp;[128032]"/>
            <x15:cachedUniqueName index="4235" name="[8274 - 36353 - ULTIMOS 3 MESES].[CODCLIPRINC].&amp;[128046]"/>
            <x15:cachedUniqueName index="4236" name="[8274 - 36353 - ULTIMOS 3 MESES].[CODCLIPRINC].&amp;[128049]"/>
            <x15:cachedUniqueName index="4237" name="[8274 - 36353 - ULTIMOS 3 MESES].[CODCLIPRINC].&amp;[128054]"/>
            <x15:cachedUniqueName index="4238" name="[8274 - 36353 - ULTIMOS 3 MESES].[CODCLIPRINC].&amp;[128057]"/>
            <x15:cachedUniqueName index="4239" name="[8274 - 36353 - ULTIMOS 3 MESES].[CODCLIPRINC].&amp;[128068]"/>
            <x15:cachedUniqueName index="4240" name="[8274 - 36353 - ULTIMOS 3 MESES].[CODCLIPRINC].&amp;[128076]"/>
            <x15:cachedUniqueName index="4241" name="[8274 - 36353 - ULTIMOS 3 MESES].[CODCLIPRINC].&amp;[128083]"/>
            <x15:cachedUniqueName index="4242" name="[8274 - 36353 - ULTIMOS 3 MESES].[CODCLIPRINC].&amp;[128110]"/>
            <x15:cachedUniqueName index="4243" name="[8274 - 36353 - ULTIMOS 3 MESES].[CODCLIPRINC].&amp;[128120]"/>
            <x15:cachedUniqueName index="4244" name="[8274 - 36353 - ULTIMOS 3 MESES].[CODCLIPRINC].&amp;[128129]"/>
            <x15:cachedUniqueName index="4245" name="[8274 - 36353 - ULTIMOS 3 MESES].[CODCLIPRINC].&amp;[128139]"/>
            <x15:cachedUniqueName index="4246" name="[8274 - 36353 - ULTIMOS 3 MESES].[CODCLIPRINC].&amp;[128149]"/>
            <x15:cachedUniqueName index="4247" name="[8274 - 36353 - ULTIMOS 3 MESES].[CODCLIPRINC].&amp;[128163]"/>
            <x15:cachedUniqueName index="4248" name="[8274 - 36353 - ULTIMOS 3 MESES].[CODCLIPRINC].&amp;[128199]"/>
            <x15:cachedUniqueName index="4249" name="[8274 - 36353 - ULTIMOS 3 MESES].[CODCLIPRINC].&amp;[128200]"/>
            <x15:cachedUniqueName index="4250" name="[8274 - 36353 - ULTIMOS 3 MESES].[CODCLIPRINC].&amp;[128219]"/>
            <x15:cachedUniqueName index="4251" name="[8274 - 36353 - ULTIMOS 3 MESES].[CODCLIPRINC].&amp;[128228]"/>
            <x15:cachedUniqueName index="4252" name="[8274 - 36353 - ULTIMOS 3 MESES].[CODCLIPRINC].&amp;[128232]"/>
            <x15:cachedUniqueName index="4253" name="[8274 - 36353 - ULTIMOS 3 MESES].[CODCLIPRINC].&amp;[128261]"/>
            <x15:cachedUniqueName index="4254" name="[8274 - 36353 - ULTIMOS 3 MESES].[CODCLIPRINC].&amp;[128289]"/>
            <x15:cachedUniqueName index="4255" name="[8274 - 36353 - ULTIMOS 3 MESES].[CODCLIPRINC].&amp;[128313]"/>
            <x15:cachedUniqueName index="4256" name="[8274 - 36353 - ULTIMOS 3 MESES].[CODCLIPRINC].&amp;[128334]"/>
            <x15:cachedUniqueName index="4257" name="[8274 - 36353 - ULTIMOS 3 MESES].[CODCLIPRINC].&amp;[128346]"/>
            <x15:cachedUniqueName index="4258" name="[8274 - 36353 - ULTIMOS 3 MESES].[CODCLIPRINC].&amp;[128360]"/>
            <x15:cachedUniqueName index="4259" name="[8274 - 36353 - ULTIMOS 3 MESES].[CODCLIPRINC].&amp;[128364]"/>
            <x15:cachedUniqueName index="4260" name="[8274 - 36353 - ULTIMOS 3 MESES].[CODCLIPRINC].&amp;[128370]"/>
            <x15:cachedUniqueName index="4261" name="[8274 - 36353 - ULTIMOS 3 MESES].[CODCLIPRINC].&amp;[128389]"/>
            <x15:cachedUniqueName index="4262" name="[8274 - 36353 - ULTIMOS 3 MESES].[CODCLIPRINC].&amp;[128407]"/>
            <x15:cachedUniqueName index="4263" name="[8274 - 36353 - ULTIMOS 3 MESES].[CODCLIPRINC].&amp;[128416]"/>
            <x15:cachedUniqueName index="4264" name="[8274 - 36353 - ULTIMOS 3 MESES].[CODCLIPRINC].&amp;[128423]"/>
            <x15:cachedUniqueName index="4265" name="[8274 - 36353 - ULTIMOS 3 MESES].[CODCLIPRINC].&amp;[128425]"/>
            <x15:cachedUniqueName index="4266" name="[8274 - 36353 - ULTIMOS 3 MESES].[CODCLIPRINC].&amp;[128451]"/>
            <x15:cachedUniqueName index="4267" name="[8274 - 36353 - ULTIMOS 3 MESES].[CODCLIPRINC].&amp;[128457]"/>
            <x15:cachedUniqueName index="4268" name="[8274 - 36353 - ULTIMOS 3 MESES].[CODCLIPRINC].&amp;[128463]"/>
            <x15:cachedUniqueName index="4269" name="[8274 - 36353 - ULTIMOS 3 MESES].[CODCLIPRINC].&amp;[128474]"/>
            <x15:cachedUniqueName index="4270" name="[8274 - 36353 - ULTIMOS 3 MESES].[CODCLIPRINC].&amp;[128479]"/>
            <x15:cachedUniqueName index="4271" name="[8274 - 36353 - ULTIMOS 3 MESES].[CODCLIPRINC].&amp;[128486]"/>
            <x15:cachedUniqueName index="4272" name="[8274 - 36353 - ULTIMOS 3 MESES].[CODCLIPRINC].&amp;[128513]"/>
            <x15:cachedUniqueName index="4273" name="[8274 - 36353 - ULTIMOS 3 MESES].[CODCLIPRINC].&amp;[128521]"/>
            <x15:cachedUniqueName index="4274" name="[8274 - 36353 - ULTIMOS 3 MESES].[CODCLIPRINC].&amp;[128525]"/>
            <x15:cachedUniqueName index="4275" name="[8274 - 36353 - ULTIMOS 3 MESES].[CODCLIPRINC].&amp;[128528]"/>
            <x15:cachedUniqueName index="4276" name="[8274 - 36353 - ULTIMOS 3 MESES].[CODCLIPRINC].&amp;[128530]"/>
            <x15:cachedUniqueName index="4277" name="[8274 - 36353 - ULTIMOS 3 MESES].[CODCLIPRINC].&amp;[128531]"/>
            <x15:cachedUniqueName index="4278" name="[8274 - 36353 - ULTIMOS 3 MESES].[CODCLIPRINC].&amp;[128539]"/>
            <x15:cachedUniqueName index="4279" name="[8274 - 36353 - ULTIMOS 3 MESES].[CODCLIPRINC].&amp;[128541]"/>
            <x15:cachedUniqueName index="4280" name="[8274 - 36353 - ULTIMOS 3 MESES].[CODCLIPRINC].&amp;[128549]"/>
            <x15:cachedUniqueName index="4281" name="[8274 - 36353 - ULTIMOS 3 MESES].[CODCLIPRINC].&amp;[128566]"/>
            <x15:cachedUniqueName index="4282" name="[8274 - 36353 - ULTIMOS 3 MESES].[CODCLIPRINC].&amp;[128568]"/>
            <x15:cachedUniqueName index="4283" name="[8274 - 36353 - ULTIMOS 3 MESES].[CODCLIPRINC].&amp;[128577]"/>
            <x15:cachedUniqueName index="4284" name="[8274 - 36353 - ULTIMOS 3 MESES].[CODCLIPRINC].&amp;[128578]"/>
            <x15:cachedUniqueName index="4285" name="[8274 - 36353 - ULTIMOS 3 MESES].[CODCLIPRINC].&amp;[128588]"/>
            <x15:cachedUniqueName index="4286" name="[8274 - 36353 - ULTIMOS 3 MESES].[CODCLIPRINC].&amp;[128603]"/>
            <x15:cachedUniqueName index="4287" name="[8274 - 36353 - ULTIMOS 3 MESES].[CODCLIPRINC].&amp;[128613]"/>
            <x15:cachedUniqueName index="4288" name="[8274 - 36353 - ULTIMOS 3 MESES].[CODCLIPRINC].&amp;[128614]"/>
            <x15:cachedUniqueName index="4289" name="[8274 - 36353 - ULTIMOS 3 MESES].[CODCLIPRINC].&amp;[128630]"/>
            <x15:cachedUniqueName index="4290" name="[8274 - 36353 - ULTIMOS 3 MESES].[CODCLIPRINC].&amp;[128638]"/>
            <x15:cachedUniqueName index="4291" name="[8274 - 36353 - ULTIMOS 3 MESES].[CODCLIPRINC].&amp;[128639]"/>
            <x15:cachedUniqueName index="4292" name="[8274 - 36353 - ULTIMOS 3 MESES].[CODCLIPRINC].&amp;[128641]"/>
            <x15:cachedUniqueName index="4293" name="[8274 - 36353 - ULTIMOS 3 MESES].[CODCLIPRINC].&amp;[128659]"/>
            <x15:cachedUniqueName index="4294" name="[8274 - 36353 - ULTIMOS 3 MESES].[CODCLIPRINC].&amp;[128680]"/>
            <x15:cachedUniqueName index="4295" name="[8274 - 36353 - ULTIMOS 3 MESES].[CODCLIPRINC].&amp;[128682]"/>
            <x15:cachedUniqueName index="4296" name="[8274 - 36353 - ULTIMOS 3 MESES].[CODCLIPRINC].&amp;[128684]"/>
            <x15:cachedUniqueName index="4297" name="[8274 - 36353 - ULTIMOS 3 MESES].[CODCLIPRINC].&amp;[128698]"/>
            <x15:cachedUniqueName index="4298" name="[8274 - 36353 - ULTIMOS 3 MESES].[CODCLIPRINC].&amp;[128711]"/>
            <x15:cachedUniqueName index="4299" name="[8274 - 36353 - ULTIMOS 3 MESES].[CODCLIPRINC].&amp;[128716]"/>
            <x15:cachedUniqueName index="4300" name="[8274 - 36353 - ULTIMOS 3 MESES].[CODCLIPRINC].&amp;[128737]"/>
            <x15:cachedUniqueName index="4301" name="[8274 - 36353 - ULTIMOS 3 MESES].[CODCLIPRINC].&amp;[128760]"/>
            <x15:cachedUniqueName index="4302" name="[8274 - 36353 - ULTIMOS 3 MESES].[CODCLIPRINC].&amp;[128768]"/>
            <x15:cachedUniqueName index="4303" name="[8274 - 36353 - ULTIMOS 3 MESES].[CODCLIPRINC].&amp;[128778]"/>
            <x15:cachedUniqueName index="4304" name="[8274 - 36353 - ULTIMOS 3 MESES].[CODCLIPRINC].&amp;[128794]"/>
            <x15:cachedUniqueName index="4305" name="[8274 - 36353 - ULTIMOS 3 MESES].[CODCLIPRINC].&amp;[128857]"/>
            <x15:cachedUniqueName index="4306" name="[8274 - 36353 - ULTIMOS 3 MESES].[CODCLIPRINC].&amp;[128860]"/>
            <x15:cachedUniqueName index="4307" name="[8274 - 36353 - ULTIMOS 3 MESES].[CODCLIPRINC].&amp;[128900]"/>
            <x15:cachedUniqueName index="4308" name="[8274 - 36353 - ULTIMOS 3 MESES].[CODCLIPRINC].&amp;[128923]"/>
            <x15:cachedUniqueName index="4309" name="[8274 - 36353 - ULTIMOS 3 MESES].[CODCLIPRINC].&amp;[128926]"/>
            <x15:cachedUniqueName index="4310" name="[8274 - 36353 - ULTIMOS 3 MESES].[CODCLIPRINC].&amp;[128930]"/>
            <x15:cachedUniqueName index="4311" name="[8274 - 36353 - ULTIMOS 3 MESES].[CODCLIPRINC].&amp;[128931]"/>
            <x15:cachedUniqueName index="4312" name="[8274 - 36353 - ULTIMOS 3 MESES].[CODCLIPRINC].&amp;[128932]"/>
            <x15:cachedUniqueName index="4313" name="[8274 - 36353 - ULTIMOS 3 MESES].[CODCLIPRINC].&amp;[128936]"/>
            <x15:cachedUniqueName index="4314" name="[8274 - 36353 - ULTIMOS 3 MESES].[CODCLIPRINC].&amp;[128973]"/>
            <x15:cachedUniqueName index="4315" name="[8274 - 36353 - ULTIMOS 3 MESES].[CODCLIPRINC].&amp;[128974]"/>
            <x15:cachedUniqueName index="4316" name="[8274 - 36353 - ULTIMOS 3 MESES].[CODCLIPRINC].&amp;[129006]"/>
            <x15:cachedUniqueName index="4317" name="[8274 - 36353 - ULTIMOS 3 MESES].[CODCLIPRINC].&amp;[129010]"/>
            <x15:cachedUniqueName index="4318" name="[8274 - 36353 - ULTIMOS 3 MESES].[CODCLIPRINC].&amp;[129012]"/>
            <x15:cachedUniqueName index="4319" name="[8274 - 36353 - ULTIMOS 3 MESES].[CODCLIPRINC].&amp;[129027]"/>
            <x15:cachedUniqueName index="4320" name="[8274 - 36353 - ULTIMOS 3 MESES].[CODCLIPRINC].&amp;[129056]"/>
            <x15:cachedUniqueName index="4321" name="[8274 - 36353 - ULTIMOS 3 MESES].[CODCLIPRINC].&amp;[129094]"/>
            <x15:cachedUniqueName index="4322" name="[8274 - 36353 - ULTIMOS 3 MESES].[CODCLIPRINC].&amp;[129100]"/>
            <x15:cachedUniqueName index="4323" name="[8274 - 36353 - ULTIMOS 3 MESES].[CODCLIPRINC].&amp;[129103]"/>
            <x15:cachedUniqueName index="4324" name="[8274 - 36353 - ULTIMOS 3 MESES].[CODCLIPRINC].&amp;[129121]"/>
            <x15:cachedUniqueName index="4325" name="[8274 - 36353 - ULTIMOS 3 MESES].[CODCLIPRINC].&amp;[129129]"/>
            <x15:cachedUniqueName index="4326" name="[8274 - 36353 - ULTIMOS 3 MESES].[CODCLIPRINC].&amp;[129169]"/>
            <x15:cachedUniqueName index="4327" name="[8274 - 36353 - ULTIMOS 3 MESES].[CODCLIPRINC].&amp;[129170]"/>
            <x15:cachedUniqueName index="4328" name="[8274 - 36353 - ULTIMOS 3 MESES].[CODCLIPRINC].&amp;[129192]"/>
            <x15:cachedUniqueName index="4329" name="[8274 - 36353 - ULTIMOS 3 MESES].[CODCLIPRINC].&amp;[129193]"/>
            <x15:cachedUniqueName index="4330" name="[8274 - 36353 - ULTIMOS 3 MESES].[CODCLIPRINC].&amp;[129195]"/>
            <x15:cachedUniqueName index="4331" name="[8274 - 36353 - ULTIMOS 3 MESES].[CODCLIPRINC].&amp;[129201]"/>
            <x15:cachedUniqueName index="4332" name="[8274 - 36353 - ULTIMOS 3 MESES].[CODCLIPRINC].&amp;[129204]"/>
            <x15:cachedUniqueName index="4333" name="[8274 - 36353 - ULTIMOS 3 MESES].[CODCLIPRINC].&amp;[129208]"/>
            <x15:cachedUniqueName index="4334" name="[8274 - 36353 - ULTIMOS 3 MESES].[CODCLIPRINC].&amp;[129211]"/>
            <x15:cachedUniqueName index="4335" name="[8274 - 36353 - ULTIMOS 3 MESES].[CODCLIPRINC].&amp;[129237]"/>
            <x15:cachedUniqueName index="4336" name="[8274 - 36353 - ULTIMOS 3 MESES].[CODCLIPRINC].&amp;[129239]"/>
            <x15:cachedUniqueName index="4337" name="[8274 - 36353 - ULTIMOS 3 MESES].[CODCLIPRINC].&amp;[129248]"/>
            <x15:cachedUniqueName index="4338" name="[8274 - 36353 - ULTIMOS 3 MESES].[CODCLIPRINC].&amp;[129250]"/>
            <x15:cachedUniqueName index="4339" name="[8274 - 36353 - ULTIMOS 3 MESES].[CODCLIPRINC].&amp;[129260]"/>
            <x15:cachedUniqueName index="4340" name="[8274 - 36353 - ULTIMOS 3 MESES].[CODCLIPRINC].&amp;[129273]"/>
            <x15:cachedUniqueName index="4341" name="[8274 - 36353 - ULTIMOS 3 MESES].[CODCLIPRINC].&amp;[129276]"/>
            <x15:cachedUniqueName index="4342" name="[8274 - 36353 - ULTIMOS 3 MESES].[CODCLIPRINC].&amp;[129283]"/>
            <x15:cachedUniqueName index="4343" name="[8274 - 36353 - ULTIMOS 3 MESES].[CODCLIPRINC].&amp;[129286]"/>
            <x15:cachedUniqueName index="4344" name="[8274 - 36353 - ULTIMOS 3 MESES].[CODCLIPRINC].&amp;[129288]"/>
            <x15:cachedUniqueName index="4345" name="[8274 - 36353 - ULTIMOS 3 MESES].[CODCLIPRINC].&amp;[129293]"/>
            <x15:cachedUniqueName index="4346" name="[8274 - 36353 - ULTIMOS 3 MESES].[CODCLIPRINC].&amp;[129333]"/>
            <x15:cachedUniqueName index="4347" name="[8274 - 36353 - ULTIMOS 3 MESES].[CODCLIPRINC].&amp;[129349]"/>
            <x15:cachedUniqueName index="4348" name="[8274 - 36353 - ULTIMOS 3 MESES].[CODCLIPRINC].&amp;[129356]"/>
            <x15:cachedUniqueName index="4349" name="[8274 - 36353 - ULTIMOS 3 MESES].[CODCLIPRINC].&amp;[129361]"/>
            <x15:cachedUniqueName index="4350" name="[8274 - 36353 - ULTIMOS 3 MESES].[CODCLIPRINC].&amp;[129362]"/>
            <x15:cachedUniqueName index="4351" name="[8274 - 36353 - ULTIMOS 3 MESES].[CODCLIPRINC].&amp;[129371]"/>
            <x15:cachedUniqueName index="4352" name="[8274 - 36353 - ULTIMOS 3 MESES].[CODCLIPRINC].&amp;[129376]"/>
            <x15:cachedUniqueName index="4353" name="[8274 - 36353 - ULTIMOS 3 MESES].[CODCLIPRINC].&amp;[129387]"/>
            <x15:cachedUniqueName index="4354" name="[8274 - 36353 - ULTIMOS 3 MESES].[CODCLIPRINC].&amp;[129410]"/>
            <x15:cachedUniqueName index="4355" name="[8274 - 36353 - ULTIMOS 3 MESES].[CODCLIPRINC].&amp;[129440]"/>
            <x15:cachedUniqueName index="4356" name="[8274 - 36353 - ULTIMOS 3 MESES].[CODCLIPRINC].&amp;[129485]"/>
            <x15:cachedUniqueName index="4357" name="[8274 - 36353 - ULTIMOS 3 MESES].[CODCLIPRINC].&amp;[129495]"/>
            <x15:cachedUniqueName index="4358" name="[8274 - 36353 - ULTIMOS 3 MESES].[CODCLIPRINC].&amp;[129496]"/>
            <x15:cachedUniqueName index="4359" name="[8274 - 36353 - ULTIMOS 3 MESES].[CODCLIPRINC].&amp;[129508]"/>
            <x15:cachedUniqueName index="4360" name="[8274 - 36353 - ULTIMOS 3 MESES].[CODCLIPRINC].&amp;[129509]"/>
            <x15:cachedUniqueName index="4361" name="[8274 - 36353 - ULTIMOS 3 MESES].[CODCLIPRINC].&amp;[129519]"/>
            <x15:cachedUniqueName index="4362" name="[8274 - 36353 - ULTIMOS 3 MESES].[CODCLIPRINC].&amp;[129525]"/>
            <x15:cachedUniqueName index="4363" name="[8274 - 36353 - ULTIMOS 3 MESES].[CODCLIPRINC].&amp;[129526]"/>
            <x15:cachedUniqueName index="4364" name="[8274 - 36353 - ULTIMOS 3 MESES].[CODCLIPRINC].&amp;[129538]"/>
            <x15:cachedUniqueName index="4365" name="[8274 - 36353 - ULTIMOS 3 MESES].[CODCLIPRINC].&amp;[129553]"/>
            <x15:cachedUniqueName index="4366" name="[8274 - 36353 - ULTIMOS 3 MESES].[CODCLIPRINC].&amp;[129579]"/>
            <x15:cachedUniqueName index="4367" name="[8274 - 36353 - ULTIMOS 3 MESES].[CODCLIPRINC].&amp;[129601]"/>
            <x15:cachedUniqueName index="4368" name="[8274 - 36353 - ULTIMOS 3 MESES].[CODCLIPRINC].&amp;[129605]"/>
            <x15:cachedUniqueName index="4369" name="[8274 - 36353 - ULTIMOS 3 MESES].[CODCLIPRINC].&amp;[129609]"/>
            <x15:cachedUniqueName index="4370" name="[8274 - 36353 - ULTIMOS 3 MESES].[CODCLIPRINC].&amp;[129672]"/>
            <x15:cachedUniqueName index="4371" name="[8274 - 36353 - ULTIMOS 3 MESES].[CODCLIPRINC].&amp;[129678]"/>
            <x15:cachedUniqueName index="4372" name="[8274 - 36353 - ULTIMOS 3 MESES].[CODCLIPRINC].&amp;[129679]"/>
            <x15:cachedUniqueName index="4373" name="[8274 - 36353 - ULTIMOS 3 MESES].[CODCLIPRINC].&amp;[129680]"/>
            <x15:cachedUniqueName index="4374" name="[8274 - 36353 - ULTIMOS 3 MESES].[CODCLIPRINC].&amp;[129685]"/>
            <x15:cachedUniqueName index="4375" name="[8274 - 36353 - ULTIMOS 3 MESES].[CODCLIPRINC].&amp;[129686]"/>
            <x15:cachedUniqueName index="4376" name="[8274 - 36353 - ULTIMOS 3 MESES].[CODCLIPRINC].&amp;[129691]"/>
            <x15:cachedUniqueName index="4377" name="[8274 - 36353 - ULTIMOS 3 MESES].[CODCLIPRINC].&amp;[129700]"/>
            <x15:cachedUniqueName index="4378" name="[8274 - 36353 - ULTIMOS 3 MESES].[CODCLIPRINC].&amp;[129702]"/>
            <x15:cachedUniqueName index="4379" name="[8274 - 36353 - ULTIMOS 3 MESES].[CODCLIPRINC].&amp;[129712]"/>
            <x15:cachedUniqueName index="4380" name="[8274 - 36353 - ULTIMOS 3 MESES].[CODCLIPRINC].&amp;[129714]"/>
            <x15:cachedUniqueName index="4381" name="[8274 - 36353 - ULTIMOS 3 MESES].[CODCLIPRINC].&amp;[129736]"/>
            <x15:cachedUniqueName index="4382" name="[8274 - 36353 - ULTIMOS 3 MESES].[CODCLIPRINC].&amp;[129742]"/>
            <x15:cachedUniqueName index="4383" name="[8274 - 36353 - ULTIMOS 3 MESES].[CODCLIPRINC].&amp;[129756]"/>
            <x15:cachedUniqueName index="4384" name="[8274 - 36353 - ULTIMOS 3 MESES].[CODCLIPRINC].&amp;[129808]"/>
            <x15:cachedUniqueName index="4385" name="[8274 - 36353 - ULTIMOS 3 MESES].[CODCLIPRINC].&amp;[129821]"/>
            <x15:cachedUniqueName index="4386" name="[8274 - 36353 - ULTIMOS 3 MESES].[CODCLIPRINC].&amp;[129846]"/>
            <x15:cachedUniqueName index="4387" name="[8274 - 36353 - ULTIMOS 3 MESES].[CODCLIPRINC].&amp;[129851]"/>
            <x15:cachedUniqueName index="4388" name="[8274 - 36353 - ULTIMOS 3 MESES].[CODCLIPRINC].&amp;[129854]"/>
            <x15:cachedUniqueName index="4389" name="[8274 - 36353 - ULTIMOS 3 MESES].[CODCLIPRINC].&amp;[129883]"/>
            <x15:cachedUniqueName index="4390" name="[8274 - 36353 - ULTIMOS 3 MESES].[CODCLIPRINC].&amp;[129884]"/>
            <x15:cachedUniqueName index="4391" name="[8274 - 36353 - ULTIMOS 3 MESES].[CODCLIPRINC].&amp;[129888]"/>
            <x15:cachedUniqueName index="4392" name="[8274 - 36353 - ULTIMOS 3 MESES].[CODCLIPRINC].&amp;[129904]"/>
            <x15:cachedUniqueName index="4393" name="[8274 - 36353 - ULTIMOS 3 MESES].[CODCLIPRINC].&amp;[129907]"/>
            <x15:cachedUniqueName index="4394" name="[8274 - 36353 - ULTIMOS 3 MESES].[CODCLIPRINC].&amp;[129912]"/>
            <x15:cachedUniqueName index="4395" name="[8274 - 36353 - ULTIMOS 3 MESES].[CODCLIPRINC].&amp;[129920]"/>
            <x15:cachedUniqueName index="4396" name="[8274 - 36353 - ULTIMOS 3 MESES].[CODCLIPRINC].&amp;[129921]"/>
            <x15:cachedUniqueName index="4397" name="[8274 - 36353 - ULTIMOS 3 MESES].[CODCLIPRINC].&amp;[129927]"/>
            <x15:cachedUniqueName index="4398" name="[8274 - 36353 - ULTIMOS 3 MESES].[CODCLIPRINC].&amp;[129949]"/>
            <x15:cachedUniqueName index="4399" name="[8274 - 36353 - ULTIMOS 3 MESES].[CODCLIPRINC].&amp;[129956]"/>
            <x15:cachedUniqueName index="4400" name="[8274 - 36353 - ULTIMOS 3 MESES].[CODCLIPRINC].&amp;[129963]"/>
            <x15:cachedUniqueName index="4401" name="[8274 - 36353 - ULTIMOS 3 MESES].[CODCLIPRINC].&amp;[129979]"/>
            <x15:cachedUniqueName index="4402" name="[8274 - 36353 - ULTIMOS 3 MESES].[CODCLIPRINC].&amp;[130005]"/>
            <x15:cachedUniqueName index="4403" name="[8274 - 36353 - ULTIMOS 3 MESES].[CODCLIPRINC].&amp;[130007]"/>
            <x15:cachedUniqueName index="4404" name="[8274 - 36353 - ULTIMOS 3 MESES].[CODCLIPRINC].&amp;[130029]"/>
            <x15:cachedUniqueName index="4405" name="[8274 - 36353 - ULTIMOS 3 MESES].[CODCLIPRINC].&amp;[130030]"/>
            <x15:cachedUniqueName index="4406" name="[8274 - 36353 - ULTIMOS 3 MESES].[CODCLIPRINC].&amp;[130045]"/>
            <x15:cachedUniqueName index="4407" name="[8274 - 36353 - ULTIMOS 3 MESES].[CODCLIPRINC].&amp;[130059]"/>
            <x15:cachedUniqueName index="4408" name="[8274 - 36353 - ULTIMOS 3 MESES].[CODCLIPRINC].&amp;[130115]"/>
            <x15:cachedUniqueName index="4409" name="[8274 - 36353 - ULTIMOS 3 MESES].[CODCLIPRINC].&amp;[130142]"/>
            <x15:cachedUniqueName index="4410" name="[8274 - 36353 - ULTIMOS 3 MESES].[CODCLIPRINC].&amp;[130150]"/>
            <x15:cachedUniqueName index="4411" name="[8274 - 36353 - ULTIMOS 3 MESES].[CODCLIPRINC].&amp;[130152]"/>
            <x15:cachedUniqueName index="4412" name="[8274 - 36353 - ULTIMOS 3 MESES].[CODCLIPRINC].&amp;[130194]"/>
            <x15:cachedUniqueName index="4413" name="[8274 - 36353 - ULTIMOS 3 MESES].[CODCLIPRINC].&amp;[130195]"/>
            <x15:cachedUniqueName index="4414" name="[8274 - 36353 - ULTIMOS 3 MESES].[CODCLIPRINC].&amp;[130205]"/>
            <x15:cachedUniqueName index="4415" name="[8274 - 36353 - ULTIMOS 3 MESES].[CODCLIPRINC].&amp;[130219]"/>
            <x15:cachedUniqueName index="4416" name="[8274 - 36353 - ULTIMOS 3 MESES].[CODCLIPRINC].&amp;[130221]"/>
            <x15:cachedUniqueName index="4417" name="[8274 - 36353 - ULTIMOS 3 MESES].[CODCLIPRINC].&amp;[130250]"/>
            <x15:cachedUniqueName index="4418" name="[8274 - 36353 - ULTIMOS 3 MESES].[CODCLIPRINC].&amp;[130252]"/>
            <x15:cachedUniqueName index="4419" name="[8274 - 36353 - ULTIMOS 3 MESES].[CODCLIPRINC].&amp;[130276]"/>
            <x15:cachedUniqueName index="4420" name="[8274 - 36353 - ULTIMOS 3 MESES].[CODCLIPRINC].&amp;[130283]"/>
            <x15:cachedUniqueName index="4421" name="[8274 - 36353 - ULTIMOS 3 MESES].[CODCLIPRINC].&amp;[130312]"/>
            <x15:cachedUniqueName index="4422" name="[8274 - 36353 - ULTIMOS 3 MESES].[CODCLIPRINC].&amp;[130337]"/>
            <x15:cachedUniqueName index="4423" name="[8274 - 36353 - ULTIMOS 3 MESES].[CODCLIPRINC].&amp;[130347]"/>
            <x15:cachedUniqueName index="4424" name="[8274 - 36353 - ULTIMOS 3 MESES].[CODCLIPRINC].&amp;[130349]"/>
            <x15:cachedUniqueName index="4425" name="[8274 - 36353 - ULTIMOS 3 MESES].[CODCLIPRINC].&amp;[130355]"/>
            <x15:cachedUniqueName index="4426" name="[8274 - 36353 - ULTIMOS 3 MESES].[CODCLIPRINC].&amp;[130360]"/>
            <x15:cachedUniqueName index="4427" name="[8274 - 36353 - ULTIMOS 3 MESES].[CODCLIPRINC].&amp;[130366]"/>
            <x15:cachedUniqueName index="4428" name="[8274 - 36353 - ULTIMOS 3 MESES].[CODCLIPRINC].&amp;[130400]"/>
            <x15:cachedUniqueName index="4429" name="[8274 - 36353 - ULTIMOS 3 MESES].[CODCLIPRINC].&amp;[130403]"/>
            <x15:cachedUniqueName index="4430" name="[8274 - 36353 - ULTIMOS 3 MESES].[CODCLIPRINC].&amp;[130412]"/>
            <x15:cachedUniqueName index="4431" name="[8274 - 36353 - ULTIMOS 3 MESES].[CODCLIPRINC].&amp;[130429]"/>
            <x15:cachedUniqueName index="4432" name="[8274 - 36353 - ULTIMOS 3 MESES].[CODCLIPRINC].&amp;[130436]"/>
            <x15:cachedUniqueName index="4433" name="[8274 - 36353 - ULTIMOS 3 MESES].[CODCLIPRINC].&amp;[130458]"/>
            <x15:cachedUniqueName index="4434" name="[8274 - 36353 - ULTIMOS 3 MESES].[CODCLIPRINC].&amp;[130465]"/>
            <x15:cachedUniqueName index="4435" name="[8274 - 36353 - ULTIMOS 3 MESES].[CODCLIPRINC].&amp;[130467]"/>
            <x15:cachedUniqueName index="4436" name="[8274 - 36353 - ULTIMOS 3 MESES].[CODCLIPRINC].&amp;[130473]"/>
            <x15:cachedUniqueName index="4437" name="[8274 - 36353 - ULTIMOS 3 MESES].[CODCLIPRINC].&amp;[130484]"/>
            <x15:cachedUniqueName index="4438" name="[8274 - 36353 - ULTIMOS 3 MESES].[CODCLIPRINC].&amp;[130503]"/>
            <x15:cachedUniqueName index="4439" name="[8274 - 36353 - ULTIMOS 3 MESES].[CODCLIPRINC].&amp;[130552]"/>
            <x15:cachedUniqueName index="4440" name="[8274 - 36353 - ULTIMOS 3 MESES].[CODCLIPRINC].&amp;[130553]"/>
            <x15:cachedUniqueName index="4441" name="[8274 - 36353 - ULTIMOS 3 MESES].[CODCLIPRINC].&amp;[130566]"/>
            <x15:cachedUniqueName index="4442" name="[8274 - 36353 - ULTIMOS 3 MESES].[CODCLIPRINC].&amp;[130595]"/>
            <x15:cachedUniqueName index="4443" name="[8274 - 36353 - ULTIMOS 3 MESES].[CODCLIPRINC].&amp;[130607]"/>
            <x15:cachedUniqueName index="4444" name="[8274 - 36353 - ULTIMOS 3 MESES].[CODCLIPRINC].&amp;[130608]"/>
            <x15:cachedUniqueName index="4445" name="[8274 - 36353 - ULTIMOS 3 MESES].[CODCLIPRINC].&amp;[130610]"/>
            <x15:cachedUniqueName index="4446" name="[8274 - 36353 - ULTIMOS 3 MESES].[CODCLIPRINC].&amp;[130664]"/>
            <x15:cachedUniqueName index="4447" name="[8274 - 36353 - ULTIMOS 3 MESES].[CODCLIPRINC].&amp;[130680]"/>
            <x15:cachedUniqueName index="4448" name="[8274 - 36353 - ULTIMOS 3 MESES].[CODCLIPRINC].&amp;[130684]"/>
            <x15:cachedUniqueName index="4449" name="[8274 - 36353 - ULTIMOS 3 MESES].[CODCLIPRINC].&amp;[130685]"/>
            <x15:cachedUniqueName index="4450" name="[8274 - 36353 - ULTIMOS 3 MESES].[CODCLIPRINC].&amp;[130686]"/>
            <x15:cachedUniqueName index="4451" name="[8274 - 36353 - ULTIMOS 3 MESES].[CODCLIPRINC].&amp;[130725]"/>
            <x15:cachedUniqueName index="4452" name="[8274 - 36353 - ULTIMOS 3 MESES].[CODCLIPRINC].&amp;[130733]"/>
            <x15:cachedUniqueName index="4453" name="[8274 - 36353 - ULTIMOS 3 MESES].[CODCLIPRINC].&amp;[130735]"/>
            <x15:cachedUniqueName index="4454" name="[8274 - 36353 - ULTIMOS 3 MESES].[CODCLIPRINC].&amp;[130751]"/>
            <x15:cachedUniqueName index="4455" name="[8274 - 36353 - ULTIMOS 3 MESES].[CODCLIPRINC].&amp;[130753]"/>
            <x15:cachedUniqueName index="4456" name="[8274 - 36353 - ULTIMOS 3 MESES].[CODCLIPRINC].&amp;[130763]"/>
            <x15:cachedUniqueName index="4457" name="[8274 - 36353 - ULTIMOS 3 MESES].[CODCLIPRINC].&amp;[130766]"/>
            <x15:cachedUniqueName index="4458" name="[8274 - 36353 - ULTIMOS 3 MESES].[CODCLIPRINC].&amp;[130791]"/>
            <x15:cachedUniqueName index="4459" name="[8274 - 36353 - ULTIMOS 3 MESES].[CODCLIPRINC].&amp;[130801]"/>
            <x15:cachedUniqueName index="4460" name="[8274 - 36353 - ULTIMOS 3 MESES].[CODCLIPRINC].&amp;[130813]"/>
            <x15:cachedUniqueName index="4461" name="[8274 - 36353 - ULTIMOS 3 MESES].[CODCLIPRINC].&amp;[130824]"/>
            <x15:cachedUniqueName index="4462" name="[8274 - 36353 - ULTIMOS 3 MESES].[CODCLIPRINC].&amp;[130825]"/>
            <x15:cachedUniqueName index="4463" name="[8274 - 36353 - ULTIMOS 3 MESES].[CODCLIPRINC].&amp;[130839]"/>
            <x15:cachedUniqueName index="4464" name="[8274 - 36353 - ULTIMOS 3 MESES].[CODCLIPRINC].&amp;[130882]"/>
            <x15:cachedUniqueName index="4465" name="[8274 - 36353 - ULTIMOS 3 MESES].[CODCLIPRINC].&amp;[130926]"/>
            <x15:cachedUniqueName index="4466" name="[8274 - 36353 - ULTIMOS 3 MESES].[CODCLIPRINC].&amp;[130929]"/>
            <x15:cachedUniqueName index="4467" name="[8274 - 36353 - ULTIMOS 3 MESES].[CODCLIPRINC].&amp;[130938]"/>
            <x15:cachedUniqueName index="4468" name="[8274 - 36353 - ULTIMOS 3 MESES].[CODCLIPRINC].&amp;[130940]"/>
            <x15:cachedUniqueName index="4469" name="[8274 - 36353 - ULTIMOS 3 MESES].[CODCLIPRINC].&amp;[130954]"/>
            <x15:cachedUniqueName index="4470" name="[8274 - 36353 - ULTIMOS 3 MESES].[CODCLIPRINC].&amp;[130992]"/>
            <x15:cachedUniqueName index="4471" name="[8274 - 36353 - ULTIMOS 3 MESES].[CODCLIPRINC].&amp;[130999]"/>
            <x15:cachedUniqueName index="4472" name="[8274 - 36353 - ULTIMOS 3 MESES].[CODCLIPRINC].&amp;[131010]"/>
            <x15:cachedUniqueName index="4473" name="[8274 - 36353 - ULTIMOS 3 MESES].[CODCLIPRINC].&amp;[131012]"/>
            <x15:cachedUniqueName index="4474" name="[8274 - 36353 - ULTIMOS 3 MESES].[CODCLIPRINC].&amp;[131019]"/>
            <x15:cachedUniqueName index="4475" name="[8274 - 36353 - ULTIMOS 3 MESES].[CODCLIPRINC].&amp;[131038]"/>
            <x15:cachedUniqueName index="4476" name="[8274 - 36353 - ULTIMOS 3 MESES].[CODCLIPRINC].&amp;[131068]"/>
            <x15:cachedUniqueName index="4477" name="[8274 - 36353 - ULTIMOS 3 MESES].[CODCLIPRINC].&amp;[131071]"/>
            <x15:cachedUniqueName index="4478" name="[8274 - 36353 - ULTIMOS 3 MESES].[CODCLIPRINC].&amp;[131073]"/>
            <x15:cachedUniqueName index="4479" name="[8274 - 36353 - ULTIMOS 3 MESES].[CODCLIPRINC].&amp;[131076]"/>
            <x15:cachedUniqueName index="4480" name="[8274 - 36353 - ULTIMOS 3 MESES].[CODCLIPRINC].&amp;[131079]"/>
            <x15:cachedUniqueName index="4481" name="[8274 - 36353 - ULTIMOS 3 MESES].[CODCLIPRINC].&amp;[131088]"/>
            <x15:cachedUniqueName index="4482" name="[8274 - 36353 - ULTIMOS 3 MESES].[CODCLIPRINC].&amp;[131089]"/>
            <x15:cachedUniqueName index="4483" name="[8274 - 36353 - ULTIMOS 3 MESES].[CODCLIPRINC].&amp;[131100]"/>
            <x15:cachedUniqueName index="4484" name="[8274 - 36353 - ULTIMOS 3 MESES].[CODCLIPRINC].&amp;[131115]"/>
            <x15:cachedUniqueName index="4485" name="[8274 - 36353 - ULTIMOS 3 MESES].[CODCLIPRINC].&amp;[131117]"/>
            <x15:cachedUniqueName index="4486" name="[8274 - 36353 - ULTIMOS 3 MESES].[CODCLIPRINC].&amp;[131126]"/>
            <x15:cachedUniqueName index="4487" name="[8274 - 36353 - ULTIMOS 3 MESES].[CODCLIPRINC].&amp;[131128]"/>
            <x15:cachedUniqueName index="4488" name="[8274 - 36353 - ULTIMOS 3 MESES].[CODCLIPRINC].&amp;[131137]"/>
            <x15:cachedUniqueName index="4489" name="[8274 - 36353 - ULTIMOS 3 MESES].[CODCLIPRINC].&amp;[131142]"/>
            <x15:cachedUniqueName index="4490" name="[8274 - 36353 - ULTIMOS 3 MESES].[CODCLIPRINC].&amp;[131143]"/>
            <x15:cachedUniqueName index="4491" name="[8274 - 36353 - ULTIMOS 3 MESES].[CODCLIPRINC].&amp;[131150]"/>
            <x15:cachedUniqueName index="4492" name="[8274 - 36353 - ULTIMOS 3 MESES].[CODCLIPRINC].&amp;[131180]"/>
            <x15:cachedUniqueName index="4493" name="[8274 - 36353 - ULTIMOS 3 MESES].[CODCLIPRINC].&amp;[131185]"/>
            <x15:cachedUniqueName index="4494" name="[8274 - 36353 - ULTIMOS 3 MESES].[CODCLIPRINC].&amp;[131196]"/>
            <x15:cachedUniqueName index="4495" name="[8274 - 36353 - ULTIMOS 3 MESES].[CODCLIPRINC].&amp;[131200]"/>
            <x15:cachedUniqueName index="4496" name="[8274 - 36353 - ULTIMOS 3 MESES].[CODCLIPRINC].&amp;[131216]"/>
            <x15:cachedUniqueName index="4497" name="[8274 - 36353 - ULTIMOS 3 MESES].[CODCLIPRINC].&amp;[131220]"/>
            <x15:cachedUniqueName index="4498" name="[8274 - 36353 - ULTIMOS 3 MESES].[CODCLIPRINC].&amp;[131225]"/>
            <x15:cachedUniqueName index="4499" name="[8274 - 36353 - ULTIMOS 3 MESES].[CODCLIPRINC].&amp;[131247]"/>
            <x15:cachedUniqueName index="4500" name="[8274 - 36353 - ULTIMOS 3 MESES].[CODCLIPRINC].&amp;[131250]"/>
            <x15:cachedUniqueName index="4501" name="[8274 - 36353 - ULTIMOS 3 MESES].[CODCLIPRINC].&amp;[131264]"/>
            <x15:cachedUniqueName index="4502" name="[8274 - 36353 - ULTIMOS 3 MESES].[CODCLIPRINC].&amp;[131273]"/>
            <x15:cachedUniqueName index="4503" name="[8274 - 36353 - ULTIMOS 3 MESES].[CODCLIPRINC].&amp;[131287]"/>
            <x15:cachedUniqueName index="4504" name="[8274 - 36353 - ULTIMOS 3 MESES].[CODCLIPRINC].&amp;[131288]"/>
            <x15:cachedUniqueName index="4505" name="[8274 - 36353 - ULTIMOS 3 MESES].[CODCLIPRINC].&amp;[131377]"/>
            <x15:cachedUniqueName index="4506" name="[8274 - 36353 - ULTIMOS 3 MESES].[CODCLIPRINC].&amp;[131418]"/>
            <x15:cachedUniqueName index="4507" name="[8274 - 36353 - ULTIMOS 3 MESES].[CODCLIPRINC].&amp;[131434]"/>
            <x15:cachedUniqueName index="4508" name="[8274 - 36353 - ULTIMOS 3 MESES].[CODCLIPRINC].&amp;[131457]"/>
            <x15:cachedUniqueName index="4509" name="[8274 - 36353 - ULTIMOS 3 MESES].[CODCLIPRINC].&amp;[131459]"/>
            <x15:cachedUniqueName index="4510" name="[8274 - 36353 - ULTIMOS 3 MESES].[CODCLIPRINC].&amp;[131484]"/>
            <x15:cachedUniqueName index="4511" name="[8274 - 36353 - ULTIMOS 3 MESES].[CODCLIPRINC].&amp;[131507]"/>
            <x15:cachedUniqueName index="4512" name="[8274 - 36353 - ULTIMOS 3 MESES].[CODCLIPRINC].&amp;[131524]"/>
            <x15:cachedUniqueName index="4513" name="[8274 - 36353 - ULTIMOS 3 MESES].[CODCLIPRINC].&amp;[131540]"/>
            <x15:cachedUniqueName index="4514" name="[8274 - 36353 - ULTIMOS 3 MESES].[CODCLIPRINC].&amp;[131546]"/>
            <x15:cachedUniqueName index="4515" name="[8274 - 36353 - ULTIMOS 3 MESES].[CODCLIPRINC].&amp;[131548]"/>
            <x15:cachedUniqueName index="4516" name="[8274 - 36353 - ULTIMOS 3 MESES].[CODCLIPRINC].&amp;[131554]"/>
            <x15:cachedUniqueName index="4517" name="[8274 - 36353 - ULTIMOS 3 MESES].[CODCLIPRINC].&amp;[131574]"/>
            <x15:cachedUniqueName index="4518" name="[8274 - 36353 - ULTIMOS 3 MESES].[CODCLIPRINC].&amp;[131614]"/>
            <x15:cachedUniqueName index="4519" name="[8274 - 36353 - ULTIMOS 3 MESES].[CODCLIPRINC].&amp;[131622]"/>
            <x15:cachedUniqueName index="4520" name="[8274 - 36353 - ULTIMOS 3 MESES].[CODCLIPRINC].&amp;[131645]"/>
            <x15:cachedUniqueName index="4521" name="[8274 - 36353 - ULTIMOS 3 MESES].[CODCLIPRINC].&amp;[131647]"/>
            <x15:cachedUniqueName index="4522" name="[8274 - 36353 - ULTIMOS 3 MESES].[CODCLIPRINC].&amp;[131651]"/>
            <x15:cachedUniqueName index="4523" name="[8274 - 36353 - ULTIMOS 3 MESES].[CODCLIPRINC].&amp;[131680]"/>
            <x15:cachedUniqueName index="4524" name="[8274 - 36353 - ULTIMOS 3 MESES].[CODCLIPRINC].&amp;[131682]"/>
            <x15:cachedUniqueName index="4525" name="[8274 - 36353 - ULTIMOS 3 MESES].[CODCLIPRINC].&amp;[131695]"/>
            <x15:cachedUniqueName index="4526" name="[8274 - 36353 - ULTIMOS 3 MESES].[CODCLIPRINC].&amp;[131700]"/>
            <x15:cachedUniqueName index="4527" name="[8274 - 36353 - ULTIMOS 3 MESES].[CODCLIPRINC].&amp;[131710]"/>
            <x15:cachedUniqueName index="4528" name="[8274 - 36353 - ULTIMOS 3 MESES].[CODCLIPRINC].&amp;[131718]"/>
            <x15:cachedUniqueName index="4529" name="[8274 - 36353 - ULTIMOS 3 MESES].[CODCLIPRINC].&amp;[131730]"/>
            <x15:cachedUniqueName index="4530" name="[8274 - 36353 - ULTIMOS 3 MESES].[CODCLIPRINC].&amp;[131742]"/>
            <x15:cachedUniqueName index="4531" name="[8274 - 36353 - ULTIMOS 3 MESES].[CODCLIPRINC].&amp;[131755]"/>
            <x15:cachedUniqueName index="4532" name="[8274 - 36353 - ULTIMOS 3 MESES].[CODCLIPRINC].&amp;[131765]"/>
            <x15:cachedUniqueName index="4533" name="[8274 - 36353 - ULTIMOS 3 MESES].[CODCLIPRINC].&amp;[131768]"/>
            <x15:cachedUniqueName index="4534" name="[8274 - 36353 - ULTIMOS 3 MESES].[CODCLIPRINC].&amp;[131777]"/>
            <x15:cachedUniqueName index="4535" name="[8274 - 36353 - ULTIMOS 3 MESES].[CODCLIPRINC].&amp;[131784]"/>
            <x15:cachedUniqueName index="4536" name="[8274 - 36353 - ULTIMOS 3 MESES].[CODCLIPRINC].&amp;[131794]"/>
            <x15:cachedUniqueName index="4537" name="[8274 - 36353 - ULTIMOS 3 MESES].[CODCLIPRINC].&amp;[131801]"/>
            <x15:cachedUniqueName index="4538" name="[8274 - 36353 - ULTIMOS 3 MESES].[CODCLIPRINC].&amp;[131822]"/>
            <x15:cachedUniqueName index="4539" name="[8274 - 36353 - ULTIMOS 3 MESES].[CODCLIPRINC].&amp;[131834]"/>
            <x15:cachedUniqueName index="4540" name="[8274 - 36353 - ULTIMOS 3 MESES].[CODCLIPRINC].&amp;[131839]"/>
            <x15:cachedUniqueName index="4541" name="[8274 - 36353 - ULTIMOS 3 MESES].[CODCLIPRINC].&amp;[131842]"/>
            <x15:cachedUniqueName index="4542" name="[8274 - 36353 - ULTIMOS 3 MESES].[CODCLIPRINC].&amp;[131864]"/>
            <x15:cachedUniqueName index="4543" name="[8274 - 36353 - ULTIMOS 3 MESES].[CODCLIPRINC].&amp;[131866]"/>
            <x15:cachedUniqueName index="4544" name="[8274 - 36353 - ULTIMOS 3 MESES].[CODCLIPRINC].&amp;[131872]"/>
            <x15:cachedUniqueName index="4545" name="[8274 - 36353 - ULTIMOS 3 MESES].[CODCLIPRINC].&amp;[131894]"/>
            <x15:cachedUniqueName index="4546" name="[8274 - 36353 - ULTIMOS 3 MESES].[CODCLIPRINC].&amp;[131911]"/>
            <x15:cachedUniqueName index="4547" name="[8274 - 36353 - ULTIMOS 3 MESES].[CODCLIPRINC].&amp;[131919]"/>
            <x15:cachedUniqueName index="4548" name="[8274 - 36353 - ULTIMOS 3 MESES].[CODCLIPRINC].&amp;[131923]"/>
            <x15:cachedUniqueName index="4549" name="[8274 - 36353 - ULTIMOS 3 MESES].[CODCLIPRINC].&amp;[131962]"/>
            <x15:cachedUniqueName index="4550" name="[8274 - 36353 - ULTIMOS 3 MESES].[CODCLIPRINC].&amp;[131967]"/>
            <x15:cachedUniqueName index="4551" name="[8274 - 36353 - ULTIMOS 3 MESES].[CODCLIPRINC].&amp;[131973]"/>
            <x15:cachedUniqueName index="4552" name="[8274 - 36353 - ULTIMOS 3 MESES].[CODCLIPRINC].&amp;[131976]"/>
            <x15:cachedUniqueName index="4553" name="[8274 - 36353 - ULTIMOS 3 MESES].[CODCLIPRINC].&amp;[131979]"/>
            <x15:cachedUniqueName index="4554" name="[8274 - 36353 - ULTIMOS 3 MESES].[CODCLIPRINC].&amp;[131981]"/>
            <x15:cachedUniqueName index="4555" name="[8274 - 36353 - ULTIMOS 3 MESES].[CODCLIPRINC].&amp;[131993]"/>
            <x15:cachedUniqueName index="4556" name="[8274 - 36353 - ULTIMOS 3 MESES].[CODCLIPRINC].&amp;[132013]"/>
            <x15:cachedUniqueName index="4557" name="[8274 - 36353 - ULTIMOS 3 MESES].[CODCLIPRINC].&amp;[132037]"/>
            <x15:cachedUniqueName index="4558" name="[8274 - 36353 - ULTIMOS 3 MESES].[CODCLIPRINC].&amp;[132054]"/>
            <x15:cachedUniqueName index="4559" name="[8274 - 36353 - ULTIMOS 3 MESES].[CODCLIPRINC].&amp;[132071]"/>
            <x15:cachedUniqueName index="4560" name="[8274 - 36353 - ULTIMOS 3 MESES].[CODCLIPRINC].&amp;[132073]"/>
            <x15:cachedUniqueName index="4561" name="[8274 - 36353 - ULTIMOS 3 MESES].[CODCLIPRINC].&amp;[132095]"/>
            <x15:cachedUniqueName index="4562" name="[8274 - 36353 - ULTIMOS 3 MESES].[CODCLIPRINC].&amp;[132116]"/>
            <x15:cachedUniqueName index="4563" name="[8274 - 36353 - ULTIMOS 3 MESES].[CODCLIPRINC].&amp;[132123]"/>
            <x15:cachedUniqueName index="4564" name="[8274 - 36353 - ULTIMOS 3 MESES].[CODCLIPRINC].&amp;[132140]"/>
            <x15:cachedUniqueName index="4565" name="[8274 - 36353 - ULTIMOS 3 MESES].[CODCLIPRINC].&amp;[132142]"/>
            <x15:cachedUniqueName index="4566" name="[8274 - 36353 - ULTIMOS 3 MESES].[CODCLIPRINC].&amp;[132157]"/>
            <x15:cachedUniqueName index="4567" name="[8274 - 36353 - ULTIMOS 3 MESES].[CODCLIPRINC].&amp;[132167]"/>
            <x15:cachedUniqueName index="4568" name="[8274 - 36353 - ULTIMOS 3 MESES].[CODCLIPRINC].&amp;[132193]"/>
            <x15:cachedUniqueName index="4569" name="[8274 - 36353 - ULTIMOS 3 MESES].[CODCLIPRINC].&amp;[132203]"/>
            <x15:cachedUniqueName index="4570" name="[8274 - 36353 - ULTIMOS 3 MESES].[CODCLIPRINC].&amp;[132227]"/>
            <x15:cachedUniqueName index="4571" name="[8274 - 36353 - ULTIMOS 3 MESES].[CODCLIPRINC].&amp;[132228]"/>
            <x15:cachedUniqueName index="4572" name="[8274 - 36353 - ULTIMOS 3 MESES].[CODCLIPRINC].&amp;[132233]"/>
            <x15:cachedUniqueName index="4573" name="[8274 - 36353 - ULTIMOS 3 MESES].[CODCLIPRINC].&amp;[132242]"/>
            <x15:cachedUniqueName index="4574" name="[8274 - 36353 - ULTIMOS 3 MESES].[CODCLIPRINC].&amp;[132263]"/>
            <x15:cachedUniqueName index="4575" name="[8274 - 36353 - ULTIMOS 3 MESES].[CODCLIPRINC].&amp;[132274]"/>
            <x15:cachedUniqueName index="4576" name="[8274 - 36353 - ULTIMOS 3 MESES].[CODCLIPRINC].&amp;[132281]"/>
            <x15:cachedUniqueName index="4577" name="[8274 - 36353 - ULTIMOS 3 MESES].[CODCLIPRINC].&amp;[132294]"/>
            <x15:cachedUniqueName index="4578" name="[8274 - 36353 - ULTIMOS 3 MESES].[CODCLIPRINC].&amp;[132298]"/>
            <x15:cachedUniqueName index="4579" name="[8274 - 36353 - ULTIMOS 3 MESES].[CODCLIPRINC].&amp;[132300]"/>
            <x15:cachedUniqueName index="4580" name="[8274 - 36353 - ULTIMOS 3 MESES].[CODCLIPRINC].&amp;[132318]"/>
            <x15:cachedUniqueName index="4581" name="[8274 - 36353 - ULTIMOS 3 MESES].[CODCLIPRINC].&amp;[132330]"/>
            <x15:cachedUniqueName index="4582" name="[8274 - 36353 - ULTIMOS 3 MESES].[CODCLIPRINC].&amp;[132331]"/>
            <x15:cachedUniqueName index="4583" name="[8274 - 36353 - ULTIMOS 3 MESES].[CODCLIPRINC].&amp;[132352]"/>
            <x15:cachedUniqueName index="4584" name="[8274 - 36353 - ULTIMOS 3 MESES].[CODCLIPRINC].&amp;[132374]"/>
            <x15:cachedUniqueName index="4585" name="[8274 - 36353 - ULTIMOS 3 MESES].[CODCLIPRINC].&amp;[132380]"/>
            <x15:cachedUniqueName index="4586" name="[8274 - 36353 - ULTIMOS 3 MESES].[CODCLIPRINC].&amp;[132410]"/>
            <x15:cachedUniqueName index="4587" name="[8274 - 36353 - ULTIMOS 3 MESES].[CODCLIPRINC].&amp;[132414]"/>
            <x15:cachedUniqueName index="4588" name="[8274 - 36353 - ULTIMOS 3 MESES].[CODCLIPRINC].&amp;[132415]"/>
            <x15:cachedUniqueName index="4589" name="[8274 - 36353 - ULTIMOS 3 MESES].[CODCLIPRINC].&amp;[132425]"/>
            <x15:cachedUniqueName index="4590" name="[8274 - 36353 - ULTIMOS 3 MESES].[CODCLIPRINC].&amp;[132428]"/>
            <x15:cachedUniqueName index="4591" name="[8274 - 36353 - ULTIMOS 3 MESES].[CODCLIPRINC].&amp;[132439]"/>
            <x15:cachedUniqueName index="4592" name="[8274 - 36353 - ULTIMOS 3 MESES].[CODCLIPRINC].&amp;[132451]"/>
            <x15:cachedUniqueName index="4593" name="[8274 - 36353 - ULTIMOS 3 MESES].[CODCLIPRINC].&amp;[132464]"/>
            <x15:cachedUniqueName index="4594" name="[8274 - 36353 - ULTIMOS 3 MESES].[CODCLIPRINC].&amp;[132496]"/>
            <x15:cachedUniqueName index="4595" name="[8274 - 36353 - ULTIMOS 3 MESES].[CODCLIPRINC].&amp;[132506]"/>
            <x15:cachedUniqueName index="4596" name="[8274 - 36353 - ULTIMOS 3 MESES].[CODCLIPRINC].&amp;[132513]"/>
            <x15:cachedUniqueName index="4597" name="[8274 - 36353 - ULTIMOS 3 MESES].[CODCLIPRINC].&amp;[132514]"/>
            <x15:cachedUniqueName index="4598" name="[8274 - 36353 - ULTIMOS 3 MESES].[CODCLIPRINC].&amp;[132529]"/>
            <x15:cachedUniqueName index="4599" name="[8274 - 36353 - ULTIMOS 3 MESES].[CODCLIPRINC].&amp;[132533]"/>
            <x15:cachedUniqueName index="4600" name="[8274 - 36353 - ULTIMOS 3 MESES].[CODCLIPRINC].&amp;[132562]"/>
            <x15:cachedUniqueName index="4601" name="[8274 - 36353 - ULTIMOS 3 MESES].[CODCLIPRINC].&amp;[132574]"/>
            <x15:cachedUniqueName index="4602" name="[8274 - 36353 - ULTIMOS 3 MESES].[CODCLIPRINC].&amp;[132586]"/>
            <x15:cachedUniqueName index="4603" name="[8274 - 36353 - ULTIMOS 3 MESES].[CODCLIPRINC].&amp;[132608]"/>
            <x15:cachedUniqueName index="4604" name="[8274 - 36353 - ULTIMOS 3 MESES].[CODCLIPRINC].&amp;[132619]"/>
            <x15:cachedUniqueName index="4605" name="[8274 - 36353 - ULTIMOS 3 MESES].[CODCLIPRINC].&amp;[132630]"/>
            <x15:cachedUniqueName index="4606" name="[8274 - 36353 - ULTIMOS 3 MESES].[CODCLIPRINC].&amp;[132645]"/>
            <x15:cachedUniqueName index="4607" name="[8274 - 36353 - ULTIMOS 3 MESES].[CODCLIPRINC].&amp;[132647]"/>
            <x15:cachedUniqueName index="4608" name="[8274 - 36353 - ULTIMOS 3 MESES].[CODCLIPRINC].&amp;[132650]"/>
            <x15:cachedUniqueName index="4609" name="[8274 - 36353 - ULTIMOS 3 MESES].[CODCLIPRINC].&amp;[132678]"/>
            <x15:cachedUniqueName index="4610" name="[8274 - 36353 - ULTIMOS 3 MESES].[CODCLIPRINC].&amp;[132680]"/>
            <x15:cachedUniqueName index="4611" name="[8274 - 36353 - ULTIMOS 3 MESES].[CODCLIPRINC].&amp;[132690]"/>
            <x15:cachedUniqueName index="4612" name="[8274 - 36353 - ULTIMOS 3 MESES].[CODCLIPRINC].&amp;[132691]"/>
            <x15:cachedUniqueName index="4613" name="[8274 - 36353 - ULTIMOS 3 MESES].[CODCLIPRINC].&amp;[132692]"/>
            <x15:cachedUniqueName index="4614" name="[8274 - 36353 - ULTIMOS 3 MESES].[CODCLIPRINC].&amp;[132694]"/>
            <x15:cachedUniqueName index="4615" name="[8274 - 36353 - ULTIMOS 3 MESES].[CODCLIPRINC].&amp;[132696]"/>
            <x15:cachedUniqueName index="4616" name="[8274 - 36353 - ULTIMOS 3 MESES].[CODCLIPRINC].&amp;[132707]"/>
            <x15:cachedUniqueName index="4617" name="[8274 - 36353 - ULTIMOS 3 MESES].[CODCLIPRINC].&amp;[132709]"/>
            <x15:cachedUniqueName index="4618" name="[8274 - 36353 - ULTIMOS 3 MESES].[CODCLIPRINC].&amp;[132717]"/>
            <x15:cachedUniqueName index="4619" name="[8274 - 36353 - ULTIMOS 3 MESES].[CODCLIPRINC].&amp;[132721]"/>
            <x15:cachedUniqueName index="4620" name="[8274 - 36353 - ULTIMOS 3 MESES].[CODCLIPRINC].&amp;[132729]"/>
            <x15:cachedUniqueName index="4621" name="[8274 - 36353 - ULTIMOS 3 MESES].[CODCLIPRINC].&amp;[132731]"/>
            <x15:cachedUniqueName index="4622" name="[8274 - 36353 - ULTIMOS 3 MESES].[CODCLIPRINC].&amp;[132734]"/>
            <x15:cachedUniqueName index="4623" name="[8274 - 36353 - ULTIMOS 3 MESES].[CODCLIPRINC].&amp;[132743]"/>
            <x15:cachedUniqueName index="4624" name="[8274 - 36353 - ULTIMOS 3 MESES].[CODCLIPRINC].&amp;[132761]"/>
            <x15:cachedUniqueName index="4625" name="[8274 - 36353 - ULTIMOS 3 MESES].[CODCLIPRINC].&amp;[132764]"/>
            <x15:cachedUniqueName index="4626" name="[8274 - 36353 - ULTIMOS 3 MESES].[CODCLIPRINC].&amp;[132765]"/>
            <x15:cachedUniqueName index="4627" name="[8274 - 36353 - ULTIMOS 3 MESES].[CODCLIPRINC].&amp;[132784]"/>
            <x15:cachedUniqueName index="4628" name="[8274 - 36353 - ULTIMOS 3 MESES].[CODCLIPRINC].&amp;[132785]"/>
            <x15:cachedUniqueName index="4629" name="[8274 - 36353 - ULTIMOS 3 MESES].[CODCLIPRINC].&amp;[132798]"/>
            <x15:cachedUniqueName index="4630" name="[8274 - 36353 - ULTIMOS 3 MESES].[CODCLIPRINC].&amp;[132821]"/>
            <x15:cachedUniqueName index="4631" name="[8274 - 36353 - ULTIMOS 3 MESES].[CODCLIPRINC].&amp;[132825]"/>
            <x15:cachedUniqueName index="4632" name="[8274 - 36353 - ULTIMOS 3 MESES].[CODCLIPRINC].&amp;[132827]"/>
            <x15:cachedUniqueName index="4633" name="[8274 - 36353 - ULTIMOS 3 MESES].[CODCLIPRINC].&amp;[132829]"/>
            <x15:cachedUniqueName index="4634" name="[8274 - 36353 - ULTIMOS 3 MESES].[CODCLIPRINC].&amp;[132834]"/>
            <x15:cachedUniqueName index="4635" name="[8274 - 36353 - ULTIMOS 3 MESES].[CODCLIPRINC].&amp;[132842]"/>
            <x15:cachedUniqueName index="4636" name="[8274 - 36353 - ULTIMOS 3 MESES].[CODCLIPRINC].&amp;[132847]"/>
            <x15:cachedUniqueName index="4637" name="[8274 - 36353 - ULTIMOS 3 MESES].[CODCLIPRINC].&amp;[132848]"/>
            <x15:cachedUniqueName index="4638" name="[8274 - 36353 - ULTIMOS 3 MESES].[CODCLIPRINC].&amp;[132853]"/>
            <x15:cachedUniqueName index="4639" name="[8274 - 36353 - ULTIMOS 3 MESES].[CODCLIPRINC].&amp;[132872]"/>
            <x15:cachedUniqueName index="4640" name="[8274 - 36353 - ULTIMOS 3 MESES].[CODCLIPRINC].&amp;[132877]"/>
            <x15:cachedUniqueName index="4641" name="[8274 - 36353 - ULTIMOS 3 MESES].[CODCLIPRINC].&amp;[132886]"/>
            <x15:cachedUniqueName index="4642" name="[8274 - 36353 - ULTIMOS 3 MESES].[CODCLIPRINC].&amp;[132892]"/>
            <x15:cachedUniqueName index="4643" name="[8274 - 36353 - ULTIMOS 3 MESES].[CODCLIPRINC].&amp;[132898]"/>
            <x15:cachedUniqueName index="4644" name="[8274 - 36353 - ULTIMOS 3 MESES].[CODCLIPRINC].&amp;[132913]"/>
            <x15:cachedUniqueName index="4645" name="[8274 - 36353 - ULTIMOS 3 MESES].[CODCLIPRINC].&amp;[132916]"/>
            <x15:cachedUniqueName index="4646" name="[8274 - 36353 - ULTIMOS 3 MESES].[CODCLIPRINC].&amp;[132917]"/>
            <x15:cachedUniqueName index="4647" name="[8274 - 36353 - ULTIMOS 3 MESES].[CODCLIPRINC].&amp;[132923]"/>
            <x15:cachedUniqueName index="4648" name="[8274 - 36353 - ULTIMOS 3 MESES].[CODCLIPRINC].&amp;[132925]"/>
            <x15:cachedUniqueName index="4649" name="[8274 - 36353 - ULTIMOS 3 MESES].[CODCLIPRINC].&amp;[132929]"/>
            <x15:cachedUniqueName index="4650" name="[8274 - 36353 - ULTIMOS 3 MESES].[CODCLIPRINC].&amp;[132937]"/>
            <x15:cachedUniqueName index="4651" name="[8274 - 36353 - ULTIMOS 3 MESES].[CODCLIPRINC].&amp;[132938]"/>
            <x15:cachedUniqueName index="4652" name="[8274 - 36353 - ULTIMOS 3 MESES].[CODCLIPRINC].&amp;[132951]"/>
            <x15:cachedUniqueName index="4653" name="[8274 - 36353 - ULTIMOS 3 MESES].[CODCLIPRINC].&amp;[132955]"/>
            <x15:cachedUniqueName index="4654" name="[8274 - 36353 - ULTIMOS 3 MESES].[CODCLIPRINC].&amp;[132957]"/>
            <x15:cachedUniqueName index="4655" name="[8274 - 36353 - ULTIMOS 3 MESES].[CODCLIPRINC].&amp;[132973]"/>
            <x15:cachedUniqueName index="4656" name="[8274 - 36353 - ULTIMOS 3 MESES].[CODCLIPRINC].&amp;[132980]"/>
            <x15:cachedUniqueName index="4657" name="[8274 - 36353 - ULTIMOS 3 MESES].[CODCLIPRINC].&amp;[132987]"/>
            <x15:cachedUniqueName index="4658" name="[8274 - 36353 - ULTIMOS 3 MESES].[CODCLIPRINC].&amp;[132999]"/>
            <x15:cachedUniqueName index="4659" name="[8274 - 36353 - ULTIMOS 3 MESES].[CODCLIPRINC].&amp;[133002]"/>
            <x15:cachedUniqueName index="4660" name="[8274 - 36353 - ULTIMOS 3 MESES].[CODCLIPRINC].&amp;[133006]"/>
            <x15:cachedUniqueName index="4661" name="[8274 - 36353 - ULTIMOS 3 MESES].[CODCLIPRINC].&amp;[133008]"/>
            <x15:cachedUniqueName index="4662" name="[8274 - 36353 - ULTIMOS 3 MESES].[CODCLIPRINC].&amp;[133020]"/>
            <x15:cachedUniqueName index="4663" name="[8274 - 36353 - ULTIMOS 3 MESES].[CODCLIPRINC].&amp;[133024]"/>
            <x15:cachedUniqueName index="4664" name="[8274 - 36353 - ULTIMOS 3 MESES].[CODCLIPRINC].&amp;[133026]"/>
            <x15:cachedUniqueName index="4665" name="[8274 - 36353 - ULTIMOS 3 MESES].[CODCLIPRINC].&amp;[133028]"/>
            <x15:cachedUniqueName index="4666" name="[8274 - 36353 - ULTIMOS 3 MESES].[CODCLIPRINC].&amp;[133037]"/>
            <x15:cachedUniqueName index="4667" name="[8274 - 36353 - ULTIMOS 3 MESES].[CODCLIPRINC].&amp;[133063]"/>
            <x15:cachedUniqueName index="4668" name="[8274 - 36353 - ULTIMOS 3 MESES].[CODCLIPRINC].&amp;[133088]"/>
            <x15:cachedUniqueName index="4669" name="[8274 - 36353 - ULTIMOS 3 MESES].[CODCLIPRINC].&amp;[133093]"/>
            <x15:cachedUniqueName index="4670" name="[8274 - 36353 - ULTIMOS 3 MESES].[CODCLIPRINC].&amp;[133106]"/>
            <x15:cachedUniqueName index="4671" name="[8274 - 36353 - ULTIMOS 3 MESES].[CODCLIPRINC].&amp;[133109]"/>
            <x15:cachedUniqueName index="4672" name="[8274 - 36353 - ULTIMOS 3 MESES].[CODCLIPRINC].&amp;[133117]"/>
            <x15:cachedUniqueName index="4673" name="[8274 - 36353 - ULTIMOS 3 MESES].[CODCLIPRINC].&amp;[133123]"/>
            <x15:cachedUniqueName index="4674" name="[8274 - 36353 - ULTIMOS 3 MESES].[CODCLIPRINC].&amp;[133137]"/>
            <x15:cachedUniqueName index="4675" name="[8274 - 36353 - ULTIMOS 3 MESES].[CODCLIPRINC].&amp;[133179]"/>
            <x15:cachedUniqueName index="4676" name="[8274 - 36353 - ULTIMOS 3 MESES].[CODCLIPRINC].&amp;[133191]"/>
            <x15:cachedUniqueName index="4677" name="[8274 - 36353 - ULTIMOS 3 MESES].[CODCLIPRINC].&amp;[133215]"/>
            <x15:cachedUniqueName index="4678" name="[8274 - 36353 - ULTIMOS 3 MESES].[CODCLIPRINC].&amp;[133229]"/>
            <x15:cachedUniqueName index="4679" name="[8274 - 36353 - ULTIMOS 3 MESES].[CODCLIPRINC].&amp;[133233]"/>
            <x15:cachedUniqueName index="4680" name="[8274 - 36353 - ULTIMOS 3 MESES].[CODCLIPRINC].&amp;[133239]"/>
            <x15:cachedUniqueName index="4681" name="[8274 - 36353 - ULTIMOS 3 MESES].[CODCLIPRINC].&amp;[133268]"/>
            <x15:cachedUniqueName index="4682" name="[8274 - 36353 - ULTIMOS 3 MESES].[CODCLIPRINC].&amp;[133276]"/>
            <x15:cachedUniqueName index="4683" name="[8274 - 36353 - ULTIMOS 3 MESES].[CODCLIPRINC].&amp;[133289]"/>
            <x15:cachedUniqueName index="4684" name="[8274 - 36353 - ULTIMOS 3 MESES].[CODCLIPRINC].&amp;[133294]"/>
            <x15:cachedUniqueName index="4685" name="[8274 - 36353 - ULTIMOS 3 MESES].[CODCLIPRINC].&amp;[133297]"/>
            <x15:cachedUniqueName index="4686" name="[8274 - 36353 - ULTIMOS 3 MESES].[CODCLIPRINC].&amp;[133298]"/>
            <x15:cachedUniqueName index="4687" name="[8274 - 36353 - ULTIMOS 3 MESES].[CODCLIPRINC].&amp;[133310]"/>
            <x15:cachedUniqueName index="4688" name="[8274 - 36353 - ULTIMOS 3 MESES].[CODCLIPRINC].&amp;[133313]"/>
            <x15:cachedUniqueName index="4689" name="[8274 - 36353 - ULTIMOS 3 MESES].[CODCLIPRINC].&amp;[133316]"/>
            <x15:cachedUniqueName index="4690" name="[8274 - 36353 - ULTIMOS 3 MESES].[CODCLIPRINC].&amp;[133321]"/>
            <x15:cachedUniqueName index="4691" name="[8274 - 36353 - ULTIMOS 3 MESES].[CODCLIPRINC].&amp;[133347]"/>
            <x15:cachedUniqueName index="4692" name="[8274 - 36353 - ULTIMOS 3 MESES].[CODCLIPRINC].&amp;[133349]"/>
            <x15:cachedUniqueName index="4693" name="[8274 - 36353 - ULTIMOS 3 MESES].[CODCLIPRINC].&amp;[133351]"/>
            <x15:cachedUniqueName index="4694" name="[8274 - 36353 - ULTIMOS 3 MESES].[CODCLIPRINC].&amp;[133355]"/>
            <x15:cachedUniqueName index="4695" name="[8274 - 36353 - ULTIMOS 3 MESES].[CODCLIPRINC].&amp;[133364]"/>
            <x15:cachedUniqueName index="4696" name="[8274 - 36353 - ULTIMOS 3 MESES].[CODCLIPRINC].&amp;[133366]"/>
            <x15:cachedUniqueName index="4697" name="[8274 - 36353 - ULTIMOS 3 MESES].[CODCLIPRINC].&amp;[133379]"/>
            <x15:cachedUniqueName index="4698" name="[8274 - 36353 - ULTIMOS 3 MESES].[CODCLIPRINC].&amp;[133395]"/>
            <x15:cachedUniqueName index="4699" name="[8274 - 36353 - ULTIMOS 3 MESES].[CODCLIPRINC].&amp;[133400]"/>
            <x15:cachedUniqueName index="4700" name="[8274 - 36353 - ULTIMOS 3 MESES].[CODCLIPRINC].&amp;[133411]"/>
            <x15:cachedUniqueName index="4701" name="[8274 - 36353 - ULTIMOS 3 MESES].[CODCLIPRINC].&amp;[133412]"/>
            <x15:cachedUniqueName index="4702" name="[8274 - 36353 - ULTIMOS 3 MESES].[CODCLIPRINC].&amp;[133444]"/>
            <x15:cachedUniqueName index="4703" name="[8274 - 36353 - ULTIMOS 3 MESES].[CODCLIPRINC].&amp;[133477]"/>
            <x15:cachedUniqueName index="4704" name="[8274 - 36353 - ULTIMOS 3 MESES].[CODCLIPRINC].&amp;[133479]"/>
            <x15:cachedUniqueName index="4705" name="[8274 - 36353 - ULTIMOS 3 MESES].[CODCLIPRINC].&amp;[133481]"/>
            <x15:cachedUniqueName index="4706" name="[8274 - 36353 - ULTIMOS 3 MESES].[CODCLIPRINC].&amp;[133486]"/>
            <x15:cachedUniqueName index="4707" name="[8274 - 36353 - ULTIMOS 3 MESES].[CODCLIPRINC].&amp;[133492]"/>
            <x15:cachedUniqueName index="4708" name="[8274 - 36353 - ULTIMOS 3 MESES].[CODCLIPRINC].&amp;[133499]"/>
            <x15:cachedUniqueName index="4709" name="[8274 - 36353 - ULTIMOS 3 MESES].[CODCLIPRINC].&amp;[133506]"/>
            <x15:cachedUniqueName index="4710" name="[8274 - 36353 - ULTIMOS 3 MESES].[CODCLIPRINC].&amp;[133550]"/>
            <x15:cachedUniqueName index="4711" name="[8274 - 36353 - ULTIMOS 3 MESES].[CODCLIPRINC].&amp;[133562]"/>
            <x15:cachedUniqueName index="4712" name="[8274 - 36353 - ULTIMOS 3 MESES].[CODCLIPRINC].&amp;[133563]"/>
            <x15:cachedUniqueName index="4713" name="[8274 - 36353 - ULTIMOS 3 MESES].[CODCLIPRINC].&amp;[133571]"/>
            <x15:cachedUniqueName index="4714" name="[8274 - 36353 - ULTIMOS 3 MESES].[CODCLIPRINC].&amp;[133574]"/>
            <x15:cachedUniqueName index="4715" name="[8274 - 36353 - ULTIMOS 3 MESES].[CODCLIPRINC].&amp;[133592]"/>
            <x15:cachedUniqueName index="4716" name="[8274 - 36353 - ULTIMOS 3 MESES].[CODCLIPRINC].&amp;[133601]"/>
            <x15:cachedUniqueName index="4717" name="[8274 - 36353 - ULTIMOS 3 MESES].[CODCLIPRINC].&amp;[133626]"/>
            <x15:cachedUniqueName index="4718" name="[8274 - 36353 - ULTIMOS 3 MESES].[CODCLIPRINC].&amp;[133635]"/>
            <x15:cachedUniqueName index="4719" name="[8274 - 36353 - ULTIMOS 3 MESES].[CODCLIPRINC].&amp;[133654]"/>
            <x15:cachedUniqueName index="4720" name="[8274 - 36353 - ULTIMOS 3 MESES].[CODCLIPRINC].&amp;[133655]"/>
            <x15:cachedUniqueName index="4721" name="[8274 - 36353 - ULTIMOS 3 MESES].[CODCLIPRINC].&amp;[133671]"/>
            <x15:cachedUniqueName index="4722" name="[8274 - 36353 - ULTIMOS 3 MESES].[CODCLIPRINC].&amp;[133690]"/>
            <x15:cachedUniqueName index="4723" name="[8274 - 36353 - ULTIMOS 3 MESES].[CODCLIPRINC].&amp;[133691]"/>
            <x15:cachedUniqueName index="4724" name="[8274 - 36353 - ULTIMOS 3 MESES].[CODCLIPRINC].&amp;[133707]"/>
            <x15:cachedUniqueName index="4725" name="[8274 - 36353 - ULTIMOS 3 MESES].[CODCLIPRINC].&amp;[133713]"/>
            <x15:cachedUniqueName index="4726" name="[8274 - 36353 - ULTIMOS 3 MESES].[CODCLIPRINC].&amp;[133731]"/>
            <x15:cachedUniqueName index="4727" name="[8274 - 36353 - ULTIMOS 3 MESES].[CODCLIPRINC].&amp;[133765]"/>
            <x15:cachedUniqueName index="4728" name="[8274 - 36353 - ULTIMOS 3 MESES].[CODCLIPRINC].&amp;[133771]"/>
            <x15:cachedUniqueName index="4729" name="[8274 - 36353 - ULTIMOS 3 MESES].[CODCLIPRINC].&amp;[133778]"/>
            <x15:cachedUniqueName index="4730" name="[8274 - 36353 - ULTIMOS 3 MESES].[CODCLIPRINC].&amp;[133782]"/>
            <x15:cachedUniqueName index="4731" name="[8274 - 36353 - ULTIMOS 3 MESES].[CODCLIPRINC].&amp;[133791]"/>
            <x15:cachedUniqueName index="4732" name="[8274 - 36353 - ULTIMOS 3 MESES].[CODCLIPRINC].&amp;[133793]"/>
            <x15:cachedUniqueName index="4733" name="[8274 - 36353 - ULTIMOS 3 MESES].[CODCLIPRINC].&amp;[133816]"/>
            <x15:cachedUniqueName index="4734" name="[8274 - 36353 - ULTIMOS 3 MESES].[CODCLIPRINC].&amp;[133822]"/>
            <x15:cachedUniqueName index="4735" name="[8274 - 36353 - ULTIMOS 3 MESES].[CODCLIPRINC].&amp;[133825]"/>
            <x15:cachedUniqueName index="4736" name="[8274 - 36353 - ULTIMOS 3 MESES].[CODCLIPRINC].&amp;[133827]"/>
            <x15:cachedUniqueName index="4737" name="[8274 - 36353 - ULTIMOS 3 MESES].[CODCLIPRINC].&amp;[133832]"/>
            <x15:cachedUniqueName index="4738" name="[8274 - 36353 - ULTIMOS 3 MESES].[CODCLIPRINC].&amp;[133834]"/>
            <x15:cachedUniqueName index="4739" name="[8274 - 36353 - ULTIMOS 3 MESES].[CODCLIPRINC].&amp;[133836]"/>
            <x15:cachedUniqueName index="4740" name="[8274 - 36353 - ULTIMOS 3 MESES].[CODCLIPRINC].&amp;[133837]"/>
            <x15:cachedUniqueName index="4741" name="[8274 - 36353 - ULTIMOS 3 MESES].[CODCLIPRINC].&amp;[133854]"/>
            <x15:cachedUniqueName index="4742" name="[8274 - 36353 - ULTIMOS 3 MESES].[CODCLIPRINC].&amp;[133867]"/>
            <x15:cachedUniqueName index="4743" name="[8274 - 36353 - ULTIMOS 3 MESES].[CODCLIPRINC].&amp;[133880]"/>
            <x15:cachedUniqueName index="4744" name="[8274 - 36353 - ULTIMOS 3 MESES].[CODCLIPRINC].&amp;[133894]"/>
            <x15:cachedUniqueName index="4745" name="[8274 - 36353 - ULTIMOS 3 MESES].[CODCLIPRINC].&amp;[133899]"/>
            <x15:cachedUniqueName index="4746" name="[8274 - 36353 - ULTIMOS 3 MESES].[CODCLIPRINC].&amp;[133914]"/>
            <x15:cachedUniqueName index="4747" name="[8274 - 36353 - ULTIMOS 3 MESES].[CODCLIPRINC].&amp;[133920]"/>
            <x15:cachedUniqueName index="4748" name="[8274 - 36353 - ULTIMOS 3 MESES].[CODCLIPRINC].&amp;[133932]"/>
            <x15:cachedUniqueName index="4749" name="[8274 - 36353 - ULTIMOS 3 MESES].[CODCLIPRINC].&amp;[133938]"/>
            <x15:cachedUniqueName index="4750" name="[8274 - 36353 - ULTIMOS 3 MESES].[CODCLIPRINC].&amp;[133946]"/>
            <x15:cachedUniqueName index="4751" name="[8274 - 36353 - ULTIMOS 3 MESES].[CODCLIPRINC].&amp;[133948]"/>
            <x15:cachedUniqueName index="4752" name="[8274 - 36353 - ULTIMOS 3 MESES].[CODCLIPRINC].&amp;[133949]"/>
            <x15:cachedUniqueName index="4753" name="[8274 - 36353 - ULTIMOS 3 MESES].[CODCLIPRINC].&amp;[133952]"/>
            <x15:cachedUniqueName index="4754" name="[8274 - 36353 - ULTIMOS 3 MESES].[CODCLIPRINC].&amp;[133954]"/>
            <x15:cachedUniqueName index="4755" name="[8274 - 36353 - ULTIMOS 3 MESES].[CODCLIPRINC].&amp;[133969]"/>
            <x15:cachedUniqueName index="4756" name="[8274 - 36353 - ULTIMOS 3 MESES].[CODCLIPRINC].&amp;[134003]"/>
            <x15:cachedUniqueName index="4757" name="[8274 - 36353 - ULTIMOS 3 MESES].[CODCLIPRINC].&amp;[134006]"/>
            <x15:cachedUniqueName index="4758" name="[8274 - 36353 - ULTIMOS 3 MESES].[CODCLIPRINC].&amp;[134017]"/>
            <x15:cachedUniqueName index="4759" name="[8274 - 36353 - ULTIMOS 3 MESES].[CODCLIPRINC].&amp;[134044]"/>
            <x15:cachedUniqueName index="4760" name="[8274 - 36353 - ULTIMOS 3 MESES].[CODCLIPRINC].&amp;[134048]"/>
            <x15:cachedUniqueName index="4761" name="[8274 - 36353 - ULTIMOS 3 MESES].[CODCLIPRINC].&amp;[134067]"/>
            <x15:cachedUniqueName index="4762" name="[8274 - 36353 - ULTIMOS 3 MESES].[CODCLIPRINC].&amp;[134074]"/>
            <x15:cachedUniqueName index="4763" name="[8274 - 36353 - ULTIMOS 3 MESES].[CODCLIPRINC].&amp;[134095]"/>
            <x15:cachedUniqueName index="4764" name="[8274 - 36353 - ULTIMOS 3 MESES].[CODCLIPRINC].&amp;[134129]"/>
            <x15:cachedUniqueName index="4765" name="[8274 - 36353 - ULTIMOS 3 MESES].[CODCLIPRINC].&amp;[134133]"/>
            <x15:cachedUniqueName index="4766" name="[8274 - 36353 - ULTIMOS 3 MESES].[CODCLIPRINC].&amp;[134153]"/>
            <x15:cachedUniqueName index="4767" name="[8274 - 36353 - ULTIMOS 3 MESES].[CODCLIPRINC].&amp;[134155]"/>
            <x15:cachedUniqueName index="4768" name="[8274 - 36353 - ULTIMOS 3 MESES].[CODCLIPRINC].&amp;[134157]"/>
            <x15:cachedUniqueName index="4769" name="[8274 - 36353 - ULTIMOS 3 MESES].[CODCLIPRINC].&amp;[134166]"/>
            <x15:cachedUniqueName index="4770" name="[8274 - 36353 - ULTIMOS 3 MESES].[CODCLIPRINC].&amp;[134170]"/>
            <x15:cachedUniqueName index="4771" name="[8274 - 36353 - ULTIMOS 3 MESES].[CODCLIPRINC].&amp;[134178]"/>
            <x15:cachedUniqueName index="4772" name="[8274 - 36353 - ULTIMOS 3 MESES].[CODCLIPRINC].&amp;[134185]"/>
            <x15:cachedUniqueName index="4773" name="[8274 - 36353 - ULTIMOS 3 MESES].[CODCLIPRINC].&amp;[134187]"/>
            <x15:cachedUniqueName index="4774" name="[8274 - 36353 - ULTIMOS 3 MESES].[CODCLIPRINC].&amp;[134199]"/>
            <x15:cachedUniqueName index="4775" name="[8274 - 36353 - ULTIMOS 3 MESES].[CODCLIPRINC].&amp;[134209]"/>
            <x15:cachedUniqueName index="4776" name="[8274 - 36353 - ULTIMOS 3 MESES].[CODCLIPRINC].&amp;[134215]"/>
            <x15:cachedUniqueName index="4777" name="[8274 - 36353 - ULTIMOS 3 MESES].[CODCLIPRINC].&amp;[134218]"/>
            <x15:cachedUniqueName index="4778" name="[8274 - 36353 - ULTIMOS 3 MESES].[CODCLIPRINC].&amp;[134219]"/>
            <x15:cachedUniqueName index="4779" name="[8274 - 36353 - ULTIMOS 3 MESES].[CODCLIPRINC].&amp;[134222]"/>
            <x15:cachedUniqueName index="4780" name="[8274 - 36353 - ULTIMOS 3 MESES].[CODCLIPRINC].&amp;[134224]"/>
            <x15:cachedUniqueName index="4781" name="[8274 - 36353 - ULTIMOS 3 MESES].[CODCLIPRINC].&amp;[134228]"/>
            <x15:cachedUniqueName index="4782" name="[8274 - 36353 - ULTIMOS 3 MESES].[CODCLIPRINC].&amp;[134275]"/>
            <x15:cachedUniqueName index="4783" name="[8274 - 36353 - ULTIMOS 3 MESES].[CODCLIPRINC].&amp;[134279]"/>
            <x15:cachedUniqueName index="4784" name="[8274 - 36353 - ULTIMOS 3 MESES].[CODCLIPRINC].&amp;[134282]"/>
            <x15:cachedUniqueName index="4785" name="[8274 - 36353 - ULTIMOS 3 MESES].[CODCLIPRINC].&amp;[134294]"/>
            <x15:cachedUniqueName index="4786" name="[8274 - 36353 - ULTIMOS 3 MESES].[CODCLIPRINC].&amp;[134302]"/>
            <x15:cachedUniqueName index="4787" name="[8274 - 36353 - ULTIMOS 3 MESES].[CODCLIPRINC].&amp;[134303]"/>
            <x15:cachedUniqueName index="4788" name="[8274 - 36353 - ULTIMOS 3 MESES].[CODCLIPRINC].&amp;[134310]"/>
            <x15:cachedUniqueName index="4789" name="[8274 - 36353 - ULTIMOS 3 MESES].[CODCLIPRINC].&amp;[134340]"/>
            <x15:cachedUniqueName index="4790" name="[8274 - 36353 - ULTIMOS 3 MESES].[CODCLIPRINC].&amp;[134345]"/>
            <x15:cachedUniqueName index="4791" name="[8274 - 36353 - ULTIMOS 3 MESES].[CODCLIPRINC].&amp;[134351]"/>
            <x15:cachedUniqueName index="4792" name="[8274 - 36353 - ULTIMOS 3 MESES].[CODCLIPRINC].&amp;[134352]"/>
            <x15:cachedUniqueName index="4793" name="[8274 - 36353 - ULTIMOS 3 MESES].[CODCLIPRINC].&amp;[134376]"/>
            <x15:cachedUniqueName index="4794" name="[8274 - 36353 - ULTIMOS 3 MESES].[CODCLIPRINC].&amp;[134391]"/>
            <x15:cachedUniqueName index="4795" name="[8274 - 36353 - ULTIMOS 3 MESES].[CODCLIPRINC].&amp;[134396]"/>
            <x15:cachedUniqueName index="4796" name="[8274 - 36353 - ULTIMOS 3 MESES].[CODCLIPRINC].&amp;[134397]"/>
            <x15:cachedUniqueName index="4797" name="[8274 - 36353 - ULTIMOS 3 MESES].[CODCLIPRINC].&amp;[134415]"/>
            <x15:cachedUniqueName index="4798" name="[8274 - 36353 - ULTIMOS 3 MESES].[CODCLIPRINC].&amp;[134463]"/>
            <x15:cachedUniqueName index="4799" name="[8274 - 36353 - ULTIMOS 3 MESES].[CODCLIPRINC].&amp;[134471]"/>
            <x15:cachedUniqueName index="4800" name="[8274 - 36353 - ULTIMOS 3 MESES].[CODCLIPRINC].&amp;[134475]"/>
            <x15:cachedUniqueName index="4801" name="[8274 - 36353 - ULTIMOS 3 MESES].[CODCLIPRINC].&amp;[134487]"/>
            <x15:cachedUniqueName index="4802" name="[8274 - 36353 - ULTIMOS 3 MESES].[CODCLIPRINC].&amp;[134496]"/>
            <x15:cachedUniqueName index="4803" name="[8274 - 36353 - ULTIMOS 3 MESES].[CODCLIPRINC].&amp;[134516]"/>
            <x15:cachedUniqueName index="4804" name="[8274 - 36353 - ULTIMOS 3 MESES].[CODCLIPRINC].&amp;[134533]"/>
            <x15:cachedUniqueName index="4805" name="[8274 - 36353 - ULTIMOS 3 MESES].[CODCLIPRINC].&amp;[134546]"/>
            <x15:cachedUniqueName index="4806" name="[8274 - 36353 - ULTIMOS 3 MESES].[CODCLIPRINC].&amp;[134565]"/>
            <x15:cachedUniqueName index="4807" name="[8274 - 36353 - ULTIMOS 3 MESES].[CODCLIPRINC].&amp;[134567]"/>
            <x15:cachedUniqueName index="4808" name="[8274 - 36353 - ULTIMOS 3 MESES].[CODCLIPRINC].&amp;[134569]"/>
            <x15:cachedUniqueName index="4809" name="[8274 - 36353 - ULTIMOS 3 MESES].[CODCLIPRINC].&amp;[134581]"/>
            <x15:cachedUniqueName index="4810" name="[8274 - 36353 - ULTIMOS 3 MESES].[CODCLIPRINC].&amp;[134594]"/>
            <x15:cachedUniqueName index="4811" name="[8274 - 36353 - ULTIMOS 3 MESES].[CODCLIPRINC].&amp;[134598]"/>
            <x15:cachedUniqueName index="4812" name="[8274 - 36353 - ULTIMOS 3 MESES].[CODCLIPRINC].&amp;[134601]"/>
            <x15:cachedUniqueName index="4813" name="[8274 - 36353 - ULTIMOS 3 MESES].[CODCLIPRINC].&amp;[134609]"/>
            <x15:cachedUniqueName index="4814" name="[8274 - 36353 - ULTIMOS 3 MESES].[CODCLIPRINC].&amp;[134628]"/>
            <x15:cachedUniqueName index="4815" name="[8274 - 36353 - ULTIMOS 3 MESES].[CODCLIPRINC].&amp;[134640]"/>
            <x15:cachedUniqueName index="4816" name="[8274 - 36353 - ULTIMOS 3 MESES].[CODCLIPRINC].&amp;[134645]"/>
            <x15:cachedUniqueName index="4817" name="[8274 - 36353 - ULTIMOS 3 MESES].[CODCLIPRINC].&amp;[134665]"/>
            <x15:cachedUniqueName index="4818" name="[8274 - 36353 - ULTIMOS 3 MESES].[CODCLIPRINC].&amp;[134669]"/>
            <x15:cachedUniqueName index="4819" name="[8274 - 36353 - ULTIMOS 3 MESES].[CODCLIPRINC].&amp;[134672]"/>
            <x15:cachedUniqueName index="4820" name="[8274 - 36353 - ULTIMOS 3 MESES].[CODCLIPRINC].&amp;[134682]"/>
            <x15:cachedUniqueName index="4821" name="[8274 - 36353 - ULTIMOS 3 MESES].[CODCLIPRINC].&amp;[134700]"/>
            <x15:cachedUniqueName index="4822" name="[8274 - 36353 - ULTIMOS 3 MESES].[CODCLIPRINC].&amp;[134715]"/>
            <x15:cachedUniqueName index="4823" name="[8274 - 36353 - ULTIMOS 3 MESES].[CODCLIPRINC].&amp;[134728]"/>
            <x15:cachedUniqueName index="4824" name="[8274 - 36353 - ULTIMOS 3 MESES].[CODCLIPRINC].&amp;[134742]"/>
            <x15:cachedUniqueName index="4825" name="[8274 - 36353 - ULTIMOS 3 MESES].[CODCLIPRINC].&amp;[134747]"/>
            <x15:cachedUniqueName index="4826" name="[8274 - 36353 - ULTIMOS 3 MESES].[CODCLIPRINC].&amp;[134748]"/>
            <x15:cachedUniqueName index="4827" name="[8274 - 36353 - ULTIMOS 3 MESES].[CODCLIPRINC].&amp;[134749]"/>
            <x15:cachedUniqueName index="4828" name="[8274 - 36353 - ULTIMOS 3 MESES].[CODCLIPRINC].&amp;[134766]"/>
            <x15:cachedUniqueName index="4829" name="[8274 - 36353 - ULTIMOS 3 MESES].[CODCLIPRINC].&amp;[134767]"/>
            <x15:cachedUniqueName index="4830" name="[8274 - 36353 - ULTIMOS 3 MESES].[CODCLIPRINC].&amp;[134768]"/>
            <x15:cachedUniqueName index="4831" name="[8274 - 36353 - ULTIMOS 3 MESES].[CODCLIPRINC].&amp;[134800]"/>
            <x15:cachedUniqueName index="4832" name="[8274 - 36353 - ULTIMOS 3 MESES].[CODCLIPRINC].&amp;[134809]"/>
            <x15:cachedUniqueName index="4833" name="[8274 - 36353 - ULTIMOS 3 MESES].[CODCLIPRINC].&amp;[134813]"/>
            <x15:cachedUniqueName index="4834" name="[8274 - 36353 - ULTIMOS 3 MESES].[CODCLIPRINC].&amp;[134824]"/>
            <x15:cachedUniqueName index="4835" name="[8274 - 36353 - ULTIMOS 3 MESES].[CODCLIPRINC].&amp;[134863]"/>
            <x15:cachedUniqueName index="4836" name="[8274 - 36353 - ULTIMOS 3 MESES].[CODCLIPRINC].&amp;[134873]"/>
            <x15:cachedUniqueName index="4837" name="[8274 - 36353 - ULTIMOS 3 MESES].[CODCLIPRINC].&amp;[134886]"/>
            <x15:cachedUniqueName index="4838" name="[8274 - 36353 - ULTIMOS 3 MESES].[CODCLIPRINC].&amp;[134906]"/>
            <x15:cachedUniqueName index="4839" name="[8274 - 36353 - ULTIMOS 3 MESES].[CODCLIPRINC].&amp;[134963]"/>
            <x15:cachedUniqueName index="4840" name="[8274 - 36353 - ULTIMOS 3 MESES].[CODCLIPRINC].&amp;[134968]"/>
            <x15:cachedUniqueName index="4841" name="[8274 - 36353 - ULTIMOS 3 MESES].[CODCLIPRINC].&amp;[134980]"/>
            <x15:cachedUniqueName index="4842" name="[8274 - 36353 - ULTIMOS 3 MESES].[CODCLIPRINC].&amp;[134986]"/>
            <x15:cachedUniqueName index="4843" name="[8274 - 36353 - ULTIMOS 3 MESES].[CODCLIPRINC].&amp;[135013]"/>
            <x15:cachedUniqueName index="4844" name="[8274 - 36353 - ULTIMOS 3 MESES].[CODCLIPRINC].&amp;[135017]"/>
            <x15:cachedUniqueName index="4845" name="[8274 - 36353 - ULTIMOS 3 MESES].[CODCLIPRINC].&amp;[135023]"/>
            <x15:cachedUniqueName index="4846" name="[8274 - 36353 - ULTIMOS 3 MESES].[CODCLIPRINC].&amp;[135024]"/>
            <x15:cachedUniqueName index="4847" name="[8274 - 36353 - ULTIMOS 3 MESES].[CODCLIPRINC].&amp;[135033]"/>
            <x15:cachedUniqueName index="4848" name="[8274 - 36353 - ULTIMOS 3 MESES].[CODCLIPRINC].&amp;[135037]"/>
            <x15:cachedUniqueName index="4849" name="[8274 - 36353 - ULTIMOS 3 MESES].[CODCLIPRINC].&amp;[135054]"/>
            <x15:cachedUniqueName index="4850" name="[8274 - 36353 - ULTIMOS 3 MESES].[CODCLIPRINC].&amp;[135058]"/>
            <x15:cachedUniqueName index="4851" name="[8274 - 36353 - ULTIMOS 3 MESES].[CODCLIPRINC].&amp;[135060]"/>
            <x15:cachedUniqueName index="4852" name="[8274 - 36353 - ULTIMOS 3 MESES].[CODCLIPRINC].&amp;[135075]"/>
            <x15:cachedUniqueName index="4853" name="[8274 - 36353 - ULTIMOS 3 MESES].[CODCLIPRINC].&amp;[135077]"/>
            <x15:cachedUniqueName index="4854" name="[8274 - 36353 - ULTIMOS 3 MESES].[CODCLIPRINC].&amp;[135083]"/>
            <x15:cachedUniqueName index="4855" name="[8274 - 36353 - ULTIMOS 3 MESES].[CODCLIPRINC].&amp;[135086]"/>
            <x15:cachedUniqueName index="4856" name="[8274 - 36353 - ULTIMOS 3 MESES].[CODCLIPRINC].&amp;[135092]"/>
            <x15:cachedUniqueName index="4857" name="[8274 - 36353 - ULTIMOS 3 MESES].[CODCLIPRINC].&amp;[135093]"/>
            <x15:cachedUniqueName index="4858" name="[8274 - 36353 - ULTIMOS 3 MESES].[CODCLIPRINC].&amp;[135098]"/>
            <x15:cachedUniqueName index="4859" name="[8274 - 36353 - ULTIMOS 3 MESES].[CODCLIPRINC].&amp;[135099]"/>
            <x15:cachedUniqueName index="4860" name="[8274 - 36353 - ULTIMOS 3 MESES].[CODCLIPRINC].&amp;[135124]"/>
            <x15:cachedUniqueName index="4861" name="[8274 - 36353 - ULTIMOS 3 MESES].[CODCLIPRINC].&amp;[135125]"/>
            <x15:cachedUniqueName index="4862" name="[8274 - 36353 - ULTIMOS 3 MESES].[CODCLIPRINC].&amp;[135131]"/>
            <x15:cachedUniqueName index="4863" name="[8274 - 36353 - ULTIMOS 3 MESES].[CODCLIPRINC].&amp;[135139]"/>
            <x15:cachedUniqueName index="4864" name="[8274 - 36353 - ULTIMOS 3 MESES].[CODCLIPRINC].&amp;[135143]"/>
            <x15:cachedUniqueName index="4865" name="[8274 - 36353 - ULTIMOS 3 MESES].[CODCLIPRINC].&amp;[135154]"/>
            <x15:cachedUniqueName index="4866" name="[8274 - 36353 - ULTIMOS 3 MESES].[CODCLIPRINC].&amp;[135161]"/>
            <x15:cachedUniqueName index="4867" name="[8274 - 36353 - ULTIMOS 3 MESES].[CODCLIPRINC].&amp;[135167]"/>
            <x15:cachedUniqueName index="4868" name="[8274 - 36353 - ULTIMOS 3 MESES].[CODCLIPRINC].&amp;[135197]"/>
            <x15:cachedUniqueName index="4869" name="[8274 - 36353 - ULTIMOS 3 MESES].[CODCLIPRINC].&amp;[135207]"/>
            <x15:cachedUniqueName index="4870" name="[8274 - 36353 - ULTIMOS 3 MESES].[CODCLIPRINC].&amp;[135208]"/>
            <x15:cachedUniqueName index="4871" name="[8274 - 36353 - ULTIMOS 3 MESES].[CODCLIPRINC].&amp;[135216]"/>
            <x15:cachedUniqueName index="4872" name="[8274 - 36353 - ULTIMOS 3 MESES].[CODCLIPRINC].&amp;[135220]"/>
            <x15:cachedUniqueName index="4873" name="[8274 - 36353 - ULTIMOS 3 MESES].[CODCLIPRINC].&amp;[135226]"/>
            <x15:cachedUniqueName index="4874" name="[8274 - 36353 - ULTIMOS 3 MESES].[CODCLIPRINC].&amp;[135235]"/>
            <x15:cachedUniqueName index="4875" name="[8274 - 36353 - ULTIMOS 3 MESES].[CODCLIPRINC].&amp;[135249]"/>
            <x15:cachedUniqueName index="4876" name="[8274 - 36353 - ULTIMOS 3 MESES].[CODCLIPRINC].&amp;[135252]"/>
            <x15:cachedUniqueName index="4877" name="[8274 - 36353 - ULTIMOS 3 MESES].[CODCLIPRINC].&amp;[135253]"/>
            <x15:cachedUniqueName index="4878" name="[8274 - 36353 - ULTIMOS 3 MESES].[CODCLIPRINC].&amp;[135255]"/>
            <x15:cachedUniqueName index="4879" name="[8274 - 36353 - ULTIMOS 3 MESES].[CODCLIPRINC].&amp;[135272]"/>
            <x15:cachedUniqueName index="4880" name="[8274 - 36353 - ULTIMOS 3 MESES].[CODCLIPRINC].&amp;[135294]"/>
            <x15:cachedUniqueName index="4881" name="[8274 - 36353 - ULTIMOS 3 MESES].[CODCLIPRINC].&amp;[135313]"/>
            <x15:cachedUniqueName index="4882" name="[8274 - 36353 - ULTIMOS 3 MESES].[CODCLIPRINC].&amp;[135314]"/>
            <x15:cachedUniqueName index="4883" name="[8274 - 36353 - ULTIMOS 3 MESES].[CODCLIPRINC].&amp;[135325]"/>
            <x15:cachedUniqueName index="4884" name="[8274 - 36353 - ULTIMOS 3 MESES].[CODCLIPRINC].&amp;[135341]"/>
            <x15:cachedUniqueName index="4885" name="[8274 - 36353 - ULTIMOS 3 MESES].[CODCLIPRINC].&amp;[135379]"/>
            <x15:cachedUniqueName index="4886" name="[8274 - 36353 - ULTIMOS 3 MESES].[CODCLIPRINC].&amp;[135389]"/>
            <x15:cachedUniqueName index="4887" name="[8274 - 36353 - ULTIMOS 3 MESES].[CODCLIPRINC].&amp;[135392]"/>
            <x15:cachedUniqueName index="4888" name="[8274 - 36353 - ULTIMOS 3 MESES].[CODCLIPRINC].&amp;[135413]"/>
            <x15:cachedUniqueName index="4889" name="[8274 - 36353 - ULTIMOS 3 MESES].[CODCLIPRINC].&amp;[135426]"/>
            <x15:cachedUniqueName index="4890" name="[8274 - 36353 - ULTIMOS 3 MESES].[CODCLIPRINC].&amp;[135429]"/>
            <x15:cachedUniqueName index="4891" name="[8274 - 36353 - ULTIMOS 3 MESES].[CODCLIPRINC].&amp;[135434]"/>
            <x15:cachedUniqueName index="4892" name="[8274 - 36353 - ULTIMOS 3 MESES].[CODCLIPRINC].&amp;[135441]"/>
            <x15:cachedUniqueName index="4893" name="[8274 - 36353 - ULTIMOS 3 MESES].[CODCLIPRINC].&amp;[135450]"/>
            <x15:cachedUniqueName index="4894" name="[8274 - 36353 - ULTIMOS 3 MESES].[CODCLIPRINC].&amp;[135454]"/>
            <x15:cachedUniqueName index="4895" name="[8274 - 36353 - ULTIMOS 3 MESES].[CODCLIPRINC].&amp;[135460]"/>
            <x15:cachedUniqueName index="4896" name="[8274 - 36353 - ULTIMOS 3 MESES].[CODCLIPRINC].&amp;[135475]"/>
            <x15:cachedUniqueName index="4897" name="[8274 - 36353 - ULTIMOS 3 MESES].[CODCLIPRINC].&amp;[135497]"/>
            <x15:cachedUniqueName index="4898" name="[8274 - 36353 - ULTIMOS 3 MESES].[CODCLIPRINC].&amp;[135509]"/>
            <x15:cachedUniqueName index="4899" name="[8274 - 36353 - ULTIMOS 3 MESES].[CODCLIPRINC].&amp;[135528]"/>
            <x15:cachedUniqueName index="4900" name="[8274 - 36353 - ULTIMOS 3 MESES].[CODCLIPRINC].&amp;[135536]"/>
            <x15:cachedUniqueName index="4901" name="[8274 - 36353 - ULTIMOS 3 MESES].[CODCLIPRINC].&amp;[135545]"/>
            <x15:cachedUniqueName index="4902" name="[8274 - 36353 - ULTIMOS 3 MESES].[CODCLIPRINC].&amp;[135559]"/>
            <x15:cachedUniqueName index="4903" name="[8274 - 36353 - ULTIMOS 3 MESES].[CODCLIPRINC].&amp;[135561]"/>
            <x15:cachedUniqueName index="4904" name="[8274 - 36353 - ULTIMOS 3 MESES].[CODCLIPRINC].&amp;[135587]"/>
            <x15:cachedUniqueName index="4905" name="[8274 - 36353 - ULTIMOS 3 MESES].[CODCLIPRINC].&amp;[135592]"/>
            <x15:cachedUniqueName index="4906" name="[8274 - 36353 - ULTIMOS 3 MESES].[CODCLIPRINC].&amp;[135594]"/>
            <x15:cachedUniqueName index="4907" name="[8274 - 36353 - ULTIMOS 3 MESES].[CODCLIPRINC].&amp;[135595]"/>
            <x15:cachedUniqueName index="4908" name="[8274 - 36353 - ULTIMOS 3 MESES].[CODCLIPRINC].&amp;[135609]"/>
            <x15:cachedUniqueName index="4909" name="[8274 - 36353 - ULTIMOS 3 MESES].[CODCLIPRINC].&amp;[135620]"/>
            <x15:cachedUniqueName index="4910" name="[8274 - 36353 - ULTIMOS 3 MESES].[CODCLIPRINC].&amp;[135626]"/>
            <x15:cachedUniqueName index="4911" name="[8274 - 36353 - ULTIMOS 3 MESES].[CODCLIPRINC].&amp;[135646]"/>
            <x15:cachedUniqueName index="4912" name="[8274 - 36353 - ULTIMOS 3 MESES].[CODCLIPRINC].&amp;[135674]"/>
            <x15:cachedUniqueName index="4913" name="[8274 - 36353 - ULTIMOS 3 MESES].[CODCLIPRINC].&amp;[135690]"/>
            <x15:cachedUniqueName index="4914" name="[8274 - 36353 - ULTIMOS 3 MESES].[CODCLIPRINC].&amp;[135704]"/>
            <x15:cachedUniqueName index="4915" name="[8274 - 36353 - ULTIMOS 3 MESES].[CODCLIPRINC].&amp;[135744]"/>
            <x15:cachedUniqueName index="4916" name="[8274 - 36353 - ULTIMOS 3 MESES].[CODCLIPRINC].&amp;[135746]"/>
            <x15:cachedUniqueName index="4917" name="[8274 - 36353 - ULTIMOS 3 MESES].[CODCLIPRINC].&amp;[135770]"/>
            <x15:cachedUniqueName index="4918" name="[8274 - 36353 - ULTIMOS 3 MESES].[CODCLIPRINC].&amp;[135785]"/>
            <x15:cachedUniqueName index="4919" name="[8274 - 36353 - ULTIMOS 3 MESES].[CODCLIPRINC].&amp;[135804]"/>
            <x15:cachedUniqueName index="4920" name="[8274 - 36353 - ULTIMOS 3 MESES].[CODCLIPRINC].&amp;[135807]"/>
            <x15:cachedUniqueName index="4921" name="[8274 - 36353 - ULTIMOS 3 MESES].[CODCLIPRINC].&amp;[135823]"/>
            <x15:cachedUniqueName index="4922" name="[8274 - 36353 - ULTIMOS 3 MESES].[CODCLIPRINC].&amp;[135850]"/>
            <x15:cachedUniqueName index="4923" name="[8274 - 36353 - ULTIMOS 3 MESES].[CODCLIPRINC].&amp;[135852]"/>
            <x15:cachedUniqueName index="4924" name="[8274 - 36353 - ULTIMOS 3 MESES].[CODCLIPRINC].&amp;[135871]"/>
            <x15:cachedUniqueName index="4925" name="[8274 - 36353 - ULTIMOS 3 MESES].[CODCLIPRINC].&amp;[135897]"/>
            <x15:cachedUniqueName index="4926" name="[8274 - 36353 - ULTIMOS 3 MESES].[CODCLIPRINC].&amp;[135900]"/>
            <x15:cachedUniqueName index="4927" name="[8274 - 36353 - ULTIMOS 3 MESES].[CODCLIPRINC].&amp;[135916]"/>
            <x15:cachedUniqueName index="4928" name="[8274 - 36353 - ULTIMOS 3 MESES].[CODCLIPRINC].&amp;[135928]"/>
            <x15:cachedUniqueName index="4929" name="[8274 - 36353 - ULTIMOS 3 MESES].[CODCLIPRINC].&amp;[135961]"/>
            <x15:cachedUniqueName index="4930" name="[8274 - 36353 - ULTIMOS 3 MESES].[CODCLIPRINC].&amp;[135968]"/>
            <x15:cachedUniqueName index="4931" name="[8274 - 36353 - ULTIMOS 3 MESES].[CODCLIPRINC].&amp;[136000]"/>
            <x15:cachedUniqueName index="4932" name="[8274 - 36353 - ULTIMOS 3 MESES].[CODCLIPRINC].&amp;[136010]"/>
            <x15:cachedUniqueName index="4933" name="[8274 - 36353 - ULTIMOS 3 MESES].[CODCLIPRINC].&amp;[136043]"/>
            <x15:cachedUniqueName index="4934" name="[8274 - 36353 - ULTIMOS 3 MESES].[CODCLIPRINC].&amp;[136055]"/>
            <x15:cachedUniqueName index="4935" name="[8274 - 36353 - ULTIMOS 3 MESES].[CODCLIPRINC].&amp;[136056]"/>
            <x15:cachedUniqueName index="4936" name="[8274 - 36353 - ULTIMOS 3 MESES].[CODCLIPRINC].&amp;[136059]"/>
            <x15:cachedUniqueName index="4937" name="[8274 - 36353 - ULTIMOS 3 MESES].[CODCLIPRINC].&amp;[136075]"/>
            <x15:cachedUniqueName index="4938" name="[8274 - 36353 - ULTIMOS 3 MESES].[CODCLIPRINC].&amp;[136077]"/>
            <x15:cachedUniqueName index="4939" name="[8274 - 36353 - ULTIMOS 3 MESES].[CODCLIPRINC].&amp;[136083]"/>
            <x15:cachedUniqueName index="4940" name="[8274 - 36353 - ULTIMOS 3 MESES].[CODCLIPRINC].&amp;[136086]"/>
            <x15:cachedUniqueName index="4941" name="[8274 - 36353 - ULTIMOS 3 MESES].[CODCLIPRINC].&amp;[136103]"/>
            <x15:cachedUniqueName index="4942" name="[8274 - 36353 - ULTIMOS 3 MESES].[CODCLIPRINC].&amp;[136112]"/>
            <x15:cachedUniqueName index="4943" name="[8274 - 36353 - ULTIMOS 3 MESES].[CODCLIPRINC].&amp;[136131]"/>
            <x15:cachedUniqueName index="4944" name="[8274 - 36353 - ULTIMOS 3 MESES].[CODCLIPRINC].&amp;[136136]"/>
            <x15:cachedUniqueName index="4945" name="[8274 - 36353 - ULTIMOS 3 MESES].[CODCLIPRINC].&amp;[136137]"/>
            <x15:cachedUniqueName index="4946" name="[8274 - 36353 - ULTIMOS 3 MESES].[CODCLIPRINC].&amp;[136153]"/>
            <x15:cachedUniqueName index="4947" name="[8274 - 36353 - ULTIMOS 3 MESES].[CODCLIPRINC].&amp;[136155]"/>
            <x15:cachedUniqueName index="4948" name="[8274 - 36353 - ULTIMOS 3 MESES].[CODCLIPRINC].&amp;[136156]"/>
            <x15:cachedUniqueName index="4949" name="[8274 - 36353 - ULTIMOS 3 MESES].[CODCLIPRINC].&amp;[136168]"/>
            <x15:cachedUniqueName index="4950" name="[8274 - 36353 - ULTIMOS 3 MESES].[CODCLIPRINC].&amp;[136174]"/>
            <x15:cachedUniqueName index="4951" name="[8274 - 36353 - ULTIMOS 3 MESES].[CODCLIPRINC].&amp;[136187]"/>
            <x15:cachedUniqueName index="4952" name="[8274 - 36353 - ULTIMOS 3 MESES].[CODCLIPRINC].&amp;[136198]"/>
            <x15:cachedUniqueName index="4953" name="[8274 - 36353 - ULTIMOS 3 MESES].[CODCLIPRINC].&amp;[136234]"/>
            <x15:cachedUniqueName index="4954" name="[8274 - 36353 - ULTIMOS 3 MESES].[CODCLIPRINC].&amp;[136239]"/>
            <x15:cachedUniqueName index="4955" name="[8274 - 36353 - ULTIMOS 3 MESES].[CODCLIPRINC].&amp;[136250]"/>
            <x15:cachedUniqueName index="4956" name="[8274 - 36353 - ULTIMOS 3 MESES].[CODCLIPRINC].&amp;[136252]"/>
            <x15:cachedUniqueName index="4957" name="[8274 - 36353 - ULTIMOS 3 MESES].[CODCLIPRINC].&amp;[136258]"/>
            <x15:cachedUniqueName index="4958" name="[8274 - 36353 - ULTIMOS 3 MESES].[CODCLIPRINC].&amp;[136265]"/>
            <x15:cachedUniqueName index="4959" name="[8274 - 36353 - ULTIMOS 3 MESES].[CODCLIPRINC].&amp;[136267]"/>
            <x15:cachedUniqueName index="4960" name="[8274 - 36353 - ULTIMOS 3 MESES].[CODCLIPRINC].&amp;[136270]"/>
            <x15:cachedUniqueName index="4961" name="[8274 - 36353 - ULTIMOS 3 MESES].[CODCLIPRINC].&amp;[136278]"/>
            <x15:cachedUniqueName index="4962" name="[8274 - 36353 - ULTIMOS 3 MESES].[CODCLIPRINC].&amp;[136300]"/>
            <x15:cachedUniqueName index="4963" name="[8274 - 36353 - ULTIMOS 3 MESES].[CODCLIPRINC].&amp;[136323]"/>
            <x15:cachedUniqueName index="4964" name="[8274 - 36353 - ULTIMOS 3 MESES].[CODCLIPRINC].&amp;[136326]"/>
            <x15:cachedUniqueName index="4965" name="[8274 - 36353 - ULTIMOS 3 MESES].[CODCLIPRINC].&amp;[136328]"/>
            <x15:cachedUniqueName index="4966" name="[8274 - 36353 - ULTIMOS 3 MESES].[CODCLIPRINC].&amp;[136344]"/>
            <x15:cachedUniqueName index="4967" name="[8274 - 36353 - ULTIMOS 3 MESES].[CODCLIPRINC].&amp;[136360]"/>
            <x15:cachedUniqueName index="4968" name="[8274 - 36353 - ULTIMOS 3 MESES].[CODCLIPRINC].&amp;[136365]"/>
            <x15:cachedUniqueName index="4969" name="[8274 - 36353 - ULTIMOS 3 MESES].[CODCLIPRINC].&amp;[136367]"/>
            <x15:cachedUniqueName index="4970" name="[8274 - 36353 - ULTIMOS 3 MESES].[CODCLIPRINC].&amp;[136371]"/>
            <x15:cachedUniqueName index="4971" name="[8274 - 36353 - ULTIMOS 3 MESES].[CODCLIPRINC].&amp;[136372]"/>
            <x15:cachedUniqueName index="4972" name="[8274 - 36353 - ULTIMOS 3 MESES].[CODCLIPRINC].&amp;[136388]"/>
            <x15:cachedUniqueName index="4973" name="[8274 - 36353 - ULTIMOS 3 MESES].[CODCLIPRINC].&amp;[136393]"/>
            <x15:cachedUniqueName index="4974" name="[8274 - 36353 - ULTIMOS 3 MESES].[CODCLIPRINC].&amp;[136403]"/>
            <x15:cachedUniqueName index="4975" name="[8274 - 36353 - ULTIMOS 3 MESES].[CODCLIPRINC].&amp;[136415]"/>
            <x15:cachedUniqueName index="4976" name="[8274 - 36353 - ULTIMOS 3 MESES].[CODCLIPRINC].&amp;[136501]"/>
            <x15:cachedUniqueName index="4977" name="[8274 - 36353 - ULTIMOS 3 MESES].[CODCLIPRINC].&amp;[136524]"/>
            <x15:cachedUniqueName index="4978" name="[8274 - 36353 - ULTIMOS 3 MESES].[CODCLIPRINC].&amp;[136529]"/>
            <x15:cachedUniqueName index="4979" name="[8274 - 36353 - ULTIMOS 3 MESES].[CODCLIPRINC].&amp;[136533]"/>
            <x15:cachedUniqueName index="4980" name="[8274 - 36353 - ULTIMOS 3 MESES].[CODCLIPRINC].&amp;[136540]"/>
            <x15:cachedUniqueName index="4981" name="[8274 - 36353 - ULTIMOS 3 MESES].[CODCLIPRINC].&amp;[136541]"/>
            <x15:cachedUniqueName index="4982" name="[8274 - 36353 - ULTIMOS 3 MESES].[CODCLIPRINC].&amp;[136549]"/>
            <x15:cachedUniqueName index="4983" name="[8274 - 36353 - ULTIMOS 3 MESES].[CODCLIPRINC].&amp;[136550]"/>
            <x15:cachedUniqueName index="4984" name="[8274 - 36353 - ULTIMOS 3 MESES].[CODCLIPRINC].&amp;[136552]"/>
            <x15:cachedUniqueName index="4985" name="[8274 - 36353 - ULTIMOS 3 MESES].[CODCLIPRINC].&amp;[136560]"/>
            <x15:cachedUniqueName index="4986" name="[8274 - 36353 - ULTIMOS 3 MESES].[CODCLIPRINC].&amp;[136577]"/>
            <x15:cachedUniqueName index="4987" name="[8274 - 36353 - ULTIMOS 3 MESES].[CODCLIPRINC].&amp;[136598]"/>
            <x15:cachedUniqueName index="4988" name="[8274 - 36353 - ULTIMOS 3 MESES].[CODCLIPRINC].&amp;[136599]"/>
            <x15:cachedUniqueName index="4989" name="[8274 - 36353 - ULTIMOS 3 MESES].[CODCLIPRINC].&amp;[136602]"/>
            <x15:cachedUniqueName index="4990" name="[8274 - 36353 - ULTIMOS 3 MESES].[CODCLIPRINC].&amp;[136606]"/>
            <x15:cachedUniqueName index="4991" name="[8274 - 36353 - ULTIMOS 3 MESES].[CODCLIPRINC].&amp;[136623]"/>
            <x15:cachedUniqueName index="4992" name="[8274 - 36353 - ULTIMOS 3 MESES].[CODCLIPRINC].&amp;[136626]"/>
            <x15:cachedUniqueName index="4993" name="[8274 - 36353 - ULTIMOS 3 MESES].[CODCLIPRINC].&amp;[136653]"/>
            <x15:cachedUniqueName index="4994" name="[8274 - 36353 - ULTIMOS 3 MESES].[CODCLIPRINC].&amp;[136654]"/>
            <x15:cachedUniqueName index="4995" name="[8274 - 36353 - ULTIMOS 3 MESES].[CODCLIPRINC].&amp;[136656]"/>
            <x15:cachedUniqueName index="4996" name="[8274 - 36353 - ULTIMOS 3 MESES].[CODCLIPRINC].&amp;[136659]"/>
            <x15:cachedUniqueName index="4997" name="[8274 - 36353 - ULTIMOS 3 MESES].[CODCLIPRINC].&amp;[136663]"/>
            <x15:cachedUniqueName index="4998" name="[8274 - 36353 - ULTIMOS 3 MESES].[CODCLIPRINC].&amp;[136678]"/>
            <x15:cachedUniqueName index="4999" name="[8274 - 36353 - ULTIMOS 3 MESES].[CODCLIPRINC].&amp;[136685]"/>
            <x15:cachedUniqueName index="5000" name="[8274 - 36353 - ULTIMOS 3 MESES].[CODCLIPRINC].&amp;[136686]"/>
            <x15:cachedUniqueName index="5001" name="[8274 - 36353 - ULTIMOS 3 MESES].[CODCLIPRINC].&amp;[136696]"/>
            <x15:cachedUniqueName index="5002" name="[8274 - 36353 - ULTIMOS 3 MESES].[CODCLIPRINC].&amp;[136709]"/>
            <x15:cachedUniqueName index="5003" name="[8274 - 36353 - ULTIMOS 3 MESES].[CODCLIPRINC].&amp;[136718]"/>
            <x15:cachedUniqueName index="5004" name="[8274 - 36353 - ULTIMOS 3 MESES].[CODCLIPRINC].&amp;[136727]"/>
            <x15:cachedUniqueName index="5005" name="[8274 - 36353 - ULTIMOS 3 MESES].[CODCLIPRINC].&amp;[136730]"/>
            <x15:cachedUniqueName index="5006" name="[8274 - 36353 - ULTIMOS 3 MESES].[CODCLIPRINC].&amp;[136732]"/>
            <x15:cachedUniqueName index="5007" name="[8274 - 36353 - ULTIMOS 3 MESES].[CODCLIPRINC].&amp;[136734]"/>
            <x15:cachedUniqueName index="5008" name="[8274 - 36353 - ULTIMOS 3 MESES].[CODCLIPRINC].&amp;[136763]"/>
            <x15:cachedUniqueName index="5009" name="[8274 - 36353 - ULTIMOS 3 MESES].[CODCLIPRINC].&amp;[136790]"/>
            <x15:cachedUniqueName index="5010" name="[8274 - 36353 - ULTIMOS 3 MESES].[CODCLIPRINC].&amp;[136820]"/>
            <x15:cachedUniqueName index="5011" name="[8274 - 36353 - ULTIMOS 3 MESES].[CODCLIPRINC].&amp;[136829]"/>
            <x15:cachedUniqueName index="5012" name="[8274 - 36353 - ULTIMOS 3 MESES].[CODCLIPRINC].&amp;[136836]"/>
            <x15:cachedUniqueName index="5013" name="[8274 - 36353 - ULTIMOS 3 MESES].[CODCLIPRINC].&amp;[136840]"/>
            <x15:cachedUniqueName index="5014" name="[8274 - 36353 - ULTIMOS 3 MESES].[CODCLIPRINC].&amp;[136844]"/>
            <x15:cachedUniqueName index="5015" name="[8274 - 36353 - ULTIMOS 3 MESES].[CODCLIPRINC].&amp;[136846]"/>
            <x15:cachedUniqueName index="5016" name="[8274 - 36353 - ULTIMOS 3 MESES].[CODCLIPRINC].&amp;[136849]"/>
            <x15:cachedUniqueName index="5017" name="[8274 - 36353 - ULTIMOS 3 MESES].[CODCLIPRINC].&amp;[136853]"/>
            <x15:cachedUniqueName index="5018" name="[8274 - 36353 - ULTIMOS 3 MESES].[CODCLIPRINC].&amp;[136863]"/>
            <x15:cachedUniqueName index="5019" name="[8274 - 36353 - ULTIMOS 3 MESES].[CODCLIPRINC].&amp;[136864]"/>
            <x15:cachedUniqueName index="5020" name="[8274 - 36353 - ULTIMOS 3 MESES].[CODCLIPRINC].&amp;[136874]"/>
            <x15:cachedUniqueName index="5021" name="[8274 - 36353 - ULTIMOS 3 MESES].[CODCLIPRINC].&amp;[136882]"/>
            <x15:cachedUniqueName index="5022" name="[8274 - 36353 - ULTIMOS 3 MESES].[CODCLIPRINC].&amp;[136898]"/>
            <x15:cachedUniqueName index="5023" name="[8274 - 36353 - ULTIMOS 3 MESES].[CODCLIPRINC].&amp;[136900]"/>
            <x15:cachedUniqueName index="5024" name="[8274 - 36353 - ULTIMOS 3 MESES].[CODCLIPRINC].&amp;[136901]"/>
            <x15:cachedUniqueName index="5025" name="[8274 - 36353 - ULTIMOS 3 MESES].[CODCLIPRINC].&amp;[136913]"/>
            <x15:cachedUniqueName index="5026" name="[8274 - 36353 - ULTIMOS 3 MESES].[CODCLIPRINC].&amp;[136923]"/>
            <x15:cachedUniqueName index="5027" name="[8274 - 36353 - ULTIMOS 3 MESES].[CODCLIPRINC].&amp;[136927]"/>
            <x15:cachedUniqueName index="5028" name="[8274 - 36353 - ULTIMOS 3 MESES].[CODCLIPRINC].&amp;[136929]"/>
            <x15:cachedUniqueName index="5029" name="[8274 - 36353 - ULTIMOS 3 MESES].[CODCLIPRINC].&amp;[136930]"/>
            <x15:cachedUniqueName index="5030" name="[8274 - 36353 - ULTIMOS 3 MESES].[CODCLIPRINC].&amp;[136931]"/>
            <x15:cachedUniqueName index="5031" name="[8274 - 36353 - ULTIMOS 3 MESES].[CODCLIPRINC].&amp;[136942]"/>
            <x15:cachedUniqueName index="5032" name="[8274 - 36353 - ULTIMOS 3 MESES].[CODCLIPRINC].&amp;[136947]"/>
            <x15:cachedUniqueName index="5033" name="[8274 - 36353 - ULTIMOS 3 MESES].[CODCLIPRINC].&amp;[136954]"/>
            <x15:cachedUniqueName index="5034" name="[8274 - 36353 - ULTIMOS 3 MESES].[CODCLIPRINC].&amp;[136956]"/>
            <x15:cachedUniqueName index="5035" name="[8274 - 36353 - ULTIMOS 3 MESES].[CODCLIPRINC].&amp;[136992]"/>
            <x15:cachedUniqueName index="5036" name="[8274 - 36353 - ULTIMOS 3 MESES].[CODCLIPRINC].&amp;[137002]"/>
            <x15:cachedUniqueName index="5037" name="[8274 - 36353 - ULTIMOS 3 MESES].[CODCLIPRINC].&amp;[137007]"/>
            <x15:cachedUniqueName index="5038" name="[8274 - 36353 - ULTIMOS 3 MESES].[CODCLIPRINC].&amp;[137019]"/>
            <x15:cachedUniqueName index="5039" name="[8274 - 36353 - ULTIMOS 3 MESES].[CODCLIPRINC].&amp;[137020]"/>
            <x15:cachedUniqueName index="5040" name="[8274 - 36353 - ULTIMOS 3 MESES].[CODCLIPRINC].&amp;[137033]"/>
            <x15:cachedUniqueName index="5041" name="[8274 - 36353 - ULTIMOS 3 MESES].[CODCLIPRINC].&amp;[137049]"/>
            <x15:cachedUniqueName index="5042" name="[8274 - 36353 - ULTIMOS 3 MESES].[CODCLIPRINC].&amp;[137051]"/>
            <x15:cachedUniqueName index="5043" name="[8274 - 36353 - ULTIMOS 3 MESES].[CODCLIPRINC].&amp;[137072]"/>
            <x15:cachedUniqueName index="5044" name="[8274 - 36353 - ULTIMOS 3 MESES].[CODCLIPRINC].&amp;[137079]"/>
            <x15:cachedUniqueName index="5045" name="[8274 - 36353 - ULTIMOS 3 MESES].[CODCLIPRINC].&amp;[137086]"/>
            <x15:cachedUniqueName index="5046" name="[8274 - 36353 - ULTIMOS 3 MESES].[CODCLIPRINC].&amp;[137090]"/>
            <x15:cachedUniqueName index="5047" name="[8274 - 36353 - ULTIMOS 3 MESES].[CODCLIPRINC].&amp;[137108]"/>
            <x15:cachedUniqueName index="5048" name="[8274 - 36353 - ULTIMOS 3 MESES].[CODCLIPRINC].&amp;[137110]"/>
            <x15:cachedUniqueName index="5049" name="[8274 - 36353 - ULTIMOS 3 MESES].[CODCLIPRINC].&amp;[137114]"/>
            <x15:cachedUniqueName index="5050" name="[8274 - 36353 - ULTIMOS 3 MESES].[CODCLIPRINC].&amp;[137115]"/>
            <x15:cachedUniqueName index="5051" name="[8274 - 36353 - ULTIMOS 3 MESES].[CODCLIPRINC].&amp;[137116]"/>
            <x15:cachedUniqueName index="5052" name="[8274 - 36353 - ULTIMOS 3 MESES].[CODCLIPRINC].&amp;[137129]"/>
            <x15:cachedUniqueName index="5053" name="[8274 - 36353 - ULTIMOS 3 MESES].[CODCLIPRINC].&amp;[137140]"/>
            <x15:cachedUniqueName index="5054" name="[8274 - 36353 - ULTIMOS 3 MESES].[CODCLIPRINC].&amp;[137145]"/>
            <x15:cachedUniqueName index="5055" name="[8274 - 36353 - ULTIMOS 3 MESES].[CODCLIPRINC].&amp;[137147]"/>
            <x15:cachedUniqueName index="5056" name="[8274 - 36353 - ULTIMOS 3 MESES].[CODCLIPRINC].&amp;[137160]"/>
            <x15:cachedUniqueName index="5057" name="[8274 - 36353 - ULTIMOS 3 MESES].[CODCLIPRINC].&amp;[137161]"/>
            <x15:cachedUniqueName index="5058" name="[8274 - 36353 - ULTIMOS 3 MESES].[CODCLIPRINC].&amp;[137162]"/>
            <x15:cachedUniqueName index="5059" name="[8274 - 36353 - ULTIMOS 3 MESES].[CODCLIPRINC].&amp;[137216]"/>
            <x15:cachedUniqueName index="5060" name="[8274 - 36353 - ULTIMOS 3 MESES].[CODCLIPRINC].&amp;[137217]"/>
            <x15:cachedUniqueName index="5061" name="[8274 - 36353 - ULTIMOS 3 MESES].[CODCLIPRINC].&amp;[137227]"/>
            <x15:cachedUniqueName index="5062" name="[8274 - 36353 - ULTIMOS 3 MESES].[CODCLIPRINC].&amp;[137228]"/>
            <x15:cachedUniqueName index="5063" name="[8274 - 36353 - ULTIMOS 3 MESES].[CODCLIPRINC].&amp;[137249]"/>
            <x15:cachedUniqueName index="5064" name="[8274 - 36353 - ULTIMOS 3 MESES].[CODCLIPRINC].&amp;[137261]"/>
            <x15:cachedUniqueName index="5065" name="[8274 - 36353 - ULTIMOS 3 MESES].[CODCLIPRINC].&amp;[137274]"/>
            <x15:cachedUniqueName index="5066" name="[8274 - 36353 - ULTIMOS 3 MESES].[CODCLIPRINC].&amp;[137289]"/>
            <x15:cachedUniqueName index="5067" name="[8274 - 36353 - ULTIMOS 3 MESES].[CODCLIPRINC].&amp;[137294]"/>
            <x15:cachedUniqueName index="5068" name="[8274 - 36353 - ULTIMOS 3 MESES].[CODCLIPRINC].&amp;[137317]"/>
            <x15:cachedUniqueName index="5069" name="[8274 - 36353 - ULTIMOS 3 MESES].[CODCLIPRINC].&amp;[137327]"/>
            <x15:cachedUniqueName index="5070" name="[8274 - 36353 - ULTIMOS 3 MESES].[CODCLIPRINC].&amp;[137332]"/>
            <x15:cachedUniqueName index="5071" name="[8274 - 36353 - ULTIMOS 3 MESES].[CODCLIPRINC].&amp;[137334]"/>
            <x15:cachedUniqueName index="5072" name="[8274 - 36353 - ULTIMOS 3 MESES].[CODCLIPRINC].&amp;[137356]"/>
            <x15:cachedUniqueName index="5073" name="[8274 - 36353 - ULTIMOS 3 MESES].[CODCLIPRINC].&amp;[137359]"/>
            <x15:cachedUniqueName index="5074" name="[8274 - 36353 - ULTIMOS 3 MESES].[CODCLIPRINC].&amp;[137361]"/>
            <x15:cachedUniqueName index="5075" name="[8274 - 36353 - ULTIMOS 3 MESES].[CODCLIPRINC].&amp;[137363]"/>
            <x15:cachedUniqueName index="5076" name="[8274 - 36353 - ULTIMOS 3 MESES].[CODCLIPRINC].&amp;[137383]"/>
            <x15:cachedUniqueName index="5077" name="[8274 - 36353 - ULTIMOS 3 MESES].[CODCLIPRINC].&amp;[137384]"/>
            <x15:cachedUniqueName index="5078" name="[8274 - 36353 - ULTIMOS 3 MESES].[CODCLIPRINC].&amp;[137392]"/>
            <x15:cachedUniqueName index="5079" name="[8274 - 36353 - ULTIMOS 3 MESES].[CODCLIPRINC].&amp;[137401]"/>
            <x15:cachedUniqueName index="5080" name="[8274 - 36353 - ULTIMOS 3 MESES].[CODCLIPRINC].&amp;[137411]"/>
            <x15:cachedUniqueName index="5081" name="[8274 - 36353 - ULTIMOS 3 MESES].[CODCLIPRINC].&amp;[137417]"/>
            <x15:cachedUniqueName index="5082" name="[8274 - 36353 - ULTIMOS 3 MESES].[CODCLIPRINC].&amp;[137419]"/>
            <x15:cachedUniqueName index="5083" name="[8274 - 36353 - ULTIMOS 3 MESES].[CODCLIPRINC].&amp;[137436]"/>
            <x15:cachedUniqueName index="5084" name="[8274 - 36353 - ULTIMOS 3 MESES].[CODCLIPRINC].&amp;[137446]"/>
            <x15:cachedUniqueName index="5085" name="[8274 - 36353 - ULTIMOS 3 MESES].[CODCLIPRINC].&amp;[137449]"/>
            <x15:cachedUniqueName index="5086" name="[8274 - 36353 - ULTIMOS 3 MESES].[CODCLIPRINC].&amp;[137455]"/>
            <x15:cachedUniqueName index="5087" name="[8274 - 36353 - ULTIMOS 3 MESES].[CODCLIPRINC].&amp;[137460]"/>
            <x15:cachedUniqueName index="5088" name="[8274 - 36353 - ULTIMOS 3 MESES].[CODCLIPRINC].&amp;[137470]"/>
            <x15:cachedUniqueName index="5089" name="[8274 - 36353 - ULTIMOS 3 MESES].[CODCLIPRINC].&amp;[137475]"/>
            <x15:cachedUniqueName index="5090" name="[8274 - 36353 - ULTIMOS 3 MESES].[CODCLIPRINC].&amp;[137478]"/>
            <x15:cachedUniqueName index="5091" name="[8274 - 36353 - ULTIMOS 3 MESES].[CODCLIPRINC].&amp;[137503]"/>
            <x15:cachedUniqueName index="5092" name="[8274 - 36353 - ULTIMOS 3 MESES].[CODCLIPRINC].&amp;[137505]"/>
            <x15:cachedUniqueName index="5093" name="[8274 - 36353 - ULTIMOS 3 MESES].[CODCLIPRINC].&amp;[137518]"/>
            <x15:cachedUniqueName index="5094" name="[8274 - 36353 - ULTIMOS 3 MESES].[CODCLIPRINC].&amp;[137530]"/>
            <x15:cachedUniqueName index="5095" name="[8274 - 36353 - ULTIMOS 3 MESES].[CODCLIPRINC].&amp;[137542]"/>
            <x15:cachedUniqueName index="5096" name="[8274 - 36353 - ULTIMOS 3 MESES].[CODCLIPRINC].&amp;[137557]"/>
            <x15:cachedUniqueName index="5097" name="[8274 - 36353 - ULTIMOS 3 MESES].[CODCLIPRINC].&amp;[137565]"/>
            <x15:cachedUniqueName index="5098" name="[8274 - 36353 - ULTIMOS 3 MESES].[CODCLIPRINC].&amp;[137568]"/>
            <x15:cachedUniqueName index="5099" name="[8274 - 36353 - ULTIMOS 3 MESES].[CODCLIPRINC].&amp;[137569]"/>
            <x15:cachedUniqueName index="5100" name="[8274 - 36353 - ULTIMOS 3 MESES].[CODCLIPRINC].&amp;[137572]"/>
            <x15:cachedUniqueName index="5101" name="[8274 - 36353 - ULTIMOS 3 MESES].[CODCLIPRINC].&amp;[137585]"/>
            <x15:cachedUniqueName index="5102" name="[8274 - 36353 - ULTIMOS 3 MESES].[CODCLIPRINC].&amp;[137592]"/>
            <x15:cachedUniqueName index="5103" name="[8274 - 36353 - ULTIMOS 3 MESES].[CODCLIPRINC].&amp;[137625]"/>
            <x15:cachedUniqueName index="5104" name="[8274 - 36353 - ULTIMOS 3 MESES].[CODCLIPRINC].&amp;[137628]"/>
            <x15:cachedUniqueName index="5105" name="[8274 - 36353 - ULTIMOS 3 MESES].[CODCLIPRINC].&amp;[137648]"/>
            <x15:cachedUniqueName index="5106" name="[8274 - 36353 - ULTIMOS 3 MESES].[CODCLIPRINC].&amp;[137652]"/>
            <x15:cachedUniqueName index="5107" name="[8274 - 36353 - ULTIMOS 3 MESES].[CODCLIPRINC].&amp;[137654]"/>
            <x15:cachedUniqueName index="5108" name="[8274 - 36353 - ULTIMOS 3 MESES].[CODCLIPRINC].&amp;[137681]"/>
            <x15:cachedUniqueName index="5109" name="[8274 - 36353 - ULTIMOS 3 MESES].[CODCLIPRINC].&amp;[137690]"/>
            <x15:cachedUniqueName index="5110" name="[8274 - 36353 - ULTIMOS 3 MESES].[CODCLIPRINC].&amp;[137691]"/>
            <x15:cachedUniqueName index="5111" name="[8274 - 36353 - ULTIMOS 3 MESES].[CODCLIPRINC].&amp;[137714]"/>
            <x15:cachedUniqueName index="5112" name="[8274 - 36353 - ULTIMOS 3 MESES].[CODCLIPRINC].&amp;[137715]"/>
            <x15:cachedUniqueName index="5113" name="[8274 - 36353 - ULTIMOS 3 MESES].[CODCLIPRINC].&amp;[137726]"/>
            <x15:cachedUniqueName index="5114" name="[8274 - 36353 - ULTIMOS 3 MESES].[CODCLIPRINC].&amp;[137731]"/>
            <x15:cachedUniqueName index="5115" name="[8274 - 36353 - ULTIMOS 3 MESES].[CODCLIPRINC].&amp;[137750]"/>
            <x15:cachedUniqueName index="5116" name="[8274 - 36353 - ULTIMOS 3 MESES].[CODCLIPRINC].&amp;[137759]"/>
            <x15:cachedUniqueName index="5117" name="[8274 - 36353 - ULTIMOS 3 MESES].[CODCLIPRINC].&amp;[137765]"/>
            <x15:cachedUniqueName index="5118" name="[8274 - 36353 - ULTIMOS 3 MESES].[CODCLIPRINC].&amp;[137772]"/>
            <x15:cachedUniqueName index="5119" name="[8274 - 36353 - ULTIMOS 3 MESES].[CODCLIPRINC].&amp;[137774]"/>
            <x15:cachedUniqueName index="5120" name="[8274 - 36353 - ULTIMOS 3 MESES].[CODCLIPRINC].&amp;[137775]"/>
            <x15:cachedUniqueName index="5121" name="[8274 - 36353 - ULTIMOS 3 MESES].[CODCLIPRINC].&amp;[137782]"/>
            <x15:cachedUniqueName index="5122" name="[8274 - 36353 - ULTIMOS 3 MESES].[CODCLIPRINC].&amp;[137787]"/>
            <x15:cachedUniqueName index="5123" name="[8274 - 36353 - ULTIMOS 3 MESES].[CODCLIPRINC].&amp;[137795]"/>
            <x15:cachedUniqueName index="5124" name="[8274 - 36353 - ULTIMOS 3 MESES].[CODCLIPRINC].&amp;[137800]"/>
            <x15:cachedUniqueName index="5125" name="[8274 - 36353 - ULTIMOS 3 MESES].[CODCLIPRINC].&amp;[137802]"/>
            <x15:cachedUniqueName index="5126" name="[8274 - 36353 - ULTIMOS 3 MESES].[CODCLIPRINC].&amp;[137824]"/>
            <x15:cachedUniqueName index="5127" name="[8274 - 36353 - ULTIMOS 3 MESES].[CODCLIPRINC].&amp;[137840]"/>
            <x15:cachedUniqueName index="5128" name="[8274 - 36353 - ULTIMOS 3 MESES].[CODCLIPRINC].&amp;[137845]"/>
            <x15:cachedUniqueName index="5129" name="[8274 - 36353 - ULTIMOS 3 MESES].[CODCLIPRINC].&amp;[137848]"/>
            <x15:cachedUniqueName index="5130" name="[8274 - 36353 - ULTIMOS 3 MESES].[CODCLIPRINC].&amp;[137853]"/>
            <x15:cachedUniqueName index="5131" name="[8274 - 36353 - ULTIMOS 3 MESES].[CODCLIPRINC].&amp;[137861]"/>
            <x15:cachedUniqueName index="5132" name="[8274 - 36353 - ULTIMOS 3 MESES].[CODCLIPRINC].&amp;[137865]"/>
            <x15:cachedUniqueName index="5133" name="[8274 - 36353 - ULTIMOS 3 MESES].[CODCLIPRINC].&amp;[137866]"/>
            <x15:cachedUniqueName index="5134" name="[8274 - 36353 - ULTIMOS 3 MESES].[CODCLIPRINC].&amp;[137870]"/>
            <x15:cachedUniqueName index="5135" name="[8274 - 36353 - ULTIMOS 3 MESES].[CODCLIPRINC].&amp;[137888]"/>
            <x15:cachedUniqueName index="5136" name="[8274 - 36353 - ULTIMOS 3 MESES].[CODCLIPRINC].&amp;[137922]"/>
            <x15:cachedUniqueName index="5137" name="[8274 - 36353 - ULTIMOS 3 MESES].[CODCLIPRINC].&amp;[137924]"/>
            <x15:cachedUniqueName index="5138" name="[8274 - 36353 - ULTIMOS 3 MESES].[CODCLIPRINC].&amp;[137935]"/>
            <x15:cachedUniqueName index="5139" name="[8274 - 36353 - ULTIMOS 3 MESES].[CODCLIPRINC].&amp;[137937]"/>
            <x15:cachedUniqueName index="5140" name="[8274 - 36353 - ULTIMOS 3 MESES].[CODCLIPRINC].&amp;[137952]"/>
            <x15:cachedUniqueName index="5141" name="[8274 - 36353 - ULTIMOS 3 MESES].[CODCLIPRINC].&amp;[137957]"/>
            <x15:cachedUniqueName index="5142" name="[8274 - 36353 - ULTIMOS 3 MESES].[CODCLIPRINC].&amp;[137959]"/>
            <x15:cachedUniqueName index="5143" name="[8274 - 36353 - ULTIMOS 3 MESES].[CODCLIPRINC].&amp;[137961]"/>
            <x15:cachedUniqueName index="5144" name="[8274 - 36353 - ULTIMOS 3 MESES].[CODCLIPRINC].&amp;[137970]"/>
            <x15:cachedUniqueName index="5145" name="[8274 - 36353 - ULTIMOS 3 MESES].[CODCLIPRINC].&amp;[137975]"/>
            <x15:cachedUniqueName index="5146" name="[8274 - 36353 - ULTIMOS 3 MESES].[CODCLIPRINC].&amp;[137976]"/>
            <x15:cachedUniqueName index="5147" name="[8274 - 36353 - ULTIMOS 3 MESES].[CODCLIPRINC].&amp;[137996]"/>
            <x15:cachedUniqueName index="5148" name="[8274 - 36353 - ULTIMOS 3 MESES].[CODCLIPRINC].&amp;[138002]"/>
            <x15:cachedUniqueName index="5149" name="[8274 - 36353 - ULTIMOS 3 MESES].[CODCLIPRINC].&amp;[138009]"/>
            <x15:cachedUniqueName index="5150" name="[8274 - 36353 - ULTIMOS 3 MESES].[CODCLIPRINC].&amp;[138010]"/>
            <x15:cachedUniqueName index="5151" name="[8274 - 36353 - ULTIMOS 3 MESES].[CODCLIPRINC].&amp;[138014]"/>
            <x15:cachedUniqueName index="5152" name="[8274 - 36353 - ULTIMOS 3 MESES].[CODCLIPRINC].&amp;[138015]"/>
            <x15:cachedUniqueName index="5153" name="[8274 - 36353 - ULTIMOS 3 MESES].[CODCLIPRINC].&amp;[138020]"/>
            <x15:cachedUniqueName index="5154" name="[8274 - 36353 - ULTIMOS 3 MESES].[CODCLIPRINC].&amp;[138049]"/>
            <x15:cachedUniqueName index="5155" name="[8274 - 36353 - ULTIMOS 3 MESES].[CODCLIPRINC].&amp;[138069]"/>
            <x15:cachedUniqueName index="5156" name="[8274 - 36353 - ULTIMOS 3 MESES].[CODCLIPRINC].&amp;[138070]"/>
            <x15:cachedUniqueName index="5157" name="[8274 - 36353 - ULTIMOS 3 MESES].[CODCLIPRINC].&amp;[138071]"/>
            <x15:cachedUniqueName index="5158" name="[8274 - 36353 - ULTIMOS 3 MESES].[CODCLIPRINC].&amp;[138077]"/>
            <x15:cachedUniqueName index="5159" name="[8274 - 36353 - ULTIMOS 3 MESES].[CODCLIPRINC].&amp;[138084]"/>
            <x15:cachedUniqueName index="5160" name="[8274 - 36353 - ULTIMOS 3 MESES].[CODCLIPRINC].&amp;[138086]"/>
            <x15:cachedUniqueName index="5161" name="[8274 - 36353 - ULTIMOS 3 MESES].[CODCLIPRINC].&amp;[138093]"/>
            <x15:cachedUniqueName index="5162" name="[8274 - 36353 - ULTIMOS 3 MESES].[CODCLIPRINC].&amp;[138094]"/>
            <x15:cachedUniqueName index="5163" name="[8274 - 36353 - ULTIMOS 3 MESES].[CODCLIPRINC].&amp;[138103]"/>
            <x15:cachedUniqueName index="5164" name="[8274 - 36353 - ULTIMOS 3 MESES].[CODCLIPRINC].&amp;[138118]"/>
            <x15:cachedUniqueName index="5165" name="[8274 - 36353 - ULTIMOS 3 MESES].[CODCLIPRINC].&amp;[138134]"/>
            <x15:cachedUniqueName index="5166" name="[8274 - 36353 - ULTIMOS 3 MESES].[CODCLIPRINC].&amp;[138143]"/>
            <x15:cachedUniqueName index="5167" name="[8274 - 36353 - ULTIMOS 3 MESES].[CODCLIPRINC].&amp;[138154]"/>
            <x15:cachedUniqueName index="5168" name="[8274 - 36353 - ULTIMOS 3 MESES].[CODCLIPRINC].&amp;[138155]"/>
            <x15:cachedUniqueName index="5169" name="[8274 - 36353 - ULTIMOS 3 MESES].[CODCLIPRINC].&amp;[138156]"/>
            <x15:cachedUniqueName index="5170" name="[8274 - 36353 - ULTIMOS 3 MESES].[CODCLIPRINC].&amp;[138162]"/>
            <x15:cachedUniqueName index="5171" name="[8274 - 36353 - ULTIMOS 3 MESES].[CODCLIPRINC].&amp;[138171]"/>
            <x15:cachedUniqueName index="5172" name="[8274 - 36353 - ULTIMOS 3 MESES].[CODCLIPRINC].&amp;[138178]"/>
            <x15:cachedUniqueName index="5173" name="[8274 - 36353 - ULTIMOS 3 MESES].[CODCLIPRINC].&amp;[138179]"/>
            <x15:cachedUniqueName index="5174" name="[8274 - 36353 - ULTIMOS 3 MESES].[CODCLIPRINC].&amp;[138183]"/>
            <x15:cachedUniqueName index="5175" name="[8274 - 36353 - ULTIMOS 3 MESES].[CODCLIPRINC].&amp;[138192]"/>
            <x15:cachedUniqueName index="5176" name="[8274 - 36353 - ULTIMOS 3 MESES].[CODCLIPRINC].&amp;[138193]"/>
            <x15:cachedUniqueName index="5177" name="[8274 - 36353 - ULTIMOS 3 MESES].[CODCLIPRINC].&amp;[138202]"/>
            <x15:cachedUniqueName index="5178" name="[8274 - 36353 - ULTIMOS 3 MESES].[CODCLIPRINC].&amp;[138225]"/>
            <x15:cachedUniqueName index="5179" name="[8274 - 36353 - ULTIMOS 3 MESES].[CODCLIPRINC].&amp;[138226]"/>
            <x15:cachedUniqueName index="5180" name="[8274 - 36353 - ULTIMOS 3 MESES].[CODCLIPRINC].&amp;[138242]"/>
            <x15:cachedUniqueName index="5181" name="[8274 - 36353 - ULTIMOS 3 MESES].[CODCLIPRINC].&amp;[138253]"/>
            <x15:cachedUniqueName index="5182" name="[8274 - 36353 - ULTIMOS 3 MESES].[CODCLIPRINC].&amp;[138255]"/>
            <x15:cachedUniqueName index="5183" name="[8274 - 36353 - ULTIMOS 3 MESES].[CODCLIPRINC].&amp;[138260]"/>
            <x15:cachedUniqueName index="5184" name="[8274 - 36353 - ULTIMOS 3 MESES].[CODCLIPRINC].&amp;[138261]"/>
            <x15:cachedUniqueName index="5185" name="[8274 - 36353 - ULTIMOS 3 MESES].[CODCLIPRINC].&amp;[138262]"/>
            <x15:cachedUniqueName index="5186" name="[8274 - 36353 - ULTIMOS 3 MESES].[CODCLIPRINC].&amp;[138268]"/>
            <x15:cachedUniqueName index="5187" name="[8274 - 36353 - ULTIMOS 3 MESES].[CODCLIPRINC].&amp;[138282]"/>
            <x15:cachedUniqueName index="5188" name="[8274 - 36353 - ULTIMOS 3 MESES].[CODCLIPRINC].&amp;[138284]"/>
            <x15:cachedUniqueName index="5189" name="[8274 - 36353 - ULTIMOS 3 MESES].[CODCLIPRINC].&amp;[138286]"/>
            <x15:cachedUniqueName index="5190" name="[8274 - 36353 - ULTIMOS 3 MESES].[CODCLIPRINC].&amp;[138289]"/>
            <x15:cachedUniqueName index="5191" name="[8274 - 36353 - ULTIMOS 3 MESES].[CODCLIPRINC].&amp;[138290]"/>
            <x15:cachedUniqueName index="5192" name="[8274 - 36353 - ULTIMOS 3 MESES].[CODCLIPRINC].&amp;[138292]"/>
            <x15:cachedUniqueName index="5193" name="[8274 - 36353 - ULTIMOS 3 MESES].[CODCLIPRINC].&amp;[138297]"/>
            <x15:cachedUniqueName index="5194" name="[8274 - 36353 - ULTIMOS 3 MESES].[CODCLIPRINC].&amp;[138302]"/>
            <x15:cachedUniqueName index="5195" name="[8274 - 36353 - ULTIMOS 3 MESES].[CODCLIPRINC].&amp;[138308]"/>
            <x15:cachedUniqueName index="5196" name="[8274 - 36353 - ULTIMOS 3 MESES].[CODCLIPRINC].&amp;[138310]"/>
            <x15:cachedUniqueName index="5197" name="[8274 - 36353 - ULTIMOS 3 MESES].[CODCLIPRINC].&amp;[138313]"/>
            <x15:cachedUniqueName index="5198" name="[8274 - 36353 - ULTIMOS 3 MESES].[CODCLIPRINC].&amp;[138315]"/>
            <x15:cachedUniqueName index="5199" name="[8274 - 36353 - ULTIMOS 3 MESES].[CODCLIPRINC].&amp;[138317]"/>
            <x15:cachedUniqueName index="5200" name="[8274 - 36353 - ULTIMOS 3 MESES].[CODCLIPRINC].&amp;[138320]"/>
            <x15:cachedUniqueName index="5201" name="[8274 - 36353 - ULTIMOS 3 MESES].[CODCLIPRINC].&amp;[138337]"/>
            <x15:cachedUniqueName index="5202" name="[8274 - 36353 - ULTIMOS 3 MESES].[CODCLIPRINC].&amp;[138351]"/>
            <x15:cachedUniqueName index="5203" name="[8274 - 36353 - ULTIMOS 3 MESES].[CODCLIPRINC].&amp;[138352]"/>
            <x15:cachedUniqueName index="5204" name="[8274 - 36353 - ULTIMOS 3 MESES].[CODCLIPRINC].&amp;[138363]"/>
            <x15:cachedUniqueName index="5205" name="[8274 - 36353 - ULTIMOS 3 MESES].[CODCLIPRINC].&amp;[138367]"/>
            <x15:cachedUniqueName index="5206" name="[8274 - 36353 - ULTIMOS 3 MESES].[CODCLIPRINC].&amp;[138370]"/>
            <x15:cachedUniqueName index="5207" name="[8274 - 36353 - ULTIMOS 3 MESES].[CODCLIPRINC].&amp;[138376]"/>
            <x15:cachedUniqueName index="5208" name="[8274 - 36353 - ULTIMOS 3 MESES].[CODCLIPRINC].&amp;[138380]"/>
            <x15:cachedUniqueName index="5209" name="[8274 - 36353 - ULTIMOS 3 MESES].[CODCLIPRINC].&amp;[138383]"/>
            <x15:cachedUniqueName index="5210" name="[8274 - 36353 - ULTIMOS 3 MESES].[CODCLIPRINC].&amp;[138386]"/>
            <x15:cachedUniqueName index="5211" name="[8274 - 36353 - ULTIMOS 3 MESES].[CODCLIPRINC].&amp;[138390]"/>
            <x15:cachedUniqueName index="5212" name="[8274 - 36353 - ULTIMOS 3 MESES].[CODCLIPRINC].&amp;[138391]"/>
            <x15:cachedUniqueName index="5213" name="[8274 - 36353 - ULTIMOS 3 MESES].[CODCLIPRINC].&amp;[138392]"/>
            <x15:cachedUniqueName index="5214" name="[8274 - 36353 - ULTIMOS 3 MESES].[CODCLIPRINC].&amp;[138394]"/>
            <x15:cachedUniqueName index="5215" name="[8274 - 36353 - ULTIMOS 3 MESES].[CODCLIPRINC].&amp;[138409]"/>
            <x15:cachedUniqueName index="5216" name="[8274 - 36353 - ULTIMOS 3 MESES].[CODCLIPRINC].&amp;[138412]"/>
            <x15:cachedUniqueName index="5217" name="[8274 - 36353 - ULTIMOS 3 MESES].[CODCLIPRINC].&amp;[138413]"/>
            <x15:cachedUniqueName index="5218" name="[8274 - 36353 - ULTIMOS 3 MESES].[CODCLIPRINC].&amp;[138422]"/>
            <x15:cachedUniqueName index="5219" name="[8274 - 36353 - ULTIMOS 3 MESES].[CODCLIPRINC].&amp;[138451]"/>
            <x15:cachedUniqueName index="5220" name="[8274 - 36353 - ULTIMOS 3 MESES].[CODCLIPRINC].&amp;[138453]"/>
            <x15:cachedUniqueName index="5221" name="[8274 - 36353 - ULTIMOS 3 MESES].[CODCLIPRINC].&amp;[138461]"/>
            <x15:cachedUniqueName index="5222" name="[8274 - 36353 - ULTIMOS 3 MESES].[CODCLIPRINC].&amp;[138468]"/>
            <x15:cachedUniqueName index="5223" name="[8274 - 36353 - ULTIMOS 3 MESES].[CODCLIPRINC].&amp;[138476]"/>
            <x15:cachedUniqueName index="5224" name="[8274 - 36353 - ULTIMOS 3 MESES].[CODCLIPRINC].&amp;[138479]"/>
            <x15:cachedUniqueName index="5225" name="[8274 - 36353 - ULTIMOS 3 MESES].[CODCLIPRINC].&amp;[138482]"/>
            <x15:cachedUniqueName index="5226" name="[8274 - 36353 - ULTIMOS 3 MESES].[CODCLIPRINC].&amp;[138483]"/>
            <x15:cachedUniqueName index="5227" name="[8274 - 36353 - ULTIMOS 3 MESES].[CODCLIPRINC].&amp;[138489]"/>
            <x15:cachedUniqueName index="5228" name="[8274 - 36353 - ULTIMOS 3 MESES].[CODCLIPRINC].&amp;[138494]"/>
            <x15:cachedUniqueName index="5229" name="[8274 - 36353 - ULTIMOS 3 MESES].[CODCLIPRINC].&amp;[138502]"/>
            <x15:cachedUniqueName index="5230" name="[8274 - 36353 - ULTIMOS 3 MESES].[CODCLIPRINC].&amp;[138507]"/>
            <x15:cachedUniqueName index="5231" name="[8274 - 36353 - ULTIMOS 3 MESES].[CODCLIPRINC].&amp;[138515]"/>
            <x15:cachedUniqueName index="5232" name="[8274 - 36353 - ULTIMOS 3 MESES].[CODCLIPRINC].&amp;[138556]"/>
            <x15:cachedUniqueName index="5233" name="[8274 - 36353 - ULTIMOS 3 MESES].[CODCLIPRINC].&amp;[138562]"/>
            <x15:cachedUniqueName index="5234" name="[8274 - 36353 - ULTIMOS 3 MESES].[CODCLIPRINC].&amp;[138564]"/>
            <x15:cachedUniqueName index="5235" name="[8274 - 36353 - ULTIMOS 3 MESES].[CODCLIPRINC].&amp;[138567]"/>
            <x15:cachedUniqueName index="5236" name="[8274 - 36353 - ULTIMOS 3 MESES].[CODCLIPRINC].&amp;[138579]"/>
            <x15:cachedUniqueName index="5237" name="[8274 - 36353 - ULTIMOS 3 MESES].[CODCLIPRINC].&amp;[138607]"/>
            <x15:cachedUniqueName index="5238" name="[8274 - 36353 - ULTIMOS 3 MESES].[CODCLIPRINC].&amp;[138622]"/>
            <x15:cachedUniqueName index="5239" name="[8274 - 36353 - ULTIMOS 3 MESES].[CODCLIPRINC].&amp;[138623]"/>
            <x15:cachedUniqueName index="5240" name="[8274 - 36353 - ULTIMOS 3 MESES].[CODCLIPRINC].&amp;[138624]"/>
            <x15:cachedUniqueName index="5241" name="[8274 - 36353 - ULTIMOS 3 MESES].[CODCLIPRINC].&amp;[138633]"/>
            <x15:cachedUniqueName index="5242" name="[8274 - 36353 - ULTIMOS 3 MESES].[CODCLIPRINC].&amp;[138640]"/>
            <x15:cachedUniqueName index="5243" name="[8274 - 36353 - ULTIMOS 3 MESES].[CODCLIPRINC].&amp;[138645]"/>
            <x15:cachedUniqueName index="5244" name="[8274 - 36353 - ULTIMOS 3 MESES].[CODCLIPRINC].&amp;[138665]"/>
            <x15:cachedUniqueName index="5245" name="[8274 - 36353 - ULTIMOS 3 MESES].[CODCLIPRINC].&amp;[138677]"/>
            <x15:cachedUniqueName index="5246" name="[8274 - 36353 - ULTIMOS 3 MESES].[CODCLIPRINC].&amp;[138680]"/>
            <x15:cachedUniqueName index="5247" name="[8274 - 36353 - ULTIMOS 3 MESES].[CODCLIPRINC].&amp;[138681]"/>
            <x15:cachedUniqueName index="5248" name="[8274 - 36353 - ULTIMOS 3 MESES].[CODCLIPRINC].&amp;[138692]"/>
            <x15:cachedUniqueName index="5249" name="[8274 - 36353 - ULTIMOS 3 MESES].[CODCLIPRINC].&amp;[138700]"/>
            <x15:cachedUniqueName index="5250" name="[8274 - 36353 - ULTIMOS 3 MESES].[CODCLIPRINC].&amp;[138703]"/>
            <x15:cachedUniqueName index="5251" name="[8274 - 36353 - ULTIMOS 3 MESES].[CODCLIPRINC].&amp;[138709]"/>
            <x15:cachedUniqueName index="5252" name="[8274 - 36353 - ULTIMOS 3 MESES].[CODCLIPRINC].&amp;[138717]"/>
            <x15:cachedUniqueName index="5253" name="[8274 - 36353 - ULTIMOS 3 MESES].[CODCLIPRINC].&amp;[138719]"/>
            <x15:cachedUniqueName index="5254" name="[8274 - 36353 - ULTIMOS 3 MESES].[CODCLIPRINC].&amp;[138739]"/>
            <x15:cachedUniqueName index="5255" name="[8274 - 36353 - ULTIMOS 3 MESES].[CODCLIPRINC].&amp;[138762]"/>
            <x15:cachedUniqueName index="5256" name="[8274 - 36353 - ULTIMOS 3 MESES].[CODCLIPRINC].&amp;[138764]"/>
            <x15:cachedUniqueName index="5257" name="[8274 - 36353 - ULTIMOS 3 MESES].[CODCLIPRINC].&amp;[138781]"/>
            <x15:cachedUniqueName index="5258" name="[8274 - 36353 - ULTIMOS 3 MESES].[CODCLIPRINC].&amp;[138799]"/>
            <x15:cachedUniqueName index="5259" name="[8274 - 36353 - ULTIMOS 3 MESES].[CODCLIPRINC].&amp;[138815]"/>
            <x15:cachedUniqueName index="5260" name="[8274 - 36353 - ULTIMOS 3 MESES].[CODCLIPRINC].&amp;[138820]"/>
            <x15:cachedUniqueName index="5261" name="[8274 - 36353 - ULTIMOS 3 MESES].[CODCLIPRINC].&amp;[138824]"/>
            <x15:cachedUniqueName index="5262" name="[8274 - 36353 - ULTIMOS 3 MESES].[CODCLIPRINC].&amp;[138836]"/>
            <x15:cachedUniqueName index="5263" name="[8274 - 36353 - ULTIMOS 3 MESES].[CODCLIPRINC].&amp;[138841]"/>
            <x15:cachedUniqueName index="5264" name="[8274 - 36353 - ULTIMOS 3 MESES].[CODCLIPRINC].&amp;[138842]"/>
            <x15:cachedUniqueName index="5265" name="[8274 - 36353 - ULTIMOS 3 MESES].[CODCLIPRINC].&amp;[138845]"/>
            <x15:cachedUniqueName index="5266" name="[8274 - 36353 - ULTIMOS 3 MESES].[CODCLIPRINC].&amp;[138863]"/>
            <x15:cachedUniqueName index="5267" name="[8274 - 36353 - ULTIMOS 3 MESES].[CODCLIPRINC].&amp;[138868]"/>
            <x15:cachedUniqueName index="5268" name="[8274 - 36353 - ULTIMOS 3 MESES].[CODCLIPRINC].&amp;[138871]"/>
            <x15:cachedUniqueName index="5269" name="[8274 - 36353 - ULTIMOS 3 MESES].[CODCLIPRINC].&amp;[138886]"/>
            <x15:cachedUniqueName index="5270" name="[8274 - 36353 - ULTIMOS 3 MESES].[CODCLIPRINC].&amp;[138888]"/>
            <x15:cachedUniqueName index="5271" name="[8274 - 36353 - ULTIMOS 3 MESES].[CODCLIPRINC].&amp;[138893]"/>
            <x15:cachedUniqueName index="5272" name="[8274 - 36353 - ULTIMOS 3 MESES].[CODCLIPRINC].&amp;[138912]"/>
            <x15:cachedUniqueName index="5273" name="[8274 - 36353 - ULTIMOS 3 MESES].[CODCLIPRINC].&amp;[138921]"/>
            <x15:cachedUniqueName index="5274" name="[8274 - 36353 - ULTIMOS 3 MESES].[CODCLIPRINC].&amp;[138936]"/>
            <x15:cachedUniqueName index="5275" name="[8274 - 36353 - ULTIMOS 3 MESES].[CODCLIPRINC].&amp;[138942]"/>
            <x15:cachedUniqueName index="5276" name="[8274 - 36353 - ULTIMOS 3 MESES].[CODCLIPRINC].&amp;[138951]"/>
            <x15:cachedUniqueName index="5277" name="[8274 - 36353 - ULTIMOS 3 MESES].[CODCLIPRINC].&amp;[138953]"/>
            <x15:cachedUniqueName index="5278" name="[8274 - 36353 - ULTIMOS 3 MESES].[CODCLIPRINC].&amp;[138955]"/>
            <x15:cachedUniqueName index="5279" name="[8274 - 36353 - ULTIMOS 3 MESES].[CODCLIPRINC].&amp;[138956]"/>
            <x15:cachedUniqueName index="5280" name="[8274 - 36353 - ULTIMOS 3 MESES].[CODCLIPRINC].&amp;[138972]"/>
            <x15:cachedUniqueName index="5281" name="[8274 - 36353 - ULTIMOS 3 MESES].[CODCLIPRINC].&amp;[138973]"/>
            <x15:cachedUniqueName index="5282" name="[8274 - 36353 - ULTIMOS 3 MESES].[CODCLIPRINC].&amp;[138974]"/>
            <x15:cachedUniqueName index="5283" name="[8274 - 36353 - ULTIMOS 3 MESES].[CODCLIPRINC].&amp;[138978]"/>
            <x15:cachedUniqueName index="5284" name="[8274 - 36353 - ULTIMOS 3 MESES].[CODCLIPRINC].&amp;[138989]"/>
            <x15:cachedUniqueName index="5285" name="[8274 - 36353 - ULTIMOS 3 MESES].[CODCLIPRINC].&amp;[139004]"/>
            <x15:cachedUniqueName index="5286" name="[8274 - 36353 - ULTIMOS 3 MESES].[CODCLIPRINC].&amp;[139007]"/>
            <x15:cachedUniqueName index="5287" name="[8274 - 36353 - ULTIMOS 3 MESES].[CODCLIPRINC].&amp;[139023]"/>
            <x15:cachedUniqueName index="5288" name="[8274 - 36353 - ULTIMOS 3 MESES].[CODCLIPRINC].&amp;[139029]"/>
            <x15:cachedUniqueName index="5289" name="[8274 - 36353 - ULTIMOS 3 MESES].[CODCLIPRINC].&amp;[139031]"/>
            <x15:cachedUniqueName index="5290" name="[8274 - 36353 - ULTIMOS 3 MESES].[CODCLIPRINC].&amp;[139068]"/>
            <x15:cachedUniqueName index="5291" name="[8274 - 36353 - ULTIMOS 3 MESES].[CODCLIPRINC].&amp;[139076]"/>
            <x15:cachedUniqueName index="5292" name="[8274 - 36353 - ULTIMOS 3 MESES].[CODCLIPRINC].&amp;[139109]"/>
            <x15:cachedUniqueName index="5293" name="[8274 - 36353 - ULTIMOS 3 MESES].[CODCLIPRINC].&amp;[139142]"/>
            <x15:cachedUniqueName index="5294" name="[8274 - 36353 - ULTIMOS 3 MESES].[CODCLIPRINC].&amp;[139180]"/>
            <x15:cachedUniqueName index="5295" name="[8274 - 36353 - ULTIMOS 3 MESES].[CODCLIPRINC].&amp;[139183]"/>
            <x15:cachedUniqueName index="5296" name="[8274 - 36353 - ULTIMOS 3 MESES].[CODCLIPRINC].&amp;[139235]"/>
            <x15:cachedUniqueName index="5297" name="[8274 - 36353 - ULTIMOS 3 MESES].[CODCLIPRINC].&amp;[139240]"/>
            <x15:cachedUniqueName index="5298" name="[8274 - 36353 - ULTIMOS 3 MESES].[CODCLIPRINC].&amp;[139264]"/>
            <x15:cachedUniqueName index="5299" name="[8274 - 36353 - ULTIMOS 3 MESES].[CODCLIPRINC].&amp;[139265]"/>
            <x15:cachedUniqueName index="5300" name="[8274 - 36353 - ULTIMOS 3 MESES].[CODCLIPRINC].&amp;[139287]"/>
            <x15:cachedUniqueName index="5301" name="[8274 - 36353 - ULTIMOS 3 MESES].[CODCLIPRINC].&amp;[139294]"/>
            <x15:cachedUniqueName index="5302" name="[8274 - 36353 - ULTIMOS 3 MESES].[CODCLIPRINC].&amp;[139297]"/>
            <x15:cachedUniqueName index="5303" name="[8274 - 36353 - ULTIMOS 3 MESES].[CODCLIPRINC].&amp;[139332]"/>
            <x15:cachedUniqueName index="5304" name="[8274 - 36353 - ULTIMOS 3 MESES].[CODCLIPRINC].&amp;[139343]"/>
            <x15:cachedUniqueName index="5305" name="[8274 - 36353 - ULTIMOS 3 MESES].[CODCLIPRINC].&amp;[139356]"/>
          </x15:cachedUniqueNames>
        </ext>
      </extLst>
    </cacheField>
    <cacheField name="[8274 - 36353 - ULTIMOS 3 MESES].[DATA (Mês)].[DATA (Mês)]" caption="DATA (Mês)" numFmtId="0" hierarchy="48" level="1">
      <sharedItems count="3">
        <s v="jul"/>
        <s v="ago"/>
        <s v="set"/>
      </sharedItems>
    </cacheField>
  </cacheFields>
  <cacheHierarchies count="68">
    <cacheHierarchy uniqueName="[8274 - 36353 - MES ATUAL].[DATA]" caption="DATA" attribute="1" time="1" defaultMemberUniqueName="[8274 - 36353 - MES ATUAL].[DATA].[All]" allUniqueName="[8274 - 36353 - MES ATUAL].[DATA].[All]" dimensionUniqueName="[8274 - 36353 - MES ATUAL]" displayFolder="" count="0" memberValueDatatype="7" unbalanced="0"/>
    <cacheHierarchy uniqueName="[8274 - 36353 - MES ATUAL].[CNPJ]" caption="CNPJ" attribute="1" defaultMemberUniqueName="[8274 - 36353 - MES ATUAL].[CNPJ].[All]" allUniqueName="[8274 - 36353 - MES ATUAL].[CNPJ].[All]" dimensionUniqueName="[8274 - 36353 - MES ATUAL]" displayFolder="" count="0" memberValueDatatype="130" unbalanced="0"/>
    <cacheHierarchy uniqueName="[8274 - 36353 - MES ATUAL].[CODCLIPRINC]" caption="CODCLIPRINC" attribute="1" defaultMemberUniqueName="[8274 - 36353 - MES ATUAL].[CODCLIPRINC].[All]" allUniqueName="[8274 - 36353 - MES ATUAL].[CODCLIPRINC].[All]" dimensionUniqueName="[8274 - 36353 - MES ATUAL]" displayFolder="" count="0" memberValueDatatype="20" unbalanced="0"/>
    <cacheHierarchy uniqueName="[8274 - 36353 - MES ATUAL].[CODCLI]" caption="CODCLI" attribute="1" defaultMemberUniqueName="[8274 - 36353 - MES ATUAL].[CODCLI].[All]" allUniqueName="[8274 - 36353 - MES ATUAL].[CODCLI].[All]" dimensionUniqueName="[8274 - 36353 - MES ATUAL]" displayFolder="" count="0" memberValueDatatype="20" unbalanced="0"/>
    <cacheHierarchy uniqueName="[8274 - 36353 - MES ATUAL].[RAZAO]" caption="RAZAO" attribute="1" defaultMemberUniqueName="[8274 - 36353 - MES ATUAL].[RAZAO].[All]" allUniqueName="[8274 - 36353 - MES ATUAL].[RAZAO].[All]" dimensionUniqueName="[8274 - 36353 - MES ATUAL]" displayFolder="" count="0" memberValueDatatype="130" unbalanced="0"/>
    <cacheHierarchy uniqueName="[8274 - 36353 - MES ATUAL].[CODPROD]" caption="CODPROD" attribute="1" defaultMemberUniqueName="[8274 - 36353 - MES ATUAL].[CODPROD].[All]" allUniqueName="[8274 - 36353 - MES ATUAL].[CODPROD].[All]" dimensionUniqueName="[8274 - 36353 - MES ATUAL]" displayFolder="" count="0" memberValueDatatype="20" unbalanced="0"/>
    <cacheHierarchy uniqueName="[8274 - 36353 - MES ATUAL].[DESCRICAO]" caption="DESCRICAO" attribute="1" defaultMemberUniqueName="[8274 - 36353 - MES ATUAL].[DESCRICAO].[All]" allUniqueName="[8274 - 36353 - MES ATUAL].[DESCRICAO].[All]" dimensionUniqueName="[8274 - 36353 - MES ATUAL]" displayFolder="" count="0" memberValueDatatype="130" unbalanced="0"/>
    <cacheHierarchy uniqueName="[8274 - 36353 - MES ATUAL].[QTVENDIDO]" caption="QTVENDIDO" attribute="1" defaultMemberUniqueName="[8274 - 36353 - MES ATUAL].[QTVENDIDO].[All]" allUniqueName="[8274 - 36353 - MES ATUAL].[QTVENDIDO].[All]" dimensionUniqueName="[8274 - 36353 - MES ATUAL]" displayFolder="" count="0" memberValueDatatype="20" unbalanced="0"/>
    <cacheHierarchy uniqueName="[8274 - 36353 - MES ATUAL].[VLR_VENDA]" caption="VLR_VENDA" attribute="1" defaultMemberUniqueName="[8274 - 36353 - MES ATUAL].[VLR_VENDA].[All]" allUniqueName="[8274 - 36353 - MES ATUAL].[VLR_VENDA].[All]" dimensionUniqueName="[8274 - 36353 - MES ATUAL]" displayFolder="" count="0" memberValueDatatype="5" unbalanced="0"/>
    <cacheHierarchy uniqueName="[8274 - 36353 - MES ATUAL].[RAMO]" caption="RAMO" attribute="1" defaultMemberUniqueName="[8274 - 36353 - MES ATUAL].[RAMO].[All]" allUniqueName="[8274 - 36353 - MES ATUAL].[RAMO].[All]" dimensionUniqueName="[8274 - 36353 - MES ATUAL]" displayFolder="" count="0" memberValueDatatype="130" unbalanced="0"/>
    <cacheHierarchy uniqueName="[8274 - 36353 - MES ATUAL].[CANAL]" caption="CANAL" attribute="1" defaultMemberUniqueName="[8274 - 36353 - MES ATUAL].[CANAL].[All]" allUniqueName="[8274 - 36353 - MES ATUAL].[CANAL].[All]" dimensionUniqueName="[8274 - 36353 - MES ATUAL]" displayFolder="" count="0" memberValueDatatype="130" unbalanced="0"/>
    <cacheHierarchy uniqueName="[8274 - 36353 - MES ATUAL].[REGIAO]" caption="REGIAO" attribute="1" defaultMemberUniqueName="[8274 - 36353 - MES ATUAL].[REGIAO].[All]" allUniqueName="[8274 - 36353 - MES ATUAL].[REGIAO].[All]" dimensionUniqueName="[8274 - 36353 - MES ATUAL]" displayFolder="" count="0" memberValueDatatype="130" unbalanced="0"/>
    <cacheHierarchy uniqueName="[8274 - 36353 - MES ATUAL].[UF]" caption="UF" attribute="1" defaultMemberUniqueName="[8274 - 36353 - MES ATUAL].[UF].[All]" allUniqueName="[8274 - 36353 - MES ATUAL].[UF].[All]" dimensionUniqueName="[8274 - 36353 - MES ATUAL]" displayFolder="" count="0" memberValueDatatype="130" unbalanced="0"/>
    <cacheHierarchy uniqueName="[8274 - 36353 - MES ATUAL].[CIDADE]" caption="CIDADE" attribute="1" defaultMemberUniqueName="[8274 - 36353 - MES ATUAL].[CIDADE].[All]" allUniqueName="[8274 - 36353 - MES ATUAL].[CIDADE].[All]" dimensionUniqueName="[8274 - 36353 - MES ATUAL]" displayFolder="" count="0" memberValueDatatype="130" unbalanced="0"/>
    <cacheHierarchy uniqueName="[8274 - 36353 - MES ATUAL].[CODRCA]" caption="CODRCA" attribute="1" defaultMemberUniqueName="[8274 - 36353 - MES ATUAL].[CODRCA].[All]" allUniqueName="[8274 - 36353 - MES ATUAL].[CODRCA].[All]" dimensionUniqueName="[8274 - 36353 - MES ATUAL]" displayFolder="" count="0" memberValueDatatype="20" unbalanced="0"/>
    <cacheHierarchy uniqueName="[8274 - 36353 - MES ATUAL].[VENDEDOR]" caption="VENDEDOR" attribute="1" defaultMemberUniqueName="[8274 - 36353 - MES ATUAL].[VENDEDOR].[All]" allUniqueName="[8274 - 36353 - MES ATUAL].[VENDEDOR].[All]" dimensionUniqueName="[8274 - 36353 - MES ATUAL]" displayFolder="" count="0" memberValueDatatype="130" unbalanced="0"/>
    <cacheHierarchy uniqueName="[8274 - 36353 - MES ATUAL].[CODSUPERVISOR]" caption="CODSUPERVISOR" attribute="1" defaultMemberUniqueName="[8274 - 36353 - MES ATUAL].[CODSUPERVISOR].[All]" allUniqueName="[8274 - 36353 - MES ATUAL].[CODSUPERVISOR].[All]" dimensionUniqueName="[8274 - 36353 - MES ATUAL]" displayFolder="" count="0" memberValueDatatype="20" unbalanced="0"/>
    <cacheHierarchy uniqueName="[8274 - 36353 - MES ATUAL].[NOME_SUPERVISOR]" caption="NOME_SUPERVISOR" attribute="1" defaultMemberUniqueName="[8274 - 36353 - MES ATUAL].[NOME_SUPERVISOR].[All]" allUniqueName="[8274 - 36353 - MES ATUAL].[NOME_SUPERVISOR].[All]" dimensionUniqueName="[8274 - 36353 - MES ATUAL]" displayFolder="" count="0" memberValueDatatype="130" unbalanced="0"/>
    <cacheHierarchy uniqueName="[8274 - 36353 - MES ATUAL].[CODGERENTE]" caption="CODGERENTE" attribute="1" defaultMemberUniqueName="[8274 - 36353 - MES ATUAL].[CODGERENTE].[All]" allUniqueName="[8274 - 36353 - MES ATUAL].[CODGERENTE].[All]" dimensionUniqueName="[8274 - 36353 - MES ATUAL]" displayFolder="" count="0" memberValueDatatype="20" unbalanced="0"/>
    <cacheHierarchy uniqueName="[8274 - 36353 - MES ATUAL].[GERENTE]" caption="GERENTE" attribute="1" defaultMemberUniqueName="[8274 - 36353 - MES ATUAL].[GERENTE].[All]" allUniqueName="[8274 - 36353 - MES ATUAL].[GERENTE].[All]" dimensionUniqueName="[8274 - 36353 - MES ATUAL]" displayFolder="" count="0" memberValueDatatype="130" unbalanced="0"/>
    <cacheHierarchy uniqueName="[8274 - 36353 - MES ATUAL].[NUMPED]" caption="NUMPED" attribute="1" defaultMemberUniqueName="[8274 - 36353 - MES ATUAL].[NUMPED].[All]" allUniqueName="[8274 - 36353 - MES ATUAL].[NUMPED].[All]" dimensionUniqueName="[8274 - 36353 - MES ATUAL]" displayFolder="" count="0" memberValueDatatype="20" unbalanced="0"/>
    <cacheHierarchy uniqueName="[8274 - 36353 - MES ATUAL].[CODREDE]" caption="CODREDE" attribute="1" defaultMemberUniqueName="[8274 - 36353 - MES ATUAL].[CODREDE].[All]" allUniqueName="[8274 - 36353 - MES ATUAL].[CODREDE].[All]" dimensionUniqueName="[8274 - 36353 - MES ATUAL]" displayFolder="" count="0" memberValueDatatype="20" unbalanced="0"/>
    <cacheHierarchy uniqueName="[8274 - 36353 - MES ATUAL].[DESC_REDE]" caption="DESC_REDE" attribute="1" defaultMemberUniqueName="[8274 - 36353 - MES ATUAL].[DESC_REDE].[All]" allUniqueName="[8274 - 36353 - MES ATUAL].[DESC_REDE].[All]" dimensionUniqueName="[8274 - 36353 - MES ATUAL]" displayFolder="" count="0" memberValueDatatype="130" unbalanced="0"/>
    <cacheHierarchy uniqueName="[8274 - 36353 - MES ATUAL].[Column1]" caption="Column1" attribute="1" defaultMemberUniqueName="[8274 - 36353 - MES ATUAL].[Column1].[All]" allUniqueName="[8274 - 36353 - MES ATUAL].[Column1].[All]" dimensionUniqueName="[8274 - 36353 - MES ATUAL]" displayFolder="" count="0" memberValueDatatype="130" unbalanced="0"/>
    <cacheHierarchy uniqueName="[8274 - 36353 - ULTIMOS 3 MESES].[DATA]" caption="DATA" attribute="1" time="1" defaultMemberUniqueName="[8274 - 36353 - ULTIMOS 3 MESES].[DATA].[All]" allUniqueName="[8274 - 36353 - ULTIMOS 3 MESES].[DATA].[All]" dimensionUniqueName="[8274 - 36353 - ULTIMOS 3 MESES]" displayFolder="" count="0" memberValueDatatype="7" unbalanced="0"/>
    <cacheHierarchy uniqueName="[8274 - 36353 - ULTIMOS 3 MESES].[CNPJ]" caption="CNPJ" attribute="1" defaultMemberUniqueName="[8274 - 36353 - ULTIMOS 3 MESES].[CNPJ].[All]" allUniqueName="[8274 - 36353 - ULTIMOS 3 MESES].[CNPJ].[All]" dimensionUniqueName="[8274 - 36353 - ULTIMOS 3 MESES]" displayFolder="" count="0" memberValueDatatype="130" unbalanced="0"/>
    <cacheHierarchy uniqueName="[8274 - 36353 - ULTIMOS 3 MESES].[CODCLIPRINC]" caption="CODCLIPRINC" attribute="1" defaultMemberUniqueName="[8274 - 36353 - ULTIMOS 3 MESES].[CODCLIPRINC].[All]" allUniqueName="[8274 - 36353 - ULTIMOS 3 MESES].[CODCLIPRINC].[All]" dimensionUniqueName="[8274 - 36353 - ULTIMOS 3 MESES]" displayFolder="" count="2" memberValueDatatype="20" unbalanced="0">
      <fieldsUsage count="2">
        <fieldUsage x="-1"/>
        <fieldUsage x="3"/>
      </fieldsUsage>
    </cacheHierarchy>
    <cacheHierarchy uniqueName="[8274 - 36353 - ULTIMOS 3 MESES].[CODCLI]" caption="CODCLI" attribute="1" defaultMemberUniqueName="[8274 - 36353 - ULTIMOS 3 MESES].[CODCLI].[All]" allUniqueName="[8274 - 36353 - ULTIMOS 3 MESES].[CODCLI].[All]" dimensionUniqueName="[8274 - 36353 - ULTIMOS 3 MESES]" displayFolder="" count="0" memberValueDatatype="20" unbalanced="0"/>
    <cacheHierarchy uniqueName="[8274 - 36353 - ULTIMOS 3 MESES].[RAZAO]" caption="RAZAO" attribute="1" defaultMemberUniqueName="[8274 - 36353 - ULTIMOS 3 MESES].[RAZAO].[All]" allUniqueName="[8274 - 36353 - ULTIMOS 3 MESES].[RAZAO].[All]" dimensionUniqueName="[8274 - 36353 - ULTIMOS 3 MESES]" displayFolder="" count="0" memberValueDatatype="130" unbalanced="0"/>
    <cacheHierarchy uniqueName="[8274 - 36353 - ULTIMOS 3 MESES].[CODPROD]" caption="CODPROD" attribute="1" defaultMemberUniqueName="[8274 - 36353 - ULTIMOS 3 MESES].[CODPROD].[All]" allUniqueName="[8274 - 36353 - ULTIMOS 3 MESES].[CODPROD].[All]" dimensionUniqueName="[8274 - 36353 - ULTIMOS 3 MESES]" displayFolder="" count="0" memberValueDatatype="20" unbalanced="0"/>
    <cacheHierarchy uniqueName="[8274 - 36353 - ULTIMOS 3 MESES].[DESCRICAO]" caption="DESCRICAO" attribute="1" defaultMemberUniqueName="[8274 - 36353 - ULTIMOS 3 MESES].[DESCRICAO].[All]" allUniqueName="[8274 - 36353 - ULTIMOS 3 MESES].[DESCRICAO].[All]" dimensionUniqueName="[8274 - 36353 - ULTIMOS 3 MESES]" displayFolder="" count="0" memberValueDatatype="130" unbalanced="0"/>
    <cacheHierarchy uniqueName="[8274 - 36353 - ULTIMOS 3 MESES].[QTVENDIDO]" caption="QTVENDIDO" attribute="1" defaultMemberUniqueName="[8274 - 36353 - ULTIMOS 3 MESES].[QTVENDIDO].[All]" allUniqueName="[8274 - 36353 - ULTIMOS 3 MESES].[QTVENDIDO].[All]" dimensionUniqueName="[8274 - 36353 - ULTIMOS 3 MESES]" displayFolder="" count="0" memberValueDatatype="20" unbalanced="0"/>
    <cacheHierarchy uniqueName="[8274 - 36353 - ULTIMOS 3 MESES].[VLR_VENDA]" caption="VLR_VENDA" attribute="1" defaultMemberUniqueName="[8274 - 36353 - ULTIMOS 3 MESES].[VLR_VENDA].[All]" allUniqueName="[8274 - 36353 - ULTIMOS 3 MESES].[VLR_VENDA].[All]" dimensionUniqueName="[8274 - 36353 - ULTIMOS 3 MESES]" displayFolder="" count="0" memberValueDatatype="5" unbalanced="0"/>
    <cacheHierarchy uniqueName="[8274 - 36353 - ULTIMOS 3 MESES].[RAMO]" caption="RAMO" attribute="1" defaultMemberUniqueName="[8274 - 36353 - ULTIMOS 3 MESES].[RAMO].[All]" allUniqueName="[8274 - 36353 - ULTIMOS 3 MESES].[RAMO].[All]" dimensionUniqueName="[8274 - 36353 - ULTIMOS 3 MESES]" displayFolder="" count="0" memberValueDatatype="130" unbalanced="0"/>
    <cacheHierarchy uniqueName="[8274 - 36353 - ULTIMOS 3 MESES].[CANAL]" caption="CANAL" attribute="1" defaultMemberUniqueName="[8274 - 36353 - ULTIMOS 3 MESES].[CANAL].[All]" allUniqueName="[8274 - 36353 - ULTIMOS 3 MESES].[CANAL].[All]" dimensionUniqueName="[8274 - 36353 - ULTIMOS 3 MESES]" displayFolder="" count="0" memberValueDatatype="130" unbalanced="0"/>
    <cacheHierarchy uniqueName="[8274 - 36353 - ULTIMOS 3 MESES].[REGIAO]" caption="REGIAO" attribute="1" defaultMemberUniqueName="[8274 - 36353 - ULTIMOS 3 MESES].[REGIAO].[All]" allUniqueName="[8274 - 36353 - ULTIMOS 3 MESES].[REGIAO].[All]" dimensionUniqueName="[8274 - 36353 - ULTIMOS 3 MESES]" displayFolder="" count="0" memberValueDatatype="130" unbalanced="0"/>
    <cacheHierarchy uniqueName="[8274 - 36353 - ULTIMOS 3 MESES].[UF]" caption="UF" attribute="1" defaultMemberUniqueName="[8274 - 36353 - ULTIMOS 3 MESES].[UF].[All]" allUniqueName="[8274 - 36353 - ULTIMOS 3 MESES].[UF].[All]" dimensionUniqueName="[8274 - 36353 - ULTIMOS 3 MESES]" displayFolder="" count="0" memberValueDatatype="130" unbalanced="0"/>
    <cacheHierarchy uniqueName="[8274 - 36353 - ULTIMOS 3 MESES].[CIDADE]" caption="CIDADE" attribute="1" defaultMemberUniqueName="[8274 - 36353 - ULTIMOS 3 MESES].[CIDADE].[All]" allUniqueName="[8274 - 36353 - ULTIMOS 3 MESES].[CIDADE].[All]" dimensionUniqueName="[8274 - 36353 - ULTIMOS 3 MESES]" displayFolder="" count="0" memberValueDatatype="130" unbalanced="0"/>
    <cacheHierarchy uniqueName="[8274 - 36353 - ULTIMOS 3 MESES].[CODRCA]" caption="CODRCA" attribute="1" defaultMemberUniqueName="[8274 - 36353 - ULTIMOS 3 MESES].[CODRCA].[All]" allUniqueName="[8274 - 36353 - ULTIMOS 3 MESES].[CODRCA].[All]" dimensionUniqueName="[8274 - 36353 - ULTIMOS 3 MESES]" displayFolder="" count="0" memberValueDatatype="20" unbalanced="0"/>
    <cacheHierarchy uniqueName="[8274 - 36353 - ULTIMOS 3 MESES].[VENDEDOR]" caption="VENDEDOR" attribute="1" defaultMemberUniqueName="[8274 - 36353 - ULTIMOS 3 MESES].[VENDEDOR].[All]" allUniqueName="[8274 - 36353 - ULTIMOS 3 MESES].[VENDEDOR].[All]" dimensionUniqueName="[8274 - 36353 - ULTIMOS 3 MESES]" displayFolder="" count="0" memberValueDatatype="130" unbalanced="0"/>
    <cacheHierarchy uniqueName="[8274 - 36353 - ULTIMOS 3 MESES].[CODSUPERVISOR]" caption="CODSUPERVISOR" attribute="1" defaultMemberUniqueName="[8274 - 36353 - ULTIMOS 3 MESES].[CODSUPERVISOR].[All]" allUniqueName="[8274 - 36353 - ULTIMOS 3 MESES].[CODSUPERVISOR].[All]" dimensionUniqueName="[8274 - 36353 - ULTIMOS 3 MESES]" displayFolder="" count="2" memberValueDatatype="20" unbalanced="0">
      <fieldsUsage count="2">
        <fieldUsage x="-1"/>
        <fieldUsage x="2"/>
      </fieldsUsage>
    </cacheHierarchy>
    <cacheHierarchy uniqueName="[8274 - 36353 - ULTIMOS 3 MESES].[NOME_SUPERVISOR]" caption="NOME_SUPERVISOR" attribute="1" defaultMemberUniqueName="[8274 - 36353 - ULTIMOS 3 MESES].[NOME_SUPERVISOR].[All]" allUniqueName="[8274 - 36353 - ULTIMOS 3 MESES].[NOME_SUPERVISOR].[All]" dimensionUniqueName="[8274 - 36353 - ULTIMOS 3 MESES]" displayFolder="" count="0" memberValueDatatype="130" unbalanced="0"/>
    <cacheHierarchy uniqueName="[8274 - 36353 - ULTIMOS 3 MESES].[CODGERENTE]" caption="CODGERENTE" attribute="1" defaultMemberUniqueName="[8274 - 36353 - ULTIMOS 3 MESES].[CODGERENTE].[All]" allUniqueName="[8274 - 36353 - ULTIMOS 3 MESES].[CODGERENTE].[All]" dimensionUniqueName="[8274 - 36353 - ULTIMOS 3 MESES]" displayFolder="" count="0" memberValueDatatype="20" unbalanced="0"/>
    <cacheHierarchy uniqueName="[8274 - 36353 - ULTIMOS 3 MESES].[GERENTE]" caption="GERENTE" attribute="1" defaultMemberUniqueName="[8274 - 36353 - ULTIMOS 3 MESES].[GERENTE].[All]" allUniqueName="[8274 - 36353 - ULTIMOS 3 MESES].[GERENTE].[All]" dimensionUniqueName="[8274 - 36353 - ULTIMOS 3 MESES]" displayFolder="" count="2" memberValueDatatype="130" unbalanced="0">
      <fieldsUsage count="2">
        <fieldUsage x="-1"/>
        <fieldUsage x="0"/>
      </fieldsUsage>
    </cacheHierarchy>
    <cacheHierarchy uniqueName="[8274 - 36353 - ULTIMOS 3 MESES].[NUMPED]" caption="NUMPED" attribute="1" defaultMemberUniqueName="[8274 - 36353 - ULTIMOS 3 MESES].[NUMPED].[All]" allUniqueName="[8274 - 36353 - ULTIMOS 3 MESES].[NUMPED].[All]" dimensionUniqueName="[8274 - 36353 - ULTIMOS 3 MESES]" displayFolder="" count="0" memberValueDatatype="20" unbalanced="0"/>
    <cacheHierarchy uniqueName="[8274 - 36353 - ULTIMOS 3 MESES].[CODREDE]" caption="CODREDE" attribute="1" defaultMemberUniqueName="[8274 - 36353 - ULTIMOS 3 MESES].[CODREDE].[All]" allUniqueName="[8274 - 36353 - ULTIMOS 3 MESES].[CODREDE].[All]" dimensionUniqueName="[8274 - 36353 - ULTIMOS 3 MESES]" displayFolder="" count="0" memberValueDatatype="20" unbalanced="0"/>
    <cacheHierarchy uniqueName="[8274 - 36353 - ULTIMOS 3 MESES].[DESC_REDE]" caption="DESC_REDE" attribute="1" defaultMemberUniqueName="[8274 - 36353 - ULTIMOS 3 MESES].[DESC_REDE].[All]" allUniqueName="[8274 - 36353 - ULTIMOS 3 MESES].[DESC_REDE].[All]" dimensionUniqueName="[8274 - 36353 - ULTIMOS 3 MESES]" displayFolder="" count="0" memberValueDatatype="130" unbalanced="0"/>
    <cacheHierarchy uniqueName="[8274 - 36353 - ULTIMOS 3 MESES].[Column1]" caption="Column1" attribute="1" defaultMemberUniqueName="[8274 - 36353 - ULTIMOS 3 MESES].[Column1].[All]" allUniqueName="[8274 - 36353 - ULTIMOS 3 MESES].[Column1].[All]" dimensionUniqueName="[8274 - 36353 - ULTIMOS 3 MESES]" displayFolder="" count="0" memberValueDatatype="130" unbalanced="0"/>
    <cacheHierarchy uniqueName="[8274 - 36353 - ULTIMOS 3 MESES].[DATA (Mês)]" caption="DATA (Mês)" attribute="1" defaultMemberUniqueName="[8274 - 36353 - ULTIMOS 3 MESES].[DATA (Mês)].[All]" allUniqueName="[8274 - 36353 - ULTIMOS 3 MESES].[DATA (Mês)].[All]" dimensionUniqueName="[8274 - 36353 - ULTIMOS 3 MESES]" displayFolder="" count="2" memberValueDatatype="130" unbalanced="0">
      <fieldsUsage count="2">
        <fieldUsage x="-1"/>
        <fieldUsage x="4"/>
      </fieldsUsage>
    </cacheHierarchy>
    <cacheHierarchy uniqueName="[MIX BIC].[CODPROD]" caption="CODPROD" attribute="1" defaultMemberUniqueName="[MIX BIC].[CODPROD].[All]" allUniqueName="[MIX BIC].[CODPROD].[All]" dimensionUniqueName="[MIX BIC]" displayFolder="" count="0" memberValueDatatype="20" unbalanced="0"/>
    <cacheHierarchy uniqueName="[MIX BIC].[DESCRIÇÃO]" caption="DESCRIÇÃO" attribute="1" defaultMemberUniqueName="[MIX BIC].[DESCRIÇÃO].[All]" allUniqueName="[MIX BIC].[DESCRIÇÃO].[All]" dimensionUniqueName="[MIX BIC]" displayFolder="" count="0" memberValueDatatype="130" unbalanced="0"/>
    <cacheHierarchy uniqueName="[MIX BIC].[EMBALAGEM]" caption="EMBALAGEM" attribute="1" defaultMemberUniqueName="[MIX BIC].[EMBALAGEM].[All]" allUniqueName="[MIX BIC].[EMBALAGEM].[All]" dimensionUniqueName="[MIX BIC]" displayFolder="" count="0" memberValueDatatype="130" unbalanced="0"/>
    <cacheHierarchy uniqueName="[MIX BIC].[EAN]" caption="EAN" attribute="1" defaultMemberUniqueName="[MIX BIC].[EAN].[All]" allUniqueName="[MIX BIC].[EAN].[All]" dimensionUniqueName="[MIX BIC]" displayFolder="" count="0" memberValueDatatype="20" unbalanced="0"/>
    <cacheHierarchy uniqueName="[MIX BIC].[CATEGORIA]" caption="CATEGORIA" attribute="1" defaultMemberUniqueName="[MIX BIC].[CATEGORIA].[All]" allUniqueName="[MIX BIC].[CATEGORIA].[All]" dimensionUniqueName="[MIX BIC]" displayFolder="" count="0" memberValueDatatype="130" unbalanced="0"/>
    <cacheHierarchy uniqueName="[8274 - 36353 - ULTIMOS 3 MESES].[DATA (Índice de Mês)]" caption="DATA (Índice de Mês)" attribute="1" defaultMemberUniqueName="[8274 - 36353 - ULTIMOS 3 MESES].[DATA (Índice de Mês)].[All]" allUniqueName="[8274 - 36353 - ULTIMOS 3 MESES].[DATA (Índice de Mês)].[All]" dimensionUniqueName="[8274 - 36353 - ULTIMOS 3 MESES]" displayFolder="" count="0" memberValueDatatype="20" unbalanced="0" hidden="1"/>
    <cacheHierarchy uniqueName="[Measures].[__XL_Count 8274 - 36353 - MES ATUAL]" caption="__XL_Count 8274 - 36353 - MES ATUAL" measure="1" displayFolder="" measureGroup="8274 - 36353 - MES ATUAL" count="0" hidden="1"/>
    <cacheHierarchy uniqueName="[Measures].[__XL_Count 8274 - 36353 - ULTIMOS 3 MESES]" caption="__XL_Count 8274 - 36353 - ULTIMOS 3 MESES" measure="1" displayFolder="" measureGroup="8274 - 36353 - ULTIMOS 3 MESES" count="0" hidden="1"/>
    <cacheHierarchy uniqueName="[Measures].[__XL_Count MIX BIC]" caption="__XL_Count MIX BIC" measure="1" displayFolder="" measureGroup="MIX BIC" count="0" hidden="1"/>
    <cacheHierarchy uniqueName="[Measures].[__No measures defined]" caption="__No measures defined" measure="1" displayFolder="" count="0" hidden="1"/>
    <cacheHierarchy uniqueName="[Measures].[Soma de CODCLI]" caption="Soma de CODCLI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Contagem Distinta de CODCLI]" caption="Contagem Distinta de CODCLI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oma de QTVENDIDO]" caption="Soma de QTVENDIDO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oma de VLR_VENDA]" caption="Soma de VLR_VENDA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8"/>
        </ext>
      </extLst>
    </cacheHierarchy>
    <cacheHierarchy uniqueName="[Measures].[Soma de CODCLI 2]" caption="Soma de CODCLI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Contagem Distinta de CODCLI 2]" caption="Contagem Distinta de CODCLI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Soma de QTVENDIDO 2]" caption="Soma de QTVENDIDO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31"/>
        </ext>
      </extLst>
    </cacheHierarchy>
    <cacheHierarchy uniqueName="[Measures].[Soma de VLR_VENDA 2]" caption="Soma de VLR_VENDA 2" measure="1" displayFolder="" measureGroup="8274 - 36353 - ULTIMOS 3 MESES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2"/>
        </ext>
      </extLst>
    </cacheHierarchy>
    <cacheHierarchy uniqueName="[Measures].[Soma de CODCLIPRINC]" caption="Soma de CODCLIPRINC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</cacheHierarchies>
  <kpis count="0"/>
  <dimensions count="4">
    <dimension name="8274 - 36353 - MES ATUAL" uniqueName="[8274 - 36353 - MES ATUAL]" caption="8274 - 36353 - MES ATUAL"/>
    <dimension name="8274 - 36353 - ULTIMOS 3 MESES" uniqueName="[8274 - 36353 - ULTIMOS 3 MESES]" caption="8274 - 36353 - ULTIMOS 3 MESES"/>
    <dimension measure="1" name="Measures" uniqueName="[Measures]" caption="Measures"/>
    <dimension name="MIX BIC" uniqueName="[MIX BIC]" caption="MIX BIC"/>
  </dimensions>
  <measureGroups count="3">
    <measureGroup name="8274 - 36353 - MES ATUAL" caption="8274 - 36353 - MES ATUAL"/>
    <measureGroup name="8274 - 36353 - ULTIMOS 3 MESES" caption="8274 - 36353 - ULTIMOS 3 MESES"/>
    <measureGroup name="MIX BIC" caption="MIX BIC"/>
  </measureGroups>
  <maps count="5">
    <map measureGroup="0" dimension="0"/>
    <map measureGroup="0" dimension="3"/>
    <map measureGroup="1" dimension="1"/>
    <map measureGroup="1" dimension="3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nalista Comercial 4" refreshedDate="46322.42987777778" backgroundQuery="1" createdVersion="8" refreshedVersion="8" minRefreshableVersion="3" recordCount="0" supportSubquery="1" supportAdvancedDrill="1" xr:uid="{9549CE6E-9B8B-4D19-939B-54B352F16D9F}">
  <cacheSource type="external" connectionId="4"/>
  <cacheFields count="6">
    <cacheField name="[8274 - 36353 - ULTIMOS 3 MESES].[GERENTE].[GERENTE]" caption="GERENTE" numFmtId="0" hierarchy="43" level="1">
      <sharedItems count="2">
        <s v="GGV DEC CLAUDIA"/>
        <s v="GGV DEC FABRICIO"/>
      </sharedItems>
    </cacheField>
    <cacheField name="[Measures].[Contagem Distinta de CODCLI 2]" caption="Contagem Distinta de CODCLI 2" numFmtId="0" hierarchy="64" level="32767"/>
    <cacheField name="[Measures].[Soma de QTVENDIDO 2]" caption="Soma de QTVENDIDO 2" numFmtId="0" hierarchy="65" level="32767"/>
    <cacheField name="[Measures].[Soma de VLR_VENDA 2]" caption="Soma de VLR_VENDA 2" numFmtId="0" hierarchy="66" level="32767"/>
    <cacheField name="[8274 - 36353 - ULTIMOS 3 MESES].[CODSUPERVISOR].[CODSUPERVISOR]" caption="CODSUPERVISOR" numFmtId="0" hierarchy="40" level="1">
      <sharedItems containsSemiMixedTypes="0" containsString="0" containsNumber="1" containsInteger="1" minValue="104" maxValue="4980" count="23">
        <n v="104"/>
        <n v="150"/>
        <n v="180"/>
        <n v="181"/>
        <n v="220"/>
        <n v="250"/>
        <n v="260"/>
        <n v="270"/>
        <n v="280"/>
        <n v="290"/>
        <n v="300"/>
        <n v="320"/>
        <n v="340"/>
        <n v="360"/>
        <n v="370"/>
        <n v="400"/>
        <n v="450"/>
        <n v="500"/>
        <n v="555"/>
        <n v="650"/>
        <n v="777"/>
        <n v="800"/>
        <n v="4980"/>
      </sharedItems>
      <extLst>
        <ext xmlns:x15="http://schemas.microsoft.com/office/spreadsheetml/2010/11/main" uri="{4F2E5C28-24EA-4eb8-9CBF-B6C8F9C3D259}">
          <x15:cachedUniqueNames>
            <x15:cachedUniqueName index="0" name="[8274 - 36353 - ULTIMOS 3 MESES].[CODSUPERVISOR].&amp;[104]"/>
            <x15:cachedUniqueName index="1" name="[8274 - 36353 - ULTIMOS 3 MESES].[CODSUPERVISOR].&amp;[150]"/>
            <x15:cachedUniqueName index="2" name="[8274 - 36353 - ULTIMOS 3 MESES].[CODSUPERVISOR].&amp;[180]"/>
            <x15:cachedUniqueName index="3" name="[8274 - 36353 - ULTIMOS 3 MESES].[CODSUPERVISOR].&amp;[181]"/>
            <x15:cachedUniqueName index="4" name="[8274 - 36353 - ULTIMOS 3 MESES].[CODSUPERVISOR].&amp;[220]"/>
            <x15:cachedUniqueName index="5" name="[8274 - 36353 - ULTIMOS 3 MESES].[CODSUPERVISOR].&amp;[250]"/>
            <x15:cachedUniqueName index="6" name="[8274 - 36353 - ULTIMOS 3 MESES].[CODSUPERVISOR].&amp;[260]"/>
            <x15:cachedUniqueName index="7" name="[8274 - 36353 - ULTIMOS 3 MESES].[CODSUPERVISOR].&amp;[270]"/>
            <x15:cachedUniqueName index="8" name="[8274 - 36353 - ULTIMOS 3 MESES].[CODSUPERVISOR].&amp;[280]"/>
            <x15:cachedUniqueName index="9" name="[8274 - 36353 - ULTIMOS 3 MESES].[CODSUPERVISOR].&amp;[290]"/>
            <x15:cachedUniqueName index="10" name="[8274 - 36353 - ULTIMOS 3 MESES].[CODSUPERVISOR].&amp;[300]"/>
            <x15:cachedUniqueName index="11" name="[8274 - 36353 - ULTIMOS 3 MESES].[CODSUPERVISOR].&amp;[320]"/>
            <x15:cachedUniqueName index="12" name="[8274 - 36353 - ULTIMOS 3 MESES].[CODSUPERVISOR].&amp;[340]"/>
            <x15:cachedUniqueName index="13" name="[8274 - 36353 - ULTIMOS 3 MESES].[CODSUPERVISOR].&amp;[360]"/>
            <x15:cachedUniqueName index="14" name="[8274 - 36353 - ULTIMOS 3 MESES].[CODSUPERVISOR].&amp;[370]"/>
            <x15:cachedUniqueName index="15" name="[8274 - 36353 - ULTIMOS 3 MESES].[CODSUPERVISOR].&amp;[400]"/>
            <x15:cachedUniqueName index="16" name="[8274 - 36353 - ULTIMOS 3 MESES].[CODSUPERVISOR].&amp;[450]"/>
            <x15:cachedUniqueName index="17" name="[8274 - 36353 - ULTIMOS 3 MESES].[CODSUPERVISOR].&amp;[500]"/>
            <x15:cachedUniqueName index="18" name="[8274 - 36353 - ULTIMOS 3 MESES].[CODSUPERVISOR].&amp;[555]"/>
            <x15:cachedUniqueName index="19" name="[8274 - 36353 - ULTIMOS 3 MESES].[CODSUPERVISOR].&amp;[650]"/>
            <x15:cachedUniqueName index="20" name="[8274 - 36353 - ULTIMOS 3 MESES].[CODSUPERVISOR].&amp;[777]"/>
            <x15:cachedUniqueName index="21" name="[8274 - 36353 - ULTIMOS 3 MESES].[CODSUPERVISOR].&amp;[800]"/>
            <x15:cachedUniqueName index="22" name="[8274 - 36353 - ULTIMOS 3 MESES].[CODSUPERVISOR].&amp;[4980]"/>
          </x15:cachedUniqueNames>
        </ext>
      </extLst>
    </cacheField>
    <cacheField name="[8274 - 36353 - ULTIMOS 3 MESES].[CODRCA].[CODRCA]" caption="CODRCA" numFmtId="0" hierarchy="38" level="1">
      <sharedItems containsSemiMixedTypes="0" containsString="0" containsNumber="1" containsInteger="1" minValue="280" maxValue="9324" count="463">
        <n v="3126"/>
        <n v="4113"/>
        <n v="4127"/>
        <n v="4137"/>
        <n v="4141"/>
        <n v="4145"/>
        <n v="4146"/>
        <n v="4148"/>
        <n v="4174"/>
        <n v="4175"/>
        <n v="4176"/>
        <n v="4177"/>
        <n v="4178"/>
        <n v="4314"/>
        <n v="4316"/>
        <n v="4318"/>
        <n v="4333"/>
        <n v="4334"/>
        <n v="4339"/>
        <n v="4340"/>
        <n v="4341"/>
        <n v="4343"/>
        <n v="4348"/>
        <n v="4349"/>
        <n v="4350"/>
        <n v="4351"/>
        <n v="4352"/>
        <n v="4353"/>
        <n v="1500"/>
        <n v="1528"/>
        <n v="1563"/>
        <n v="1565"/>
        <n v="1576"/>
        <n v="1586"/>
        <n v="1597"/>
        <n v="1598"/>
        <n v="1645"/>
        <n v="1648"/>
        <n v="1651"/>
        <n v="1652"/>
        <n v="1654"/>
        <n v="1655"/>
        <n v="1662"/>
        <n v="1663"/>
        <n v="1667"/>
        <n v="1669"/>
        <n v="1670"/>
        <n v="1675"/>
        <n v="1676"/>
        <n v="1677"/>
        <n v="1678"/>
        <n v="1679"/>
        <n v="1680"/>
        <n v="2762"/>
        <n v="2763"/>
        <n v="2767"/>
        <n v="2783"/>
        <n v="1800"/>
        <n v="1840"/>
        <n v="1877"/>
        <n v="1881"/>
        <n v="1890"/>
        <n v="1891"/>
        <n v="1894"/>
        <n v="1967"/>
        <n v="1970"/>
        <n v="1971"/>
        <n v="1975"/>
        <n v="1984"/>
        <n v="1993"/>
        <n v="3047"/>
        <n v="3048"/>
        <n v="3065"/>
        <n v="3066"/>
        <n v="3067"/>
        <n v="3068"/>
        <n v="3069"/>
        <n v="3071"/>
        <n v="3077"/>
        <n v="3078"/>
        <n v="3079"/>
        <n v="3081"/>
        <n v="3082"/>
        <n v="3084"/>
        <n v="457"/>
        <n v="2310"/>
        <n v="2314"/>
        <n v="2320"/>
        <n v="2321"/>
        <n v="2324"/>
        <n v="2325"/>
        <n v="2335"/>
        <n v="2336"/>
        <n v="2338"/>
        <n v="2339"/>
        <n v="2340"/>
        <n v="2343"/>
        <n v="2352"/>
        <n v="2353"/>
        <n v="2354"/>
        <n v="2635"/>
        <n v="3116"/>
        <n v="3175"/>
        <n v="3185"/>
        <n v="9237"/>
        <n v="9300"/>
        <n v="5103"/>
        <n v="5112"/>
        <n v="5124"/>
        <n v="5125"/>
        <n v="5127"/>
        <n v="5133"/>
        <n v="5134"/>
        <n v="5174"/>
        <n v="5176"/>
        <n v="5177"/>
        <n v="5187"/>
        <n v="5201"/>
        <n v="5204"/>
        <n v="5211"/>
        <n v="5216"/>
        <n v="5219"/>
        <n v="5220"/>
        <n v="5222"/>
        <n v="5224"/>
        <n v="5231"/>
        <n v="5232"/>
        <n v="5233"/>
        <n v="5234"/>
        <n v="5236"/>
        <n v="5237"/>
        <n v="5239"/>
        <n v="2611"/>
        <n v="2615"/>
        <n v="2619"/>
        <n v="2621"/>
        <n v="2628"/>
        <n v="2629"/>
        <n v="2636"/>
        <n v="2637"/>
        <n v="2642"/>
        <n v="2651"/>
        <n v="2658"/>
        <n v="2663"/>
        <n v="2667"/>
        <n v="2673"/>
        <n v="2674"/>
        <n v="2680"/>
        <n v="2683"/>
        <n v="2684"/>
        <n v="2685"/>
        <n v="2686"/>
        <n v="2687"/>
        <n v="2688"/>
        <n v="2689"/>
        <n v="5119"/>
        <n v="5135"/>
        <n v="1532"/>
        <n v="1566"/>
        <n v="2721"/>
        <n v="2782"/>
        <n v="2794"/>
        <n v="2899"/>
        <n v="3042"/>
        <n v="3043"/>
        <n v="3070"/>
        <n v="3499"/>
        <n v="4024"/>
        <n v="280"/>
        <n v="375"/>
        <n v="2800"/>
        <n v="2856"/>
        <n v="2866"/>
        <n v="2867"/>
        <n v="2868"/>
        <n v="2869"/>
        <n v="2875"/>
        <n v="2889"/>
        <n v="2892"/>
        <n v="2895"/>
        <n v="2896"/>
        <n v="2897"/>
        <n v="2919"/>
        <n v="2954"/>
        <n v="9306"/>
        <n v="9307"/>
        <n v="9310"/>
        <n v="9312"/>
        <n v="9313"/>
        <n v="9314"/>
        <n v="9320"/>
        <n v="9321"/>
        <n v="9324"/>
        <n v="2951"/>
        <n v="2978"/>
        <n v="2994"/>
        <n v="3018"/>
        <n v="3019"/>
        <n v="3020"/>
        <n v="3022"/>
        <n v="3030"/>
        <n v="3057"/>
        <n v="3058"/>
        <n v="3061"/>
        <n v="3062"/>
        <n v="3063"/>
        <n v="3064"/>
        <n v="3083"/>
        <n v="7300"/>
        <n v="8101"/>
        <n v="8123"/>
        <n v="8162"/>
        <n v="9080"/>
        <n v="9096"/>
        <n v="9284"/>
        <n v="9285"/>
        <n v="9290"/>
        <n v="9293"/>
        <n v="9294"/>
        <n v="9304"/>
        <n v="9316"/>
        <n v="9317"/>
        <n v="9318"/>
        <n v="9319"/>
        <n v="9322"/>
        <n v="9323"/>
        <n v="2145"/>
        <n v="2147"/>
        <n v="2173"/>
        <n v="2174"/>
        <n v="2185"/>
        <n v="2187"/>
        <n v="3200"/>
        <n v="3224"/>
        <n v="3226"/>
        <n v="3227"/>
        <n v="3229"/>
        <n v="3232"/>
        <n v="3233"/>
        <n v="3235"/>
        <n v="3240"/>
        <n v="3242"/>
        <n v="3245"/>
        <n v="3247"/>
        <n v="3251"/>
        <n v="3252"/>
        <n v="3253"/>
        <n v="3254"/>
        <n v="3256"/>
        <n v="3405"/>
        <n v="3413"/>
        <n v="3423"/>
        <n v="3425"/>
        <n v="3448"/>
        <n v="3449"/>
        <n v="3452"/>
        <n v="3453"/>
        <n v="3454"/>
        <n v="3460"/>
        <n v="3463"/>
        <n v="3468"/>
        <n v="3470"/>
        <n v="3471"/>
        <n v="3474"/>
        <n v="3475"/>
        <n v="3477"/>
        <n v="3478"/>
        <n v="3481"/>
        <n v="3488"/>
        <n v="3489"/>
        <n v="3490"/>
        <n v="3491"/>
        <n v="3495"/>
        <n v="3496"/>
        <n v="3497"/>
        <n v="3498"/>
        <n v="3501"/>
        <n v="3592"/>
        <n v="8141"/>
        <n v="8142"/>
        <n v="8143"/>
        <n v="8148"/>
        <n v="581"/>
        <n v="3603"/>
        <n v="3608"/>
        <n v="3609"/>
        <n v="3612"/>
        <n v="3613"/>
        <n v="3614"/>
        <n v="3615"/>
        <n v="8149"/>
        <n v="9085"/>
        <n v="9094"/>
        <n v="9185"/>
        <n v="9250"/>
        <n v="9251"/>
        <n v="9275"/>
        <n v="3052"/>
        <n v="3053"/>
        <n v="3729"/>
        <n v="3730"/>
        <n v="3732"/>
        <n v="3750"/>
        <n v="3772"/>
        <n v="3773"/>
        <n v="3788"/>
        <n v="3796"/>
        <n v="3801"/>
        <n v="3812"/>
        <n v="3819"/>
        <n v="3823"/>
        <n v="3847"/>
        <n v="3848"/>
        <n v="3849"/>
        <n v="3850"/>
        <n v="3851"/>
        <n v="3852"/>
        <n v="2103"/>
        <n v="2113"/>
        <n v="2120"/>
        <n v="2146"/>
        <n v="2155"/>
        <n v="2176"/>
        <n v="2198"/>
        <n v="3151"/>
        <n v="3157"/>
        <n v="4080"/>
        <n v="4210"/>
        <n v="4213"/>
        <n v="4214"/>
        <n v="4217"/>
        <n v="4218"/>
        <n v="4219"/>
        <n v="4220"/>
        <n v="4223"/>
        <n v="4224"/>
        <n v="4228"/>
        <n v="4232"/>
        <n v="4237"/>
        <n v="4238"/>
        <n v="4239"/>
        <n v="4240"/>
        <n v="4241"/>
        <n v="4242"/>
        <n v="302"/>
        <n v="3100"/>
        <n v="4522"/>
        <n v="4527"/>
        <n v="4529"/>
        <n v="4531"/>
        <n v="4541"/>
        <n v="4544"/>
        <n v="4546"/>
        <n v="4549"/>
        <n v="4551"/>
        <n v="4552"/>
        <n v="4553"/>
        <n v="4555"/>
        <n v="4556"/>
        <n v="4557"/>
        <n v="4558"/>
        <n v="4559"/>
        <n v="4560"/>
        <n v="9203"/>
        <n v="9209"/>
        <n v="9230"/>
        <n v="9264"/>
        <n v="9270"/>
        <n v="459"/>
        <n v="2209"/>
        <n v="2901"/>
        <n v="3075"/>
        <n v="5917"/>
        <n v="5952"/>
        <n v="5960"/>
        <n v="5962"/>
        <n v="5968"/>
        <n v="5979"/>
        <n v="5980"/>
        <n v="5982"/>
        <n v="5996"/>
        <n v="6020"/>
        <n v="6026"/>
        <n v="6035"/>
        <n v="6042"/>
        <n v="6049"/>
        <n v="6050"/>
        <n v="6051"/>
        <n v="6057"/>
        <n v="6060"/>
        <n v="6062"/>
        <n v="6063"/>
        <n v="6064"/>
        <n v="6065"/>
        <n v="6067"/>
        <n v="6068"/>
        <n v="6069"/>
        <n v="5920"/>
        <n v="5949"/>
        <n v="5951"/>
        <n v="6115"/>
        <n v="6134"/>
        <n v="6505"/>
        <n v="6515"/>
        <n v="6532"/>
        <n v="6533"/>
        <n v="6537"/>
        <n v="6543"/>
        <n v="6547"/>
        <n v="6548"/>
        <n v="6549"/>
        <n v="6550"/>
        <n v="6551"/>
        <n v="6552"/>
        <n v="6553"/>
        <n v="6554"/>
        <n v="354"/>
        <n v="6007"/>
        <n v="7729"/>
        <n v="7733"/>
        <n v="7738"/>
        <n v="7758"/>
        <n v="7770"/>
        <n v="7771"/>
        <n v="7773"/>
        <n v="7774"/>
        <n v="7775"/>
        <n v="9111"/>
        <n v="9137"/>
        <n v="9151"/>
        <n v="5504"/>
        <n v="7230"/>
        <n v="7231"/>
        <n v="7254"/>
        <n v="8210"/>
        <n v="8213"/>
        <n v="8216"/>
        <n v="8217"/>
        <n v="8219"/>
        <n v="8220"/>
        <n v="610"/>
        <n v="2620"/>
        <n v="2645"/>
        <n v="2648"/>
        <n v="3118"/>
        <n v="3119"/>
        <n v="3120"/>
        <n v="3121"/>
        <n v="3123"/>
        <n v="3128"/>
        <n v="3137"/>
        <n v="3194"/>
        <n v="5033"/>
        <n v="5036"/>
        <n v="5038"/>
        <n v="5045"/>
        <n v="5047"/>
        <n v="5050"/>
        <n v="5051"/>
        <n v="5052"/>
        <n v="5053"/>
        <n v="5054"/>
        <n v="5055"/>
      </sharedItems>
      <extLst>
        <ext xmlns:x15="http://schemas.microsoft.com/office/spreadsheetml/2010/11/main" uri="{4F2E5C28-24EA-4eb8-9CBF-B6C8F9C3D259}">
          <x15:cachedUniqueNames>
            <x15:cachedUniqueName index="0" name="[8274 - 36353 - ULTIMOS 3 MESES].[CODRCA].&amp;[3126]"/>
            <x15:cachedUniqueName index="1" name="[8274 - 36353 - ULTIMOS 3 MESES].[CODRCA].&amp;[4113]"/>
            <x15:cachedUniqueName index="2" name="[8274 - 36353 - ULTIMOS 3 MESES].[CODRCA].&amp;[4127]"/>
            <x15:cachedUniqueName index="3" name="[8274 - 36353 - ULTIMOS 3 MESES].[CODRCA].&amp;[4137]"/>
            <x15:cachedUniqueName index="4" name="[8274 - 36353 - ULTIMOS 3 MESES].[CODRCA].&amp;[4141]"/>
            <x15:cachedUniqueName index="5" name="[8274 - 36353 - ULTIMOS 3 MESES].[CODRCA].&amp;[4145]"/>
            <x15:cachedUniqueName index="6" name="[8274 - 36353 - ULTIMOS 3 MESES].[CODRCA].&amp;[4146]"/>
            <x15:cachedUniqueName index="7" name="[8274 - 36353 - ULTIMOS 3 MESES].[CODRCA].&amp;[4148]"/>
            <x15:cachedUniqueName index="8" name="[8274 - 36353 - ULTIMOS 3 MESES].[CODRCA].&amp;[4174]"/>
            <x15:cachedUniqueName index="9" name="[8274 - 36353 - ULTIMOS 3 MESES].[CODRCA].&amp;[4175]"/>
            <x15:cachedUniqueName index="10" name="[8274 - 36353 - ULTIMOS 3 MESES].[CODRCA].&amp;[4176]"/>
            <x15:cachedUniqueName index="11" name="[8274 - 36353 - ULTIMOS 3 MESES].[CODRCA].&amp;[4177]"/>
            <x15:cachedUniqueName index="12" name="[8274 - 36353 - ULTIMOS 3 MESES].[CODRCA].&amp;[4178]"/>
            <x15:cachedUniqueName index="13" name="[8274 - 36353 - ULTIMOS 3 MESES].[CODRCA].&amp;[4314]"/>
            <x15:cachedUniqueName index="14" name="[8274 - 36353 - ULTIMOS 3 MESES].[CODRCA].&amp;[4316]"/>
            <x15:cachedUniqueName index="15" name="[8274 - 36353 - ULTIMOS 3 MESES].[CODRCA].&amp;[4318]"/>
            <x15:cachedUniqueName index="16" name="[8274 - 36353 - ULTIMOS 3 MESES].[CODRCA].&amp;[4333]"/>
            <x15:cachedUniqueName index="17" name="[8274 - 36353 - ULTIMOS 3 MESES].[CODRCA].&amp;[4334]"/>
            <x15:cachedUniqueName index="18" name="[8274 - 36353 - ULTIMOS 3 MESES].[CODRCA].&amp;[4339]"/>
            <x15:cachedUniqueName index="19" name="[8274 - 36353 - ULTIMOS 3 MESES].[CODRCA].&amp;[4340]"/>
            <x15:cachedUniqueName index="20" name="[8274 - 36353 - ULTIMOS 3 MESES].[CODRCA].&amp;[4341]"/>
            <x15:cachedUniqueName index="21" name="[8274 - 36353 - ULTIMOS 3 MESES].[CODRCA].&amp;[4343]"/>
            <x15:cachedUniqueName index="22" name="[8274 - 36353 - ULTIMOS 3 MESES].[CODRCA].&amp;[4348]"/>
            <x15:cachedUniqueName index="23" name="[8274 - 36353 - ULTIMOS 3 MESES].[CODRCA].&amp;[4349]"/>
            <x15:cachedUniqueName index="24" name="[8274 - 36353 - ULTIMOS 3 MESES].[CODRCA].&amp;[4350]"/>
            <x15:cachedUniqueName index="25" name="[8274 - 36353 - ULTIMOS 3 MESES].[CODRCA].&amp;[4351]"/>
            <x15:cachedUniqueName index="26" name="[8274 - 36353 - ULTIMOS 3 MESES].[CODRCA].&amp;[4352]"/>
            <x15:cachedUniqueName index="27" name="[8274 - 36353 - ULTIMOS 3 MESES].[CODRCA].&amp;[4353]"/>
            <x15:cachedUniqueName index="28" name="[8274 - 36353 - ULTIMOS 3 MESES].[CODRCA].&amp;[1500]"/>
            <x15:cachedUniqueName index="29" name="[8274 - 36353 - ULTIMOS 3 MESES].[CODRCA].&amp;[1528]"/>
            <x15:cachedUniqueName index="30" name="[8274 - 36353 - ULTIMOS 3 MESES].[CODRCA].&amp;[1563]"/>
            <x15:cachedUniqueName index="31" name="[8274 - 36353 - ULTIMOS 3 MESES].[CODRCA].&amp;[1565]"/>
            <x15:cachedUniqueName index="32" name="[8274 - 36353 - ULTIMOS 3 MESES].[CODRCA].&amp;[1576]"/>
            <x15:cachedUniqueName index="33" name="[8274 - 36353 - ULTIMOS 3 MESES].[CODRCA].&amp;[1586]"/>
            <x15:cachedUniqueName index="34" name="[8274 - 36353 - ULTIMOS 3 MESES].[CODRCA].&amp;[1597]"/>
            <x15:cachedUniqueName index="35" name="[8274 - 36353 - ULTIMOS 3 MESES].[CODRCA].&amp;[1598]"/>
            <x15:cachedUniqueName index="36" name="[8274 - 36353 - ULTIMOS 3 MESES].[CODRCA].&amp;[1645]"/>
            <x15:cachedUniqueName index="37" name="[8274 - 36353 - ULTIMOS 3 MESES].[CODRCA].&amp;[1648]"/>
            <x15:cachedUniqueName index="38" name="[8274 - 36353 - ULTIMOS 3 MESES].[CODRCA].&amp;[1651]"/>
            <x15:cachedUniqueName index="39" name="[8274 - 36353 - ULTIMOS 3 MESES].[CODRCA].&amp;[1652]"/>
            <x15:cachedUniqueName index="40" name="[8274 - 36353 - ULTIMOS 3 MESES].[CODRCA].&amp;[1654]"/>
            <x15:cachedUniqueName index="41" name="[8274 - 36353 - ULTIMOS 3 MESES].[CODRCA].&amp;[1655]"/>
            <x15:cachedUniqueName index="42" name="[8274 - 36353 - ULTIMOS 3 MESES].[CODRCA].&amp;[1662]"/>
            <x15:cachedUniqueName index="43" name="[8274 - 36353 - ULTIMOS 3 MESES].[CODRCA].&amp;[1663]"/>
            <x15:cachedUniqueName index="44" name="[8274 - 36353 - ULTIMOS 3 MESES].[CODRCA].&amp;[1667]"/>
            <x15:cachedUniqueName index="45" name="[8274 - 36353 - ULTIMOS 3 MESES].[CODRCA].&amp;[1669]"/>
            <x15:cachedUniqueName index="46" name="[8274 - 36353 - ULTIMOS 3 MESES].[CODRCA].&amp;[1670]"/>
            <x15:cachedUniqueName index="47" name="[8274 - 36353 - ULTIMOS 3 MESES].[CODRCA].&amp;[1675]"/>
            <x15:cachedUniqueName index="48" name="[8274 - 36353 - ULTIMOS 3 MESES].[CODRCA].&amp;[1676]"/>
            <x15:cachedUniqueName index="49" name="[8274 - 36353 - ULTIMOS 3 MESES].[CODRCA].&amp;[1677]"/>
            <x15:cachedUniqueName index="50" name="[8274 - 36353 - ULTIMOS 3 MESES].[CODRCA].&amp;[1678]"/>
            <x15:cachedUniqueName index="51" name="[8274 - 36353 - ULTIMOS 3 MESES].[CODRCA].&amp;[1679]"/>
            <x15:cachedUniqueName index="52" name="[8274 - 36353 - ULTIMOS 3 MESES].[CODRCA].&amp;[1680]"/>
            <x15:cachedUniqueName index="53" name="[8274 - 36353 - ULTIMOS 3 MESES].[CODRCA].&amp;[2762]"/>
            <x15:cachedUniqueName index="54" name="[8274 - 36353 - ULTIMOS 3 MESES].[CODRCA].&amp;[2763]"/>
            <x15:cachedUniqueName index="55" name="[8274 - 36353 - ULTIMOS 3 MESES].[CODRCA].&amp;[2767]"/>
            <x15:cachedUniqueName index="56" name="[8274 - 36353 - ULTIMOS 3 MESES].[CODRCA].&amp;[2783]"/>
            <x15:cachedUniqueName index="57" name="[8274 - 36353 - ULTIMOS 3 MESES].[CODRCA].&amp;[1800]"/>
            <x15:cachedUniqueName index="58" name="[8274 - 36353 - ULTIMOS 3 MESES].[CODRCA].&amp;[1840]"/>
            <x15:cachedUniqueName index="59" name="[8274 - 36353 - ULTIMOS 3 MESES].[CODRCA].&amp;[1877]"/>
            <x15:cachedUniqueName index="60" name="[8274 - 36353 - ULTIMOS 3 MESES].[CODRCA].&amp;[1881]"/>
            <x15:cachedUniqueName index="61" name="[8274 - 36353 - ULTIMOS 3 MESES].[CODRCA].&amp;[1890]"/>
            <x15:cachedUniqueName index="62" name="[8274 - 36353 - ULTIMOS 3 MESES].[CODRCA].&amp;[1891]"/>
            <x15:cachedUniqueName index="63" name="[8274 - 36353 - ULTIMOS 3 MESES].[CODRCA].&amp;[1894]"/>
            <x15:cachedUniqueName index="64" name="[8274 - 36353 - ULTIMOS 3 MESES].[CODRCA].&amp;[1967]"/>
            <x15:cachedUniqueName index="65" name="[8274 - 36353 - ULTIMOS 3 MESES].[CODRCA].&amp;[1970]"/>
            <x15:cachedUniqueName index="66" name="[8274 - 36353 - ULTIMOS 3 MESES].[CODRCA].&amp;[1971]"/>
            <x15:cachedUniqueName index="67" name="[8274 - 36353 - ULTIMOS 3 MESES].[CODRCA].&amp;[1975]"/>
            <x15:cachedUniqueName index="68" name="[8274 - 36353 - ULTIMOS 3 MESES].[CODRCA].&amp;[1984]"/>
            <x15:cachedUniqueName index="69" name="[8274 - 36353 - ULTIMOS 3 MESES].[CODRCA].&amp;[1993]"/>
            <x15:cachedUniqueName index="70" name="[8274 - 36353 - ULTIMOS 3 MESES].[CODRCA].&amp;[3047]"/>
            <x15:cachedUniqueName index="71" name="[8274 - 36353 - ULTIMOS 3 MESES].[CODRCA].&amp;[3048]"/>
            <x15:cachedUniqueName index="72" name="[8274 - 36353 - ULTIMOS 3 MESES].[CODRCA].&amp;[3065]"/>
            <x15:cachedUniqueName index="73" name="[8274 - 36353 - ULTIMOS 3 MESES].[CODRCA].&amp;[3066]"/>
            <x15:cachedUniqueName index="74" name="[8274 - 36353 - ULTIMOS 3 MESES].[CODRCA].&amp;[3067]"/>
            <x15:cachedUniqueName index="75" name="[8274 - 36353 - ULTIMOS 3 MESES].[CODRCA].&amp;[3068]"/>
            <x15:cachedUniqueName index="76" name="[8274 - 36353 - ULTIMOS 3 MESES].[CODRCA].&amp;[3069]"/>
            <x15:cachedUniqueName index="77" name="[8274 - 36353 - ULTIMOS 3 MESES].[CODRCA].&amp;[3071]"/>
            <x15:cachedUniqueName index="78" name="[8274 - 36353 - ULTIMOS 3 MESES].[CODRCA].&amp;[3077]"/>
            <x15:cachedUniqueName index="79" name="[8274 - 36353 - ULTIMOS 3 MESES].[CODRCA].&amp;[3078]"/>
            <x15:cachedUniqueName index="80" name="[8274 - 36353 - ULTIMOS 3 MESES].[CODRCA].&amp;[3079]"/>
            <x15:cachedUniqueName index="81" name="[8274 - 36353 - ULTIMOS 3 MESES].[CODRCA].&amp;[3081]"/>
            <x15:cachedUniqueName index="82" name="[8274 - 36353 - ULTIMOS 3 MESES].[CODRCA].&amp;[3082]"/>
            <x15:cachedUniqueName index="83" name="[8274 - 36353 - ULTIMOS 3 MESES].[CODRCA].&amp;[3084]"/>
            <x15:cachedUniqueName index="84" name="[8274 - 36353 - ULTIMOS 3 MESES].[CODRCA].&amp;[457]"/>
            <x15:cachedUniqueName index="85" name="[8274 - 36353 - ULTIMOS 3 MESES].[CODRCA].&amp;[2310]"/>
            <x15:cachedUniqueName index="86" name="[8274 - 36353 - ULTIMOS 3 MESES].[CODRCA].&amp;[2314]"/>
            <x15:cachedUniqueName index="87" name="[8274 - 36353 - ULTIMOS 3 MESES].[CODRCA].&amp;[2320]"/>
            <x15:cachedUniqueName index="88" name="[8274 - 36353 - ULTIMOS 3 MESES].[CODRCA].&amp;[2321]"/>
            <x15:cachedUniqueName index="89" name="[8274 - 36353 - ULTIMOS 3 MESES].[CODRCA].&amp;[2324]"/>
            <x15:cachedUniqueName index="90" name="[8274 - 36353 - ULTIMOS 3 MESES].[CODRCA].&amp;[2325]"/>
            <x15:cachedUniqueName index="91" name="[8274 - 36353 - ULTIMOS 3 MESES].[CODRCA].&amp;[2335]"/>
            <x15:cachedUniqueName index="92" name="[8274 - 36353 - ULTIMOS 3 MESES].[CODRCA].&amp;[2336]"/>
            <x15:cachedUniqueName index="93" name="[8274 - 36353 - ULTIMOS 3 MESES].[CODRCA].&amp;[2338]"/>
            <x15:cachedUniqueName index="94" name="[8274 - 36353 - ULTIMOS 3 MESES].[CODRCA].&amp;[2339]"/>
            <x15:cachedUniqueName index="95" name="[8274 - 36353 - ULTIMOS 3 MESES].[CODRCA].&amp;[2340]"/>
            <x15:cachedUniqueName index="96" name="[8274 - 36353 - ULTIMOS 3 MESES].[CODRCA].&amp;[2343]"/>
            <x15:cachedUniqueName index="97" name="[8274 - 36353 - ULTIMOS 3 MESES].[CODRCA].&amp;[2352]"/>
            <x15:cachedUniqueName index="98" name="[8274 - 36353 - ULTIMOS 3 MESES].[CODRCA].&amp;[2353]"/>
            <x15:cachedUniqueName index="99" name="[8274 - 36353 - ULTIMOS 3 MESES].[CODRCA].&amp;[2354]"/>
            <x15:cachedUniqueName index="100" name="[8274 - 36353 - ULTIMOS 3 MESES].[CODRCA].&amp;[2635]"/>
            <x15:cachedUniqueName index="101" name="[8274 - 36353 - ULTIMOS 3 MESES].[CODRCA].&amp;[3116]"/>
            <x15:cachedUniqueName index="102" name="[8274 - 36353 - ULTIMOS 3 MESES].[CODRCA].&amp;[3175]"/>
            <x15:cachedUniqueName index="103" name="[8274 - 36353 - ULTIMOS 3 MESES].[CODRCA].&amp;[3185]"/>
            <x15:cachedUniqueName index="104" name="[8274 - 36353 - ULTIMOS 3 MESES].[CODRCA].&amp;[9237]"/>
            <x15:cachedUniqueName index="105" name="[8274 - 36353 - ULTIMOS 3 MESES].[CODRCA].&amp;[9300]"/>
            <x15:cachedUniqueName index="106" name="[8274 - 36353 - ULTIMOS 3 MESES].[CODRCA].&amp;[5103]"/>
            <x15:cachedUniqueName index="107" name="[8274 - 36353 - ULTIMOS 3 MESES].[CODRCA].&amp;[5112]"/>
            <x15:cachedUniqueName index="108" name="[8274 - 36353 - ULTIMOS 3 MESES].[CODRCA].&amp;[5124]"/>
            <x15:cachedUniqueName index="109" name="[8274 - 36353 - ULTIMOS 3 MESES].[CODRCA].&amp;[5125]"/>
            <x15:cachedUniqueName index="110" name="[8274 - 36353 - ULTIMOS 3 MESES].[CODRCA].&amp;[5127]"/>
            <x15:cachedUniqueName index="111" name="[8274 - 36353 - ULTIMOS 3 MESES].[CODRCA].&amp;[5133]"/>
            <x15:cachedUniqueName index="112" name="[8274 - 36353 - ULTIMOS 3 MESES].[CODRCA].&amp;[5134]"/>
            <x15:cachedUniqueName index="113" name="[8274 - 36353 - ULTIMOS 3 MESES].[CODRCA].&amp;[5174]"/>
            <x15:cachedUniqueName index="114" name="[8274 - 36353 - ULTIMOS 3 MESES].[CODRCA].&amp;[5176]"/>
            <x15:cachedUniqueName index="115" name="[8274 - 36353 - ULTIMOS 3 MESES].[CODRCA].&amp;[5177]"/>
            <x15:cachedUniqueName index="116" name="[8274 - 36353 - ULTIMOS 3 MESES].[CODRCA].&amp;[5187]"/>
            <x15:cachedUniqueName index="117" name="[8274 - 36353 - ULTIMOS 3 MESES].[CODRCA].&amp;[5201]"/>
            <x15:cachedUniqueName index="118" name="[8274 - 36353 - ULTIMOS 3 MESES].[CODRCA].&amp;[5204]"/>
            <x15:cachedUniqueName index="119" name="[8274 - 36353 - ULTIMOS 3 MESES].[CODRCA].&amp;[5211]"/>
            <x15:cachedUniqueName index="120" name="[8274 - 36353 - ULTIMOS 3 MESES].[CODRCA].&amp;[5216]"/>
            <x15:cachedUniqueName index="121" name="[8274 - 36353 - ULTIMOS 3 MESES].[CODRCA].&amp;[5219]"/>
            <x15:cachedUniqueName index="122" name="[8274 - 36353 - ULTIMOS 3 MESES].[CODRCA].&amp;[5220]"/>
            <x15:cachedUniqueName index="123" name="[8274 - 36353 - ULTIMOS 3 MESES].[CODRCA].&amp;[5222]"/>
            <x15:cachedUniqueName index="124" name="[8274 - 36353 - ULTIMOS 3 MESES].[CODRCA].&amp;[5224]"/>
            <x15:cachedUniqueName index="125" name="[8274 - 36353 - ULTIMOS 3 MESES].[CODRCA].&amp;[5231]"/>
            <x15:cachedUniqueName index="126" name="[8274 - 36353 - ULTIMOS 3 MESES].[CODRCA].&amp;[5232]"/>
            <x15:cachedUniqueName index="127" name="[8274 - 36353 - ULTIMOS 3 MESES].[CODRCA].&amp;[5233]"/>
            <x15:cachedUniqueName index="128" name="[8274 - 36353 - ULTIMOS 3 MESES].[CODRCA].&amp;[5234]"/>
            <x15:cachedUniqueName index="129" name="[8274 - 36353 - ULTIMOS 3 MESES].[CODRCA].&amp;[5236]"/>
            <x15:cachedUniqueName index="130" name="[8274 - 36353 - ULTIMOS 3 MESES].[CODRCA].&amp;[5237]"/>
            <x15:cachedUniqueName index="131" name="[8274 - 36353 - ULTIMOS 3 MESES].[CODRCA].&amp;[5239]"/>
            <x15:cachedUniqueName index="132" name="[8274 - 36353 - ULTIMOS 3 MESES].[CODRCA].&amp;[2611]"/>
            <x15:cachedUniqueName index="133" name="[8274 - 36353 - ULTIMOS 3 MESES].[CODRCA].&amp;[2615]"/>
            <x15:cachedUniqueName index="134" name="[8274 - 36353 - ULTIMOS 3 MESES].[CODRCA].&amp;[2619]"/>
            <x15:cachedUniqueName index="135" name="[8274 - 36353 - ULTIMOS 3 MESES].[CODRCA].&amp;[2621]"/>
            <x15:cachedUniqueName index="136" name="[8274 - 36353 - ULTIMOS 3 MESES].[CODRCA].&amp;[2628]"/>
            <x15:cachedUniqueName index="137" name="[8274 - 36353 - ULTIMOS 3 MESES].[CODRCA].&amp;[2629]"/>
            <x15:cachedUniqueName index="138" name="[8274 - 36353 - ULTIMOS 3 MESES].[CODRCA].&amp;[2636]"/>
            <x15:cachedUniqueName index="139" name="[8274 - 36353 - ULTIMOS 3 MESES].[CODRCA].&amp;[2637]"/>
            <x15:cachedUniqueName index="140" name="[8274 - 36353 - ULTIMOS 3 MESES].[CODRCA].&amp;[2642]"/>
            <x15:cachedUniqueName index="141" name="[8274 - 36353 - ULTIMOS 3 MESES].[CODRCA].&amp;[2651]"/>
            <x15:cachedUniqueName index="142" name="[8274 - 36353 - ULTIMOS 3 MESES].[CODRCA].&amp;[2658]"/>
            <x15:cachedUniqueName index="143" name="[8274 - 36353 - ULTIMOS 3 MESES].[CODRCA].&amp;[2663]"/>
            <x15:cachedUniqueName index="144" name="[8274 - 36353 - ULTIMOS 3 MESES].[CODRCA].&amp;[2667]"/>
            <x15:cachedUniqueName index="145" name="[8274 - 36353 - ULTIMOS 3 MESES].[CODRCA].&amp;[2673]"/>
            <x15:cachedUniqueName index="146" name="[8274 - 36353 - ULTIMOS 3 MESES].[CODRCA].&amp;[2674]"/>
            <x15:cachedUniqueName index="147" name="[8274 - 36353 - ULTIMOS 3 MESES].[CODRCA].&amp;[2680]"/>
            <x15:cachedUniqueName index="148" name="[8274 - 36353 - ULTIMOS 3 MESES].[CODRCA].&amp;[2683]"/>
            <x15:cachedUniqueName index="149" name="[8274 - 36353 - ULTIMOS 3 MESES].[CODRCA].&amp;[2684]"/>
            <x15:cachedUniqueName index="150" name="[8274 - 36353 - ULTIMOS 3 MESES].[CODRCA].&amp;[2685]"/>
            <x15:cachedUniqueName index="151" name="[8274 - 36353 - ULTIMOS 3 MESES].[CODRCA].&amp;[2686]"/>
            <x15:cachedUniqueName index="152" name="[8274 - 36353 - ULTIMOS 3 MESES].[CODRCA].&amp;[2687]"/>
            <x15:cachedUniqueName index="153" name="[8274 - 36353 - ULTIMOS 3 MESES].[CODRCA].&amp;[2688]"/>
            <x15:cachedUniqueName index="154" name="[8274 - 36353 - ULTIMOS 3 MESES].[CODRCA].&amp;[2689]"/>
            <x15:cachedUniqueName index="155" name="[8274 - 36353 - ULTIMOS 3 MESES].[CODRCA].&amp;[5119]"/>
            <x15:cachedUniqueName index="156" name="[8274 - 36353 - ULTIMOS 3 MESES].[CODRCA].&amp;[5135]"/>
            <x15:cachedUniqueName index="157" name="[8274 - 36353 - ULTIMOS 3 MESES].[CODRCA].&amp;[1532]"/>
            <x15:cachedUniqueName index="158" name="[8274 - 36353 - ULTIMOS 3 MESES].[CODRCA].&amp;[1566]"/>
            <x15:cachedUniqueName index="159" name="[8274 - 36353 - ULTIMOS 3 MESES].[CODRCA].&amp;[2721]"/>
            <x15:cachedUniqueName index="160" name="[8274 - 36353 - ULTIMOS 3 MESES].[CODRCA].&amp;[2782]"/>
            <x15:cachedUniqueName index="161" name="[8274 - 36353 - ULTIMOS 3 MESES].[CODRCA].&amp;[2794]"/>
            <x15:cachedUniqueName index="162" name="[8274 - 36353 - ULTIMOS 3 MESES].[CODRCA].&amp;[2899]"/>
            <x15:cachedUniqueName index="163" name="[8274 - 36353 - ULTIMOS 3 MESES].[CODRCA].&amp;[3042]"/>
            <x15:cachedUniqueName index="164" name="[8274 - 36353 - ULTIMOS 3 MESES].[CODRCA].&amp;[3043]"/>
            <x15:cachedUniqueName index="165" name="[8274 - 36353 - ULTIMOS 3 MESES].[CODRCA].&amp;[3070]"/>
            <x15:cachedUniqueName index="166" name="[8274 - 36353 - ULTIMOS 3 MESES].[CODRCA].&amp;[3499]"/>
            <x15:cachedUniqueName index="167" name="[8274 - 36353 - ULTIMOS 3 MESES].[CODRCA].&amp;[4024]"/>
            <x15:cachedUniqueName index="168" name="[8274 - 36353 - ULTIMOS 3 MESES].[CODRCA].&amp;[280]"/>
            <x15:cachedUniqueName index="169" name="[8274 - 36353 - ULTIMOS 3 MESES].[CODRCA].&amp;[375]"/>
            <x15:cachedUniqueName index="170" name="[8274 - 36353 - ULTIMOS 3 MESES].[CODRCA].&amp;[2800]"/>
            <x15:cachedUniqueName index="171" name="[8274 - 36353 - ULTIMOS 3 MESES].[CODRCA].&amp;[2856]"/>
            <x15:cachedUniqueName index="172" name="[8274 - 36353 - ULTIMOS 3 MESES].[CODRCA].&amp;[2866]"/>
            <x15:cachedUniqueName index="173" name="[8274 - 36353 - ULTIMOS 3 MESES].[CODRCA].&amp;[2867]"/>
            <x15:cachedUniqueName index="174" name="[8274 - 36353 - ULTIMOS 3 MESES].[CODRCA].&amp;[2868]"/>
            <x15:cachedUniqueName index="175" name="[8274 - 36353 - ULTIMOS 3 MESES].[CODRCA].&amp;[2869]"/>
            <x15:cachedUniqueName index="176" name="[8274 - 36353 - ULTIMOS 3 MESES].[CODRCA].&amp;[2875]"/>
            <x15:cachedUniqueName index="177" name="[8274 - 36353 - ULTIMOS 3 MESES].[CODRCA].&amp;[2889]"/>
            <x15:cachedUniqueName index="178" name="[8274 - 36353 - ULTIMOS 3 MESES].[CODRCA].&amp;[2892]"/>
            <x15:cachedUniqueName index="179" name="[8274 - 36353 - ULTIMOS 3 MESES].[CODRCA].&amp;[2895]"/>
            <x15:cachedUniqueName index="180" name="[8274 - 36353 - ULTIMOS 3 MESES].[CODRCA].&amp;[2896]"/>
            <x15:cachedUniqueName index="181" name="[8274 - 36353 - ULTIMOS 3 MESES].[CODRCA].&amp;[2897]"/>
            <x15:cachedUniqueName index="182" name="[8274 - 36353 - ULTIMOS 3 MESES].[CODRCA].&amp;[2919]"/>
            <x15:cachedUniqueName index="183" name="[8274 - 36353 - ULTIMOS 3 MESES].[CODRCA].&amp;[2954]"/>
            <x15:cachedUniqueName index="184" name="[8274 - 36353 - ULTIMOS 3 MESES].[CODRCA].&amp;[9306]"/>
            <x15:cachedUniqueName index="185" name="[8274 - 36353 - ULTIMOS 3 MESES].[CODRCA].&amp;[9307]"/>
            <x15:cachedUniqueName index="186" name="[8274 - 36353 - ULTIMOS 3 MESES].[CODRCA].&amp;[9310]"/>
            <x15:cachedUniqueName index="187" name="[8274 - 36353 - ULTIMOS 3 MESES].[CODRCA].&amp;[9312]"/>
            <x15:cachedUniqueName index="188" name="[8274 - 36353 - ULTIMOS 3 MESES].[CODRCA].&amp;[9313]"/>
            <x15:cachedUniqueName index="189" name="[8274 - 36353 - ULTIMOS 3 MESES].[CODRCA].&amp;[9314]"/>
            <x15:cachedUniqueName index="190" name="[8274 - 36353 - ULTIMOS 3 MESES].[CODRCA].&amp;[9320]"/>
            <x15:cachedUniqueName index="191" name="[8274 - 36353 - ULTIMOS 3 MESES].[CODRCA].&amp;[9321]"/>
            <x15:cachedUniqueName index="192" name="[8274 - 36353 - ULTIMOS 3 MESES].[CODRCA].&amp;[9324]"/>
            <x15:cachedUniqueName index="193" name="[8274 - 36353 - ULTIMOS 3 MESES].[CODRCA].&amp;[2951]"/>
            <x15:cachedUniqueName index="194" name="[8274 - 36353 - ULTIMOS 3 MESES].[CODRCA].&amp;[2978]"/>
            <x15:cachedUniqueName index="195" name="[8274 - 36353 - ULTIMOS 3 MESES].[CODRCA].&amp;[2994]"/>
            <x15:cachedUniqueName index="196" name="[8274 - 36353 - ULTIMOS 3 MESES].[CODRCA].&amp;[3018]"/>
            <x15:cachedUniqueName index="197" name="[8274 - 36353 - ULTIMOS 3 MESES].[CODRCA].&amp;[3019]"/>
            <x15:cachedUniqueName index="198" name="[8274 - 36353 - ULTIMOS 3 MESES].[CODRCA].&amp;[3020]"/>
            <x15:cachedUniqueName index="199" name="[8274 - 36353 - ULTIMOS 3 MESES].[CODRCA].&amp;[3022]"/>
            <x15:cachedUniqueName index="200" name="[8274 - 36353 - ULTIMOS 3 MESES].[CODRCA].&amp;[3030]"/>
            <x15:cachedUniqueName index="201" name="[8274 - 36353 - ULTIMOS 3 MESES].[CODRCA].&amp;[3057]"/>
            <x15:cachedUniqueName index="202" name="[8274 - 36353 - ULTIMOS 3 MESES].[CODRCA].&amp;[3058]"/>
            <x15:cachedUniqueName index="203" name="[8274 - 36353 - ULTIMOS 3 MESES].[CODRCA].&amp;[3061]"/>
            <x15:cachedUniqueName index="204" name="[8274 - 36353 - ULTIMOS 3 MESES].[CODRCA].&amp;[3062]"/>
            <x15:cachedUniqueName index="205" name="[8274 - 36353 - ULTIMOS 3 MESES].[CODRCA].&amp;[3063]"/>
            <x15:cachedUniqueName index="206" name="[8274 - 36353 - ULTIMOS 3 MESES].[CODRCA].&amp;[3064]"/>
            <x15:cachedUniqueName index="207" name="[8274 - 36353 - ULTIMOS 3 MESES].[CODRCA].&amp;[3083]"/>
            <x15:cachedUniqueName index="208" name="[8274 - 36353 - ULTIMOS 3 MESES].[CODRCA].&amp;[7300]"/>
            <x15:cachedUniqueName index="209" name="[8274 - 36353 - ULTIMOS 3 MESES].[CODRCA].&amp;[8101]"/>
            <x15:cachedUniqueName index="210" name="[8274 - 36353 - ULTIMOS 3 MESES].[CODRCA].&amp;[8123]"/>
            <x15:cachedUniqueName index="211" name="[8274 - 36353 - ULTIMOS 3 MESES].[CODRCA].&amp;[8162]"/>
            <x15:cachedUniqueName index="212" name="[8274 - 36353 - ULTIMOS 3 MESES].[CODRCA].&amp;[9080]"/>
            <x15:cachedUniqueName index="213" name="[8274 - 36353 - ULTIMOS 3 MESES].[CODRCA].&amp;[9096]"/>
            <x15:cachedUniqueName index="214" name="[8274 - 36353 - ULTIMOS 3 MESES].[CODRCA].&amp;[9284]"/>
            <x15:cachedUniqueName index="215" name="[8274 - 36353 - ULTIMOS 3 MESES].[CODRCA].&amp;[9285]"/>
            <x15:cachedUniqueName index="216" name="[8274 - 36353 - ULTIMOS 3 MESES].[CODRCA].&amp;[9290]"/>
            <x15:cachedUniqueName index="217" name="[8274 - 36353 - ULTIMOS 3 MESES].[CODRCA].&amp;[9293]"/>
            <x15:cachedUniqueName index="218" name="[8274 - 36353 - ULTIMOS 3 MESES].[CODRCA].&amp;[9294]"/>
            <x15:cachedUniqueName index="219" name="[8274 - 36353 - ULTIMOS 3 MESES].[CODRCA].&amp;[9304]"/>
            <x15:cachedUniqueName index="220" name="[8274 - 36353 - ULTIMOS 3 MESES].[CODRCA].&amp;[9316]"/>
            <x15:cachedUniqueName index="221" name="[8274 - 36353 - ULTIMOS 3 MESES].[CODRCA].&amp;[9317]"/>
            <x15:cachedUniqueName index="222" name="[8274 - 36353 - ULTIMOS 3 MESES].[CODRCA].&amp;[9318]"/>
            <x15:cachedUniqueName index="223" name="[8274 - 36353 - ULTIMOS 3 MESES].[CODRCA].&amp;[9319]"/>
            <x15:cachedUniqueName index="224" name="[8274 - 36353 - ULTIMOS 3 MESES].[CODRCA].&amp;[9322]"/>
            <x15:cachedUniqueName index="225" name="[8274 - 36353 - ULTIMOS 3 MESES].[CODRCA].&amp;[9323]"/>
            <x15:cachedUniqueName index="226" name="[8274 - 36353 - ULTIMOS 3 MESES].[CODRCA].&amp;[2145]"/>
            <x15:cachedUniqueName index="227" name="[8274 - 36353 - ULTIMOS 3 MESES].[CODRCA].&amp;[2147]"/>
            <x15:cachedUniqueName index="228" name="[8274 - 36353 - ULTIMOS 3 MESES].[CODRCA].&amp;[2173]"/>
            <x15:cachedUniqueName index="229" name="[8274 - 36353 - ULTIMOS 3 MESES].[CODRCA].&amp;[2174]"/>
            <x15:cachedUniqueName index="230" name="[8274 - 36353 - ULTIMOS 3 MESES].[CODRCA].&amp;[2185]"/>
            <x15:cachedUniqueName index="231" name="[8274 - 36353 - ULTIMOS 3 MESES].[CODRCA].&amp;[2187]"/>
            <x15:cachedUniqueName index="232" name="[8274 - 36353 - ULTIMOS 3 MESES].[CODRCA].&amp;[3200]"/>
            <x15:cachedUniqueName index="233" name="[8274 - 36353 - ULTIMOS 3 MESES].[CODRCA].&amp;[3224]"/>
            <x15:cachedUniqueName index="234" name="[8274 - 36353 - ULTIMOS 3 MESES].[CODRCA].&amp;[3226]"/>
            <x15:cachedUniqueName index="235" name="[8274 - 36353 - ULTIMOS 3 MESES].[CODRCA].&amp;[3227]"/>
            <x15:cachedUniqueName index="236" name="[8274 - 36353 - ULTIMOS 3 MESES].[CODRCA].&amp;[3229]"/>
            <x15:cachedUniqueName index="237" name="[8274 - 36353 - ULTIMOS 3 MESES].[CODRCA].&amp;[3232]"/>
            <x15:cachedUniqueName index="238" name="[8274 - 36353 - ULTIMOS 3 MESES].[CODRCA].&amp;[3233]"/>
            <x15:cachedUniqueName index="239" name="[8274 - 36353 - ULTIMOS 3 MESES].[CODRCA].&amp;[3235]"/>
            <x15:cachedUniqueName index="240" name="[8274 - 36353 - ULTIMOS 3 MESES].[CODRCA].&amp;[3240]"/>
            <x15:cachedUniqueName index="241" name="[8274 - 36353 - ULTIMOS 3 MESES].[CODRCA].&amp;[3242]"/>
            <x15:cachedUniqueName index="242" name="[8274 - 36353 - ULTIMOS 3 MESES].[CODRCA].&amp;[3245]"/>
            <x15:cachedUniqueName index="243" name="[8274 - 36353 - ULTIMOS 3 MESES].[CODRCA].&amp;[3247]"/>
            <x15:cachedUniqueName index="244" name="[8274 - 36353 - ULTIMOS 3 MESES].[CODRCA].&amp;[3251]"/>
            <x15:cachedUniqueName index="245" name="[8274 - 36353 - ULTIMOS 3 MESES].[CODRCA].&amp;[3252]"/>
            <x15:cachedUniqueName index="246" name="[8274 - 36353 - ULTIMOS 3 MESES].[CODRCA].&amp;[3253]"/>
            <x15:cachedUniqueName index="247" name="[8274 - 36353 - ULTIMOS 3 MESES].[CODRCA].&amp;[3254]"/>
            <x15:cachedUniqueName index="248" name="[8274 - 36353 - ULTIMOS 3 MESES].[CODRCA].&amp;[3256]"/>
            <x15:cachedUniqueName index="249" name="[8274 - 36353 - ULTIMOS 3 MESES].[CODRCA].&amp;[3405]"/>
            <x15:cachedUniqueName index="250" name="[8274 - 36353 - ULTIMOS 3 MESES].[CODRCA].&amp;[3413]"/>
            <x15:cachedUniqueName index="251" name="[8274 - 36353 - ULTIMOS 3 MESES].[CODRCA].&amp;[3423]"/>
            <x15:cachedUniqueName index="252" name="[8274 - 36353 - ULTIMOS 3 MESES].[CODRCA].&amp;[3425]"/>
            <x15:cachedUniqueName index="253" name="[8274 - 36353 - ULTIMOS 3 MESES].[CODRCA].&amp;[3448]"/>
            <x15:cachedUniqueName index="254" name="[8274 - 36353 - ULTIMOS 3 MESES].[CODRCA].&amp;[3449]"/>
            <x15:cachedUniqueName index="255" name="[8274 - 36353 - ULTIMOS 3 MESES].[CODRCA].&amp;[3452]"/>
            <x15:cachedUniqueName index="256" name="[8274 - 36353 - ULTIMOS 3 MESES].[CODRCA].&amp;[3453]"/>
            <x15:cachedUniqueName index="257" name="[8274 - 36353 - ULTIMOS 3 MESES].[CODRCA].&amp;[3454]"/>
            <x15:cachedUniqueName index="258" name="[8274 - 36353 - ULTIMOS 3 MESES].[CODRCA].&amp;[3460]"/>
            <x15:cachedUniqueName index="259" name="[8274 - 36353 - ULTIMOS 3 MESES].[CODRCA].&amp;[3463]"/>
            <x15:cachedUniqueName index="260" name="[8274 - 36353 - ULTIMOS 3 MESES].[CODRCA].&amp;[3468]"/>
            <x15:cachedUniqueName index="261" name="[8274 - 36353 - ULTIMOS 3 MESES].[CODRCA].&amp;[3470]"/>
            <x15:cachedUniqueName index="262" name="[8274 - 36353 - ULTIMOS 3 MESES].[CODRCA].&amp;[3471]"/>
            <x15:cachedUniqueName index="263" name="[8274 - 36353 - ULTIMOS 3 MESES].[CODRCA].&amp;[3474]"/>
            <x15:cachedUniqueName index="264" name="[8274 - 36353 - ULTIMOS 3 MESES].[CODRCA].&amp;[3475]"/>
            <x15:cachedUniqueName index="265" name="[8274 - 36353 - ULTIMOS 3 MESES].[CODRCA].&amp;[3477]"/>
            <x15:cachedUniqueName index="266" name="[8274 - 36353 - ULTIMOS 3 MESES].[CODRCA].&amp;[3478]"/>
            <x15:cachedUniqueName index="267" name="[8274 - 36353 - ULTIMOS 3 MESES].[CODRCA].&amp;[3481]"/>
            <x15:cachedUniqueName index="268" name="[8274 - 36353 - ULTIMOS 3 MESES].[CODRCA].&amp;[3488]"/>
            <x15:cachedUniqueName index="269" name="[8274 - 36353 - ULTIMOS 3 MESES].[CODRCA].&amp;[3489]"/>
            <x15:cachedUniqueName index="270" name="[8274 - 36353 - ULTIMOS 3 MESES].[CODRCA].&amp;[3490]"/>
            <x15:cachedUniqueName index="271" name="[8274 - 36353 - ULTIMOS 3 MESES].[CODRCA].&amp;[3491]"/>
            <x15:cachedUniqueName index="272" name="[8274 - 36353 - ULTIMOS 3 MESES].[CODRCA].&amp;[3495]"/>
            <x15:cachedUniqueName index="273" name="[8274 - 36353 - ULTIMOS 3 MESES].[CODRCA].&amp;[3496]"/>
            <x15:cachedUniqueName index="274" name="[8274 - 36353 - ULTIMOS 3 MESES].[CODRCA].&amp;[3497]"/>
            <x15:cachedUniqueName index="275" name="[8274 - 36353 - ULTIMOS 3 MESES].[CODRCA].&amp;[3498]"/>
            <x15:cachedUniqueName index="276" name="[8274 - 36353 - ULTIMOS 3 MESES].[CODRCA].&amp;[3501]"/>
            <x15:cachedUniqueName index="277" name="[8274 - 36353 - ULTIMOS 3 MESES].[CODRCA].&amp;[3592]"/>
            <x15:cachedUniqueName index="278" name="[8274 - 36353 - ULTIMOS 3 MESES].[CODRCA].&amp;[8141]"/>
            <x15:cachedUniqueName index="279" name="[8274 - 36353 - ULTIMOS 3 MESES].[CODRCA].&amp;[8142]"/>
            <x15:cachedUniqueName index="280" name="[8274 - 36353 - ULTIMOS 3 MESES].[CODRCA].&amp;[8143]"/>
            <x15:cachedUniqueName index="281" name="[8274 - 36353 - ULTIMOS 3 MESES].[CODRCA].&amp;[8148]"/>
            <x15:cachedUniqueName index="282" name="[8274 - 36353 - ULTIMOS 3 MESES].[CODRCA].&amp;[581]"/>
            <x15:cachedUniqueName index="283" name="[8274 - 36353 - ULTIMOS 3 MESES].[CODRCA].&amp;[3603]"/>
            <x15:cachedUniqueName index="284" name="[8274 - 36353 - ULTIMOS 3 MESES].[CODRCA].&amp;[3608]"/>
            <x15:cachedUniqueName index="285" name="[8274 - 36353 - ULTIMOS 3 MESES].[CODRCA].&amp;[3609]"/>
            <x15:cachedUniqueName index="286" name="[8274 - 36353 - ULTIMOS 3 MESES].[CODRCA].&amp;[3612]"/>
            <x15:cachedUniqueName index="287" name="[8274 - 36353 - ULTIMOS 3 MESES].[CODRCA].&amp;[3613]"/>
            <x15:cachedUniqueName index="288" name="[8274 - 36353 - ULTIMOS 3 MESES].[CODRCA].&amp;[3614]"/>
            <x15:cachedUniqueName index="289" name="[8274 - 36353 - ULTIMOS 3 MESES].[CODRCA].&amp;[3615]"/>
            <x15:cachedUniqueName index="290" name="[8274 - 36353 - ULTIMOS 3 MESES].[CODRCA].&amp;[8149]"/>
            <x15:cachedUniqueName index="291" name="[8274 - 36353 - ULTIMOS 3 MESES].[CODRCA].&amp;[9085]"/>
            <x15:cachedUniqueName index="292" name="[8274 - 36353 - ULTIMOS 3 MESES].[CODRCA].&amp;[9094]"/>
            <x15:cachedUniqueName index="293" name="[8274 - 36353 - ULTIMOS 3 MESES].[CODRCA].&amp;[9185]"/>
            <x15:cachedUniqueName index="294" name="[8274 - 36353 - ULTIMOS 3 MESES].[CODRCA].&amp;[9250]"/>
            <x15:cachedUniqueName index="295" name="[8274 - 36353 - ULTIMOS 3 MESES].[CODRCA].&amp;[9251]"/>
            <x15:cachedUniqueName index="296" name="[8274 - 36353 - ULTIMOS 3 MESES].[CODRCA].&amp;[9275]"/>
            <x15:cachedUniqueName index="297" name="[8274 - 36353 - ULTIMOS 3 MESES].[CODRCA].&amp;[3052]"/>
            <x15:cachedUniqueName index="298" name="[8274 - 36353 - ULTIMOS 3 MESES].[CODRCA].&amp;[3053]"/>
            <x15:cachedUniqueName index="299" name="[8274 - 36353 - ULTIMOS 3 MESES].[CODRCA].&amp;[3729]"/>
            <x15:cachedUniqueName index="300" name="[8274 - 36353 - ULTIMOS 3 MESES].[CODRCA].&amp;[3730]"/>
            <x15:cachedUniqueName index="301" name="[8274 - 36353 - ULTIMOS 3 MESES].[CODRCA].&amp;[3732]"/>
            <x15:cachedUniqueName index="302" name="[8274 - 36353 - ULTIMOS 3 MESES].[CODRCA].&amp;[3750]"/>
            <x15:cachedUniqueName index="303" name="[8274 - 36353 - ULTIMOS 3 MESES].[CODRCA].&amp;[3772]"/>
            <x15:cachedUniqueName index="304" name="[8274 - 36353 - ULTIMOS 3 MESES].[CODRCA].&amp;[3773]"/>
            <x15:cachedUniqueName index="305" name="[8274 - 36353 - ULTIMOS 3 MESES].[CODRCA].&amp;[3788]"/>
            <x15:cachedUniqueName index="306" name="[8274 - 36353 - ULTIMOS 3 MESES].[CODRCA].&amp;[3796]"/>
            <x15:cachedUniqueName index="307" name="[8274 - 36353 - ULTIMOS 3 MESES].[CODRCA].&amp;[3801]"/>
            <x15:cachedUniqueName index="308" name="[8274 - 36353 - ULTIMOS 3 MESES].[CODRCA].&amp;[3812]"/>
            <x15:cachedUniqueName index="309" name="[8274 - 36353 - ULTIMOS 3 MESES].[CODRCA].&amp;[3819]"/>
            <x15:cachedUniqueName index="310" name="[8274 - 36353 - ULTIMOS 3 MESES].[CODRCA].&amp;[3823]"/>
            <x15:cachedUniqueName index="311" name="[8274 - 36353 - ULTIMOS 3 MESES].[CODRCA].&amp;[3847]"/>
            <x15:cachedUniqueName index="312" name="[8274 - 36353 - ULTIMOS 3 MESES].[CODRCA].&amp;[3848]"/>
            <x15:cachedUniqueName index="313" name="[8274 - 36353 - ULTIMOS 3 MESES].[CODRCA].&amp;[3849]"/>
            <x15:cachedUniqueName index="314" name="[8274 - 36353 - ULTIMOS 3 MESES].[CODRCA].&amp;[3850]"/>
            <x15:cachedUniqueName index="315" name="[8274 - 36353 - ULTIMOS 3 MESES].[CODRCA].&amp;[3851]"/>
            <x15:cachedUniqueName index="316" name="[8274 - 36353 - ULTIMOS 3 MESES].[CODRCA].&amp;[3852]"/>
            <x15:cachedUniqueName index="317" name="[8274 - 36353 - ULTIMOS 3 MESES].[CODRCA].&amp;[2103]"/>
            <x15:cachedUniqueName index="318" name="[8274 - 36353 - ULTIMOS 3 MESES].[CODRCA].&amp;[2113]"/>
            <x15:cachedUniqueName index="319" name="[8274 - 36353 - ULTIMOS 3 MESES].[CODRCA].&amp;[2120]"/>
            <x15:cachedUniqueName index="320" name="[8274 - 36353 - ULTIMOS 3 MESES].[CODRCA].&amp;[2146]"/>
            <x15:cachedUniqueName index="321" name="[8274 - 36353 - ULTIMOS 3 MESES].[CODRCA].&amp;[2155]"/>
            <x15:cachedUniqueName index="322" name="[8274 - 36353 - ULTIMOS 3 MESES].[CODRCA].&amp;[2176]"/>
            <x15:cachedUniqueName index="323" name="[8274 - 36353 - ULTIMOS 3 MESES].[CODRCA].&amp;[2198]"/>
            <x15:cachedUniqueName index="324" name="[8274 - 36353 - ULTIMOS 3 MESES].[CODRCA].&amp;[3151]"/>
            <x15:cachedUniqueName index="325" name="[8274 - 36353 - ULTIMOS 3 MESES].[CODRCA].&amp;[3157]"/>
            <x15:cachedUniqueName index="326" name="[8274 - 36353 - ULTIMOS 3 MESES].[CODRCA].&amp;[4080]"/>
            <x15:cachedUniqueName index="327" name="[8274 - 36353 - ULTIMOS 3 MESES].[CODRCA].&amp;[4210]"/>
            <x15:cachedUniqueName index="328" name="[8274 - 36353 - ULTIMOS 3 MESES].[CODRCA].&amp;[4213]"/>
            <x15:cachedUniqueName index="329" name="[8274 - 36353 - ULTIMOS 3 MESES].[CODRCA].&amp;[4214]"/>
            <x15:cachedUniqueName index="330" name="[8274 - 36353 - ULTIMOS 3 MESES].[CODRCA].&amp;[4217]"/>
            <x15:cachedUniqueName index="331" name="[8274 - 36353 - ULTIMOS 3 MESES].[CODRCA].&amp;[4218]"/>
            <x15:cachedUniqueName index="332" name="[8274 - 36353 - ULTIMOS 3 MESES].[CODRCA].&amp;[4219]"/>
            <x15:cachedUniqueName index="333" name="[8274 - 36353 - ULTIMOS 3 MESES].[CODRCA].&amp;[4220]"/>
            <x15:cachedUniqueName index="334" name="[8274 - 36353 - ULTIMOS 3 MESES].[CODRCA].&amp;[4223]"/>
            <x15:cachedUniqueName index="335" name="[8274 - 36353 - ULTIMOS 3 MESES].[CODRCA].&amp;[4224]"/>
            <x15:cachedUniqueName index="336" name="[8274 - 36353 - ULTIMOS 3 MESES].[CODRCA].&amp;[4228]"/>
            <x15:cachedUniqueName index="337" name="[8274 - 36353 - ULTIMOS 3 MESES].[CODRCA].&amp;[4232]"/>
            <x15:cachedUniqueName index="338" name="[8274 - 36353 - ULTIMOS 3 MESES].[CODRCA].&amp;[4237]"/>
            <x15:cachedUniqueName index="339" name="[8274 - 36353 - ULTIMOS 3 MESES].[CODRCA].&amp;[4238]"/>
            <x15:cachedUniqueName index="340" name="[8274 - 36353 - ULTIMOS 3 MESES].[CODRCA].&amp;[4239]"/>
            <x15:cachedUniqueName index="341" name="[8274 - 36353 - ULTIMOS 3 MESES].[CODRCA].&amp;[4240]"/>
            <x15:cachedUniqueName index="342" name="[8274 - 36353 - ULTIMOS 3 MESES].[CODRCA].&amp;[4241]"/>
            <x15:cachedUniqueName index="343" name="[8274 - 36353 - ULTIMOS 3 MESES].[CODRCA].&amp;[4242]"/>
            <x15:cachedUniqueName index="344" name="[8274 - 36353 - ULTIMOS 3 MESES].[CODRCA].&amp;[302]"/>
            <x15:cachedUniqueName index="345" name="[8274 - 36353 - ULTIMOS 3 MESES].[CODRCA].&amp;[3100]"/>
            <x15:cachedUniqueName index="346" name="[8274 - 36353 - ULTIMOS 3 MESES].[CODRCA].&amp;[4522]"/>
            <x15:cachedUniqueName index="347" name="[8274 - 36353 - ULTIMOS 3 MESES].[CODRCA].&amp;[4527]"/>
            <x15:cachedUniqueName index="348" name="[8274 - 36353 - ULTIMOS 3 MESES].[CODRCA].&amp;[4529]"/>
            <x15:cachedUniqueName index="349" name="[8274 - 36353 - ULTIMOS 3 MESES].[CODRCA].&amp;[4531]"/>
            <x15:cachedUniqueName index="350" name="[8274 - 36353 - ULTIMOS 3 MESES].[CODRCA].&amp;[4541]"/>
            <x15:cachedUniqueName index="351" name="[8274 - 36353 - ULTIMOS 3 MESES].[CODRCA].&amp;[4544]"/>
            <x15:cachedUniqueName index="352" name="[8274 - 36353 - ULTIMOS 3 MESES].[CODRCA].&amp;[4546]"/>
            <x15:cachedUniqueName index="353" name="[8274 - 36353 - ULTIMOS 3 MESES].[CODRCA].&amp;[4549]"/>
            <x15:cachedUniqueName index="354" name="[8274 - 36353 - ULTIMOS 3 MESES].[CODRCA].&amp;[4551]"/>
            <x15:cachedUniqueName index="355" name="[8274 - 36353 - ULTIMOS 3 MESES].[CODRCA].&amp;[4552]"/>
            <x15:cachedUniqueName index="356" name="[8274 - 36353 - ULTIMOS 3 MESES].[CODRCA].&amp;[4553]"/>
            <x15:cachedUniqueName index="357" name="[8274 - 36353 - ULTIMOS 3 MESES].[CODRCA].&amp;[4555]"/>
            <x15:cachedUniqueName index="358" name="[8274 - 36353 - ULTIMOS 3 MESES].[CODRCA].&amp;[4556]"/>
            <x15:cachedUniqueName index="359" name="[8274 - 36353 - ULTIMOS 3 MESES].[CODRCA].&amp;[4557]"/>
            <x15:cachedUniqueName index="360" name="[8274 - 36353 - ULTIMOS 3 MESES].[CODRCA].&amp;[4558]"/>
            <x15:cachedUniqueName index="361" name="[8274 - 36353 - ULTIMOS 3 MESES].[CODRCA].&amp;[4559]"/>
            <x15:cachedUniqueName index="362" name="[8274 - 36353 - ULTIMOS 3 MESES].[CODRCA].&amp;[4560]"/>
            <x15:cachedUniqueName index="363" name="[8274 - 36353 - ULTIMOS 3 MESES].[CODRCA].&amp;[9203]"/>
            <x15:cachedUniqueName index="364" name="[8274 - 36353 - ULTIMOS 3 MESES].[CODRCA].&amp;[9209]"/>
            <x15:cachedUniqueName index="365" name="[8274 - 36353 - ULTIMOS 3 MESES].[CODRCA].&amp;[9230]"/>
            <x15:cachedUniqueName index="366" name="[8274 - 36353 - ULTIMOS 3 MESES].[CODRCA].&amp;[9264]"/>
            <x15:cachedUniqueName index="367" name="[8274 - 36353 - ULTIMOS 3 MESES].[CODRCA].&amp;[9270]"/>
            <x15:cachedUniqueName index="368" name="[8274 - 36353 - ULTIMOS 3 MESES].[CODRCA].&amp;[459]"/>
            <x15:cachedUniqueName index="369" name="[8274 - 36353 - ULTIMOS 3 MESES].[CODRCA].&amp;[2209]"/>
            <x15:cachedUniqueName index="370" name="[8274 - 36353 - ULTIMOS 3 MESES].[CODRCA].&amp;[2901]"/>
            <x15:cachedUniqueName index="371" name="[8274 - 36353 - ULTIMOS 3 MESES].[CODRCA].&amp;[3075]"/>
            <x15:cachedUniqueName index="372" name="[8274 - 36353 - ULTIMOS 3 MESES].[CODRCA].&amp;[5917]"/>
            <x15:cachedUniqueName index="373" name="[8274 - 36353 - ULTIMOS 3 MESES].[CODRCA].&amp;[5952]"/>
            <x15:cachedUniqueName index="374" name="[8274 - 36353 - ULTIMOS 3 MESES].[CODRCA].&amp;[5960]"/>
            <x15:cachedUniqueName index="375" name="[8274 - 36353 - ULTIMOS 3 MESES].[CODRCA].&amp;[5962]"/>
            <x15:cachedUniqueName index="376" name="[8274 - 36353 - ULTIMOS 3 MESES].[CODRCA].&amp;[5968]"/>
            <x15:cachedUniqueName index="377" name="[8274 - 36353 - ULTIMOS 3 MESES].[CODRCA].&amp;[5979]"/>
            <x15:cachedUniqueName index="378" name="[8274 - 36353 - ULTIMOS 3 MESES].[CODRCA].&amp;[5980]"/>
            <x15:cachedUniqueName index="379" name="[8274 - 36353 - ULTIMOS 3 MESES].[CODRCA].&amp;[5982]"/>
            <x15:cachedUniqueName index="380" name="[8274 - 36353 - ULTIMOS 3 MESES].[CODRCA].&amp;[5996]"/>
            <x15:cachedUniqueName index="381" name="[8274 - 36353 - ULTIMOS 3 MESES].[CODRCA].&amp;[6020]"/>
            <x15:cachedUniqueName index="382" name="[8274 - 36353 - ULTIMOS 3 MESES].[CODRCA].&amp;[6026]"/>
            <x15:cachedUniqueName index="383" name="[8274 - 36353 - ULTIMOS 3 MESES].[CODRCA].&amp;[6035]"/>
            <x15:cachedUniqueName index="384" name="[8274 - 36353 - ULTIMOS 3 MESES].[CODRCA].&amp;[6042]"/>
            <x15:cachedUniqueName index="385" name="[8274 - 36353 - ULTIMOS 3 MESES].[CODRCA].&amp;[6049]"/>
            <x15:cachedUniqueName index="386" name="[8274 - 36353 - ULTIMOS 3 MESES].[CODRCA].&amp;[6050]"/>
            <x15:cachedUniqueName index="387" name="[8274 - 36353 - ULTIMOS 3 MESES].[CODRCA].&amp;[6051]"/>
            <x15:cachedUniqueName index="388" name="[8274 - 36353 - ULTIMOS 3 MESES].[CODRCA].&amp;[6057]"/>
            <x15:cachedUniqueName index="389" name="[8274 - 36353 - ULTIMOS 3 MESES].[CODRCA].&amp;[6060]"/>
            <x15:cachedUniqueName index="390" name="[8274 - 36353 - ULTIMOS 3 MESES].[CODRCA].&amp;[6062]"/>
            <x15:cachedUniqueName index="391" name="[8274 - 36353 - ULTIMOS 3 MESES].[CODRCA].&amp;[6063]"/>
            <x15:cachedUniqueName index="392" name="[8274 - 36353 - ULTIMOS 3 MESES].[CODRCA].&amp;[6064]"/>
            <x15:cachedUniqueName index="393" name="[8274 - 36353 - ULTIMOS 3 MESES].[CODRCA].&amp;[6065]"/>
            <x15:cachedUniqueName index="394" name="[8274 - 36353 - ULTIMOS 3 MESES].[CODRCA].&amp;[6067]"/>
            <x15:cachedUniqueName index="395" name="[8274 - 36353 - ULTIMOS 3 MESES].[CODRCA].&amp;[6068]"/>
            <x15:cachedUniqueName index="396" name="[8274 - 36353 - ULTIMOS 3 MESES].[CODRCA].&amp;[6069]"/>
            <x15:cachedUniqueName index="397" name="[8274 - 36353 - ULTIMOS 3 MESES].[CODRCA].&amp;[5920]"/>
            <x15:cachedUniqueName index="398" name="[8274 - 36353 - ULTIMOS 3 MESES].[CODRCA].&amp;[5949]"/>
            <x15:cachedUniqueName index="399" name="[8274 - 36353 - ULTIMOS 3 MESES].[CODRCA].&amp;[5951]"/>
            <x15:cachedUniqueName index="400" name="[8274 - 36353 - ULTIMOS 3 MESES].[CODRCA].&amp;[6115]"/>
            <x15:cachedUniqueName index="401" name="[8274 - 36353 - ULTIMOS 3 MESES].[CODRCA].&amp;[6134]"/>
            <x15:cachedUniqueName index="402" name="[8274 - 36353 - ULTIMOS 3 MESES].[CODRCA].&amp;[6505]"/>
            <x15:cachedUniqueName index="403" name="[8274 - 36353 - ULTIMOS 3 MESES].[CODRCA].&amp;[6515]"/>
            <x15:cachedUniqueName index="404" name="[8274 - 36353 - ULTIMOS 3 MESES].[CODRCA].&amp;[6532]"/>
            <x15:cachedUniqueName index="405" name="[8274 - 36353 - ULTIMOS 3 MESES].[CODRCA].&amp;[6533]"/>
            <x15:cachedUniqueName index="406" name="[8274 - 36353 - ULTIMOS 3 MESES].[CODRCA].&amp;[6537]"/>
            <x15:cachedUniqueName index="407" name="[8274 - 36353 - ULTIMOS 3 MESES].[CODRCA].&amp;[6543]"/>
            <x15:cachedUniqueName index="408" name="[8274 - 36353 - ULTIMOS 3 MESES].[CODRCA].&amp;[6547]"/>
            <x15:cachedUniqueName index="409" name="[8274 - 36353 - ULTIMOS 3 MESES].[CODRCA].&amp;[6548]"/>
            <x15:cachedUniqueName index="410" name="[8274 - 36353 - ULTIMOS 3 MESES].[CODRCA].&amp;[6549]"/>
            <x15:cachedUniqueName index="411" name="[8274 - 36353 - ULTIMOS 3 MESES].[CODRCA].&amp;[6550]"/>
            <x15:cachedUniqueName index="412" name="[8274 - 36353 - ULTIMOS 3 MESES].[CODRCA].&amp;[6551]"/>
            <x15:cachedUniqueName index="413" name="[8274 - 36353 - ULTIMOS 3 MESES].[CODRCA].&amp;[6552]"/>
            <x15:cachedUniqueName index="414" name="[8274 - 36353 - ULTIMOS 3 MESES].[CODRCA].&amp;[6553]"/>
            <x15:cachedUniqueName index="415" name="[8274 - 36353 - ULTIMOS 3 MESES].[CODRCA].&amp;[6554]"/>
            <x15:cachedUniqueName index="416" name="[8274 - 36353 - ULTIMOS 3 MESES].[CODRCA].&amp;[354]"/>
            <x15:cachedUniqueName index="417" name="[8274 - 36353 - ULTIMOS 3 MESES].[CODRCA].&amp;[6007]"/>
            <x15:cachedUniqueName index="418" name="[8274 - 36353 - ULTIMOS 3 MESES].[CODRCA].&amp;[7729]"/>
            <x15:cachedUniqueName index="419" name="[8274 - 36353 - ULTIMOS 3 MESES].[CODRCA].&amp;[7733]"/>
            <x15:cachedUniqueName index="420" name="[8274 - 36353 - ULTIMOS 3 MESES].[CODRCA].&amp;[7738]"/>
            <x15:cachedUniqueName index="421" name="[8274 - 36353 - ULTIMOS 3 MESES].[CODRCA].&amp;[7758]"/>
            <x15:cachedUniqueName index="422" name="[8274 - 36353 - ULTIMOS 3 MESES].[CODRCA].&amp;[7770]"/>
            <x15:cachedUniqueName index="423" name="[8274 - 36353 - ULTIMOS 3 MESES].[CODRCA].&amp;[7771]"/>
            <x15:cachedUniqueName index="424" name="[8274 - 36353 - ULTIMOS 3 MESES].[CODRCA].&amp;[7773]"/>
            <x15:cachedUniqueName index="425" name="[8274 - 36353 - ULTIMOS 3 MESES].[CODRCA].&amp;[7774]"/>
            <x15:cachedUniqueName index="426" name="[8274 - 36353 - ULTIMOS 3 MESES].[CODRCA].&amp;[7775]"/>
            <x15:cachedUniqueName index="427" name="[8274 - 36353 - ULTIMOS 3 MESES].[CODRCA].&amp;[9111]"/>
            <x15:cachedUniqueName index="428" name="[8274 - 36353 - ULTIMOS 3 MESES].[CODRCA].&amp;[9137]"/>
            <x15:cachedUniqueName index="429" name="[8274 - 36353 - ULTIMOS 3 MESES].[CODRCA].&amp;[9151]"/>
            <x15:cachedUniqueName index="430" name="[8274 - 36353 - ULTIMOS 3 MESES].[CODRCA].&amp;[5504]"/>
            <x15:cachedUniqueName index="431" name="[8274 - 36353 - ULTIMOS 3 MESES].[CODRCA].&amp;[7230]"/>
            <x15:cachedUniqueName index="432" name="[8274 - 36353 - ULTIMOS 3 MESES].[CODRCA].&amp;[7231]"/>
            <x15:cachedUniqueName index="433" name="[8274 - 36353 - ULTIMOS 3 MESES].[CODRCA].&amp;[7254]"/>
            <x15:cachedUniqueName index="434" name="[8274 - 36353 - ULTIMOS 3 MESES].[CODRCA].&amp;[8210]"/>
            <x15:cachedUniqueName index="435" name="[8274 - 36353 - ULTIMOS 3 MESES].[CODRCA].&amp;[8213]"/>
            <x15:cachedUniqueName index="436" name="[8274 - 36353 - ULTIMOS 3 MESES].[CODRCA].&amp;[8216]"/>
            <x15:cachedUniqueName index="437" name="[8274 - 36353 - ULTIMOS 3 MESES].[CODRCA].&amp;[8217]"/>
            <x15:cachedUniqueName index="438" name="[8274 - 36353 - ULTIMOS 3 MESES].[CODRCA].&amp;[8219]"/>
            <x15:cachedUniqueName index="439" name="[8274 - 36353 - ULTIMOS 3 MESES].[CODRCA].&amp;[8220]"/>
            <x15:cachedUniqueName index="440" name="[8274 - 36353 - ULTIMOS 3 MESES].[CODRCA].&amp;[610]"/>
            <x15:cachedUniqueName index="441" name="[8274 - 36353 - ULTIMOS 3 MESES].[CODRCA].&amp;[2620]"/>
            <x15:cachedUniqueName index="442" name="[8274 - 36353 - ULTIMOS 3 MESES].[CODRCA].&amp;[2645]"/>
            <x15:cachedUniqueName index="443" name="[8274 - 36353 - ULTIMOS 3 MESES].[CODRCA].&amp;[2648]"/>
            <x15:cachedUniqueName index="444" name="[8274 - 36353 - ULTIMOS 3 MESES].[CODRCA].&amp;[3118]"/>
            <x15:cachedUniqueName index="445" name="[8274 - 36353 - ULTIMOS 3 MESES].[CODRCA].&amp;[3119]"/>
            <x15:cachedUniqueName index="446" name="[8274 - 36353 - ULTIMOS 3 MESES].[CODRCA].&amp;[3120]"/>
            <x15:cachedUniqueName index="447" name="[8274 - 36353 - ULTIMOS 3 MESES].[CODRCA].&amp;[3121]"/>
            <x15:cachedUniqueName index="448" name="[8274 - 36353 - ULTIMOS 3 MESES].[CODRCA].&amp;[3123]"/>
            <x15:cachedUniqueName index="449" name="[8274 - 36353 - ULTIMOS 3 MESES].[CODRCA].&amp;[3128]"/>
            <x15:cachedUniqueName index="450" name="[8274 - 36353 - ULTIMOS 3 MESES].[CODRCA].&amp;[3137]"/>
            <x15:cachedUniqueName index="451" name="[8274 - 36353 - ULTIMOS 3 MESES].[CODRCA].&amp;[3194]"/>
            <x15:cachedUniqueName index="452" name="[8274 - 36353 - ULTIMOS 3 MESES].[CODRCA].&amp;[5033]"/>
            <x15:cachedUniqueName index="453" name="[8274 - 36353 - ULTIMOS 3 MESES].[CODRCA].&amp;[5036]"/>
            <x15:cachedUniqueName index="454" name="[8274 - 36353 - ULTIMOS 3 MESES].[CODRCA].&amp;[5038]"/>
            <x15:cachedUniqueName index="455" name="[8274 - 36353 - ULTIMOS 3 MESES].[CODRCA].&amp;[5045]"/>
            <x15:cachedUniqueName index="456" name="[8274 - 36353 - ULTIMOS 3 MESES].[CODRCA].&amp;[5047]"/>
            <x15:cachedUniqueName index="457" name="[8274 - 36353 - ULTIMOS 3 MESES].[CODRCA].&amp;[5050]"/>
            <x15:cachedUniqueName index="458" name="[8274 - 36353 - ULTIMOS 3 MESES].[CODRCA].&amp;[5051]"/>
            <x15:cachedUniqueName index="459" name="[8274 - 36353 - ULTIMOS 3 MESES].[CODRCA].&amp;[5052]"/>
            <x15:cachedUniqueName index="460" name="[8274 - 36353 - ULTIMOS 3 MESES].[CODRCA].&amp;[5053]"/>
            <x15:cachedUniqueName index="461" name="[8274 - 36353 - ULTIMOS 3 MESES].[CODRCA].&amp;[5054]"/>
            <x15:cachedUniqueName index="462" name="[8274 - 36353 - ULTIMOS 3 MESES].[CODRCA].&amp;[5055]"/>
          </x15:cachedUniqueNames>
        </ext>
      </extLst>
    </cacheField>
  </cacheFields>
  <cacheHierarchies count="68">
    <cacheHierarchy uniqueName="[8274 - 36353 - MES ATUAL].[DATA]" caption="DATA" attribute="1" time="1" defaultMemberUniqueName="[8274 - 36353 - MES ATUAL].[DATA].[All]" allUniqueName="[8274 - 36353 - MES ATUAL].[DATA].[All]" dimensionUniqueName="[8274 - 36353 - MES ATUAL]" displayFolder="" count="0" memberValueDatatype="7" unbalanced="0"/>
    <cacheHierarchy uniqueName="[8274 - 36353 - MES ATUAL].[CNPJ]" caption="CNPJ" attribute="1" defaultMemberUniqueName="[8274 - 36353 - MES ATUAL].[CNPJ].[All]" allUniqueName="[8274 - 36353 - MES ATUAL].[CNPJ].[All]" dimensionUniqueName="[8274 - 36353 - MES ATUAL]" displayFolder="" count="0" memberValueDatatype="130" unbalanced="0"/>
    <cacheHierarchy uniqueName="[8274 - 36353 - MES ATUAL].[CODCLIPRINC]" caption="CODCLIPRINC" attribute="1" defaultMemberUniqueName="[8274 - 36353 - MES ATUAL].[CODCLIPRINC].[All]" allUniqueName="[8274 - 36353 - MES ATUAL].[CODCLIPRINC].[All]" dimensionUniqueName="[8274 - 36353 - MES ATUAL]" displayFolder="" count="0" memberValueDatatype="20" unbalanced="0"/>
    <cacheHierarchy uniqueName="[8274 - 36353 - MES ATUAL].[CODCLI]" caption="CODCLI" attribute="1" defaultMemberUniqueName="[8274 - 36353 - MES ATUAL].[CODCLI].[All]" allUniqueName="[8274 - 36353 - MES ATUAL].[CODCLI].[All]" dimensionUniqueName="[8274 - 36353 - MES ATUAL]" displayFolder="" count="0" memberValueDatatype="20" unbalanced="0"/>
    <cacheHierarchy uniqueName="[8274 - 36353 - MES ATUAL].[RAZAO]" caption="RAZAO" attribute="1" defaultMemberUniqueName="[8274 - 36353 - MES ATUAL].[RAZAO].[All]" allUniqueName="[8274 - 36353 - MES ATUAL].[RAZAO].[All]" dimensionUniqueName="[8274 - 36353 - MES ATUAL]" displayFolder="" count="0" memberValueDatatype="130" unbalanced="0"/>
    <cacheHierarchy uniqueName="[8274 - 36353 - MES ATUAL].[CODPROD]" caption="CODPROD" attribute="1" defaultMemberUniqueName="[8274 - 36353 - MES ATUAL].[CODPROD].[All]" allUniqueName="[8274 - 36353 - MES ATUAL].[CODPROD].[All]" dimensionUniqueName="[8274 - 36353 - MES ATUAL]" displayFolder="" count="0" memberValueDatatype="20" unbalanced="0"/>
    <cacheHierarchy uniqueName="[8274 - 36353 - MES ATUAL].[DESCRICAO]" caption="DESCRICAO" attribute="1" defaultMemberUniqueName="[8274 - 36353 - MES ATUAL].[DESCRICAO].[All]" allUniqueName="[8274 - 36353 - MES ATUAL].[DESCRICAO].[All]" dimensionUniqueName="[8274 - 36353 - MES ATUAL]" displayFolder="" count="0" memberValueDatatype="130" unbalanced="0"/>
    <cacheHierarchy uniqueName="[8274 - 36353 - MES ATUAL].[QTVENDIDO]" caption="QTVENDIDO" attribute="1" defaultMemberUniqueName="[8274 - 36353 - MES ATUAL].[QTVENDIDO].[All]" allUniqueName="[8274 - 36353 - MES ATUAL].[QTVENDIDO].[All]" dimensionUniqueName="[8274 - 36353 - MES ATUAL]" displayFolder="" count="0" memberValueDatatype="20" unbalanced="0"/>
    <cacheHierarchy uniqueName="[8274 - 36353 - MES ATUAL].[VLR_VENDA]" caption="VLR_VENDA" attribute="1" defaultMemberUniqueName="[8274 - 36353 - MES ATUAL].[VLR_VENDA].[All]" allUniqueName="[8274 - 36353 - MES ATUAL].[VLR_VENDA].[All]" dimensionUniqueName="[8274 - 36353 - MES ATUAL]" displayFolder="" count="0" memberValueDatatype="5" unbalanced="0"/>
    <cacheHierarchy uniqueName="[8274 - 36353 - MES ATUAL].[RAMO]" caption="RAMO" attribute="1" defaultMemberUniqueName="[8274 - 36353 - MES ATUAL].[RAMO].[All]" allUniqueName="[8274 - 36353 - MES ATUAL].[RAMO].[All]" dimensionUniqueName="[8274 - 36353 - MES ATUAL]" displayFolder="" count="0" memberValueDatatype="130" unbalanced="0"/>
    <cacheHierarchy uniqueName="[8274 - 36353 - MES ATUAL].[CANAL]" caption="CANAL" attribute="1" defaultMemberUniqueName="[8274 - 36353 - MES ATUAL].[CANAL].[All]" allUniqueName="[8274 - 36353 - MES ATUAL].[CANAL].[All]" dimensionUniqueName="[8274 - 36353 - MES ATUAL]" displayFolder="" count="0" memberValueDatatype="130" unbalanced="0"/>
    <cacheHierarchy uniqueName="[8274 - 36353 - MES ATUAL].[REGIAO]" caption="REGIAO" attribute="1" defaultMemberUniqueName="[8274 - 36353 - MES ATUAL].[REGIAO].[All]" allUniqueName="[8274 - 36353 - MES ATUAL].[REGIAO].[All]" dimensionUniqueName="[8274 - 36353 - MES ATUAL]" displayFolder="" count="0" memberValueDatatype="130" unbalanced="0"/>
    <cacheHierarchy uniqueName="[8274 - 36353 - MES ATUAL].[UF]" caption="UF" attribute="1" defaultMemberUniqueName="[8274 - 36353 - MES ATUAL].[UF].[All]" allUniqueName="[8274 - 36353 - MES ATUAL].[UF].[All]" dimensionUniqueName="[8274 - 36353 - MES ATUAL]" displayFolder="" count="0" memberValueDatatype="130" unbalanced="0"/>
    <cacheHierarchy uniqueName="[8274 - 36353 - MES ATUAL].[CIDADE]" caption="CIDADE" attribute="1" defaultMemberUniqueName="[8274 - 36353 - MES ATUAL].[CIDADE].[All]" allUniqueName="[8274 - 36353 - MES ATUAL].[CIDADE].[All]" dimensionUniqueName="[8274 - 36353 - MES ATUAL]" displayFolder="" count="0" memberValueDatatype="130" unbalanced="0"/>
    <cacheHierarchy uniqueName="[8274 - 36353 - MES ATUAL].[CODRCA]" caption="CODRCA" attribute="1" defaultMemberUniqueName="[8274 - 36353 - MES ATUAL].[CODRCA].[All]" allUniqueName="[8274 - 36353 - MES ATUAL].[CODRCA].[All]" dimensionUniqueName="[8274 - 36353 - MES ATUAL]" displayFolder="" count="0" memberValueDatatype="20" unbalanced="0"/>
    <cacheHierarchy uniqueName="[8274 - 36353 - MES ATUAL].[VENDEDOR]" caption="VENDEDOR" attribute="1" defaultMemberUniqueName="[8274 - 36353 - MES ATUAL].[VENDEDOR].[All]" allUniqueName="[8274 - 36353 - MES ATUAL].[VENDEDOR].[All]" dimensionUniqueName="[8274 - 36353 - MES ATUAL]" displayFolder="" count="0" memberValueDatatype="130" unbalanced="0"/>
    <cacheHierarchy uniqueName="[8274 - 36353 - MES ATUAL].[CODSUPERVISOR]" caption="CODSUPERVISOR" attribute="1" defaultMemberUniqueName="[8274 - 36353 - MES ATUAL].[CODSUPERVISOR].[All]" allUniqueName="[8274 - 36353 - MES ATUAL].[CODSUPERVISOR].[All]" dimensionUniqueName="[8274 - 36353 - MES ATUAL]" displayFolder="" count="0" memberValueDatatype="20" unbalanced="0"/>
    <cacheHierarchy uniqueName="[8274 - 36353 - MES ATUAL].[NOME_SUPERVISOR]" caption="NOME_SUPERVISOR" attribute="1" defaultMemberUniqueName="[8274 - 36353 - MES ATUAL].[NOME_SUPERVISOR].[All]" allUniqueName="[8274 - 36353 - MES ATUAL].[NOME_SUPERVISOR].[All]" dimensionUniqueName="[8274 - 36353 - MES ATUAL]" displayFolder="" count="0" memberValueDatatype="130" unbalanced="0"/>
    <cacheHierarchy uniqueName="[8274 - 36353 - MES ATUAL].[CODGERENTE]" caption="CODGERENTE" attribute="1" defaultMemberUniqueName="[8274 - 36353 - MES ATUAL].[CODGERENTE].[All]" allUniqueName="[8274 - 36353 - MES ATUAL].[CODGERENTE].[All]" dimensionUniqueName="[8274 - 36353 - MES ATUAL]" displayFolder="" count="0" memberValueDatatype="20" unbalanced="0"/>
    <cacheHierarchy uniqueName="[8274 - 36353 - MES ATUAL].[GERENTE]" caption="GERENTE" attribute="1" defaultMemberUniqueName="[8274 - 36353 - MES ATUAL].[GERENTE].[All]" allUniqueName="[8274 - 36353 - MES ATUAL].[GERENTE].[All]" dimensionUniqueName="[8274 - 36353 - MES ATUAL]" displayFolder="" count="0" memberValueDatatype="130" unbalanced="0"/>
    <cacheHierarchy uniqueName="[8274 - 36353 - MES ATUAL].[NUMPED]" caption="NUMPED" attribute="1" defaultMemberUniqueName="[8274 - 36353 - MES ATUAL].[NUMPED].[All]" allUniqueName="[8274 - 36353 - MES ATUAL].[NUMPED].[All]" dimensionUniqueName="[8274 - 36353 - MES ATUAL]" displayFolder="" count="0" memberValueDatatype="20" unbalanced="0"/>
    <cacheHierarchy uniqueName="[8274 - 36353 - MES ATUAL].[CODREDE]" caption="CODREDE" attribute="1" defaultMemberUniqueName="[8274 - 36353 - MES ATUAL].[CODREDE].[All]" allUniqueName="[8274 - 36353 - MES ATUAL].[CODREDE].[All]" dimensionUniqueName="[8274 - 36353 - MES ATUAL]" displayFolder="" count="0" memberValueDatatype="20" unbalanced="0"/>
    <cacheHierarchy uniqueName="[8274 - 36353 - MES ATUAL].[DESC_REDE]" caption="DESC_REDE" attribute="1" defaultMemberUniqueName="[8274 - 36353 - MES ATUAL].[DESC_REDE].[All]" allUniqueName="[8274 - 36353 - MES ATUAL].[DESC_REDE].[All]" dimensionUniqueName="[8274 - 36353 - MES ATUAL]" displayFolder="" count="0" memberValueDatatype="130" unbalanced="0"/>
    <cacheHierarchy uniqueName="[8274 - 36353 - MES ATUAL].[Column1]" caption="Column1" attribute="1" defaultMemberUniqueName="[8274 - 36353 - MES ATUAL].[Column1].[All]" allUniqueName="[8274 - 36353 - MES ATUAL].[Column1].[All]" dimensionUniqueName="[8274 - 36353 - MES ATUAL]" displayFolder="" count="0" memberValueDatatype="130" unbalanced="0"/>
    <cacheHierarchy uniqueName="[8274 - 36353 - ULTIMOS 3 MESES].[DATA]" caption="DATA" attribute="1" time="1" defaultMemberUniqueName="[8274 - 36353 - ULTIMOS 3 MESES].[DATA].[All]" allUniqueName="[8274 - 36353 - ULTIMOS 3 MESES].[DATA].[All]" dimensionUniqueName="[8274 - 36353 - ULTIMOS 3 MESES]" displayFolder="" count="0" memberValueDatatype="7" unbalanced="0"/>
    <cacheHierarchy uniqueName="[8274 - 36353 - ULTIMOS 3 MESES].[CNPJ]" caption="CNPJ" attribute="1" defaultMemberUniqueName="[8274 - 36353 - ULTIMOS 3 MESES].[CNPJ].[All]" allUniqueName="[8274 - 36353 - ULTIMOS 3 MESES].[CNPJ].[All]" dimensionUniqueName="[8274 - 36353 - ULTIMOS 3 MESES]" displayFolder="" count="0" memberValueDatatype="130" unbalanced="0"/>
    <cacheHierarchy uniqueName="[8274 - 36353 - ULTIMOS 3 MESES].[CODCLIPRINC]" caption="CODCLIPRINC" attribute="1" defaultMemberUniqueName="[8274 - 36353 - ULTIMOS 3 MESES].[CODCLIPRINC].[All]" allUniqueName="[8274 - 36353 - ULTIMOS 3 MESES].[CODCLIPRINC].[All]" dimensionUniqueName="[8274 - 36353 - ULTIMOS 3 MESES]" displayFolder="" count="0" memberValueDatatype="20" unbalanced="0"/>
    <cacheHierarchy uniqueName="[8274 - 36353 - ULTIMOS 3 MESES].[CODCLI]" caption="CODCLI" attribute="1" defaultMemberUniqueName="[8274 - 36353 - ULTIMOS 3 MESES].[CODCLI].[All]" allUniqueName="[8274 - 36353 - ULTIMOS 3 MESES].[CODCLI].[All]" dimensionUniqueName="[8274 - 36353 - ULTIMOS 3 MESES]" displayFolder="" count="0" memberValueDatatype="20" unbalanced="0"/>
    <cacheHierarchy uniqueName="[8274 - 36353 - ULTIMOS 3 MESES].[RAZAO]" caption="RAZAO" attribute="1" defaultMemberUniqueName="[8274 - 36353 - ULTIMOS 3 MESES].[RAZAO].[All]" allUniqueName="[8274 - 36353 - ULTIMOS 3 MESES].[RAZAO].[All]" dimensionUniqueName="[8274 - 36353 - ULTIMOS 3 MESES]" displayFolder="" count="0" memberValueDatatype="130" unbalanced="0"/>
    <cacheHierarchy uniqueName="[8274 - 36353 - ULTIMOS 3 MESES].[CODPROD]" caption="CODPROD" attribute="1" defaultMemberUniqueName="[8274 - 36353 - ULTIMOS 3 MESES].[CODPROD].[All]" allUniqueName="[8274 - 36353 - ULTIMOS 3 MESES].[CODPROD].[All]" dimensionUniqueName="[8274 - 36353 - ULTIMOS 3 MESES]" displayFolder="" count="0" memberValueDatatype="20" unbalanced="0"/>
    <cacheHierarchy uniqueName="[8274 - 36353 - ULTIMOS 3 MESES].[DESCRICAO]" caption="DESCRICAO" attribute="1" defaultMemberUniqueName="[8274 - 36353 - ULTIMOS 3 MESES].[DESCRICAO].[All]" allUniqueName="[8274 - 36353 - ULTIMOS 3 MESES].[DESCRICAO].[All]" dimensionUniqueName="[8274 - 36353 - ULTIMOS 3 MESES]" displayFolder="" count="0" memberValueDatatype="130" unbalanced="0"/>
    <cacheHierarchy uniqueName="[8274 - 36353 - ULTIMOS 3 MESES].[QTVENDIDO]" caption="QTVENDIDO" attribute="1" defaultMemberUniqueName="[8274 - 36353 - ULTIMOS 3 MESES].[QTVENDIDO].[All]" allUniqueName="[8274 - 36353 - ULTIMOS 3 MESES].[QTVENDIDO].[All]" dimensionUniqueName="[8274 - 36353 - ULTIMOS 3 MESES]" displayFolder="" count="0" memberValueDatatype="20" unbalanced="0"/>
    <cacheHierarchy uniqueName="[8274 - 36353 - ULTIMOS 3 MESES].[VLR_VENDA]" caption="VLR_VENDA" attribute="1" defaultMemberUniqueName="[8274 - 36353 - ULTIMOS 3 MESES].[VLR_VENDA].[All]" allUniqueName="[8274 - 36353 - ULTIMOS 3 MESES].[VLR_VENDA].[All]" dimensionUniqueName="[8274 - 36353 - ULTIMOS 3 MESES]" displayFolder="" count="0" memberValueDatatype="5" unbalanced="0"/>
    <cacheHierarchy uniqueName="[8274 - 36353 - ULTIMOS 3 MESES].[RAMO]" caption="RAMO" attribute="1" defaultMemberUniqueName="[8274 - 36353 - ULTIMOS 3 MESES].[RAMO].[All]" allUniqueName="[8274 - 36353 - ULTIMOS 3 MESES].[RAMO].[All]" dimensionUniqueName="[8274 - 36353 - ULTIMOS 3 MESES]" displayFolder="" count="0" memberValueDatatype="130" unbalanced="0"/>
    <cacheHierarchy uniqueName="[8274 - 36353 - ULTIMOS 3 MESES].[CANAL]" caption="CANAL" attribute="1" defaultMemberUniqueName="[8274 - 36353 - ULTIMOS 3 MESES].[CANAL].[All]" allUniqueName="[8274 - 36353 - ULTIMOS 3 MESES].[CANAL].[All]" dimensionUniqueName="[8274 - 36353 - ULTIMOS 3 MESES]" displayFolder="" count="0" memberValueDatatype="130" unbalanced="0"/>
    <cacheHierarchy uniqueName="[8274 - 36353 - ULTIMOS 3 MESES].[REGIAO]" caption="REGIAO" attribute="1" defaultMemberUniqueName="[8274 - 36353 - ULTIMOS 3 MESES].[REGIAO].[All]" allUniqueName="[8274 - 36353 - ULTIMOS 3 MESES].[REGIAO].[All]" dimensionUniqueName="[8274 - 36353 - ULTIMOS 3 MESES]" displayFolder="" count="0" memberValueDatatype="130" unbalanced="0"/>
    <cacheHierarchy uniqueName="[8274 - 36353 - ULTIMOS 3 MESES].[UF]" caption="UF" attribute="1" defaultMemberUniqueName="[8274 - 36353 - ULTIMOS 3 MESES].[UF].[All]" allUniqueName="[8274 - 36353 - ULTIMOS 3 MESES].[UF].[All]" dimensionUniqueName="[8274 - 36353 - ULTIMOS 3 MESES]" displayFolder="" count="0" memberValueDatatype="130" unbalanced="0"/>
    <cacheHierarchy uniqueName="[8274 - 36353 - ULTIMOS 3 MESES].[CIDADE]" caption="CIDADE" attribute="1" defaultMemberUniqueName="[8274 - 36353 - ULTIMOS 3 MESES].[CIDADE].[All]" allUniqueName="[8274 - 36353 - ULTIMOS 3 MESES].[CIDADE].[All]" dimensionUniqueName="[8274 - 36353 - ULTIMOS 3 MESES]" displayFolder="" count="0" memberValueDatatype="130" unbalanced="0"/>
    <cacheHierarchy uniqueName="[8274 - 36353 - ULTIMOS 3 MESES].[CODRCA]" caption="CODRCA" attribute="1" defaultMemberUniqueName="[8274 - 36353 - ULTIMOS 3 MESES].[CODRCA].[All]" allUniqueName="[8274 - 36353 - ULTIMOS 3 MESES].[CODRCA].[All]" dimensionUniqueName="[8274 - 36353 - ULTIMOS 3 MESES]" displayFolder="" count="2" memberValueDatatype="20" unbalanced="0">
      <fieldsUsage count="2">
        <fieldUsage x="-1"/>
        <fieldUsage x="5"/>
      </fieldsUsage>
    </cacheHierarchy>
    <cacheHierarchy uniqueName="[8274 - 36353 - ULTIMOS 3 MESES].[VENDEDOR]" caption="VENDEDOR" attribute="1" defaultMemberUniqueName="[8274 - 36353 - ULTIMOS 3 MESES].[VENDEDOR].[All]" allUniqueName="[8274 - 36353 - ULTIMOS 3 MESES].[VENDEDOR].[All]" dimensionUniqueName="[8274 - 36353 - ULTIMOS 3 MESES]" displayFolder="" count="0" memberValueDatatype="130" unbalanced="0"/>
    <cacheHierarchy uniqueName="[8274 - 36353 - ULTIMOS 3 MESES].[CODSUPERVISOR]" caption="CODSUPERVISOR" attribute="1" defaultMemberUniqueName="[8274 - 36353 - ULTIMOS 3 MESES].[CODSUPERVISOR].[All]" allUniqueName="[8274 - 36353 - ULTIMOS 3 MESES].[CODSUPERVISOR].[All]" dimensionUniqueName="[8274 - 36353 - ULTIMOS 3 MESES]" displayFolder="" count="2" memberValueDatatype="20" unbalanced="0">
      <fieldsUsage count="2">
        <fieldUsage x="-1"/>
        <fieldUsage x="4"/>
      </fieldsUsage>
    </cacheHierarchy>
    <cacheHierarchy uniqueName="[8274 - 36353 - ULTIMOS 3 MESES].[NOME_SUPERVISOR]" caption="NOME_SUPERVISOR" attribute="1" defaultMemberUniqueName="[8274 - 36353 - ULTIMOS 3 MESES].[NOME_SUPERVISOR].[All]" allUniqueName="[8274 - 36353 - ULTIMOS 3 MESES].[NOME_SUPERVISOR].[All]" dimensionUniqueName="[8274 - 36353 - ULTIMOS 3 MESES]" displayFolder="" count="0" memberValueDatatype="130" unbalanced="0"/>
    <cacheHierarchy uniqueName="[8274 - 36353 - ULTIMOS 3 MESES].[CODGERENTE]" caption="CODGERENTE" attribute="1" defaultMemberUniqueName="[8274 - 36353 - ULTIMOS 3 MESES].[CODGERENTE].[All]" allUniqueName="[8274 - 36353 - ULTIMOS 3 MESES].[CODGERENTE].[All]" dimensionUniqueName="[8274 - 36353 - ULTIMOS 3 MESES]" displayFolder="" count="0" memberValueDatatype="20" unbalanced="0"/>
    <cacheHierarchy uniqueName="[8274 - 36353 - ULTIMOS 3 MESES].[GERENTE]" caption="GERENTE" attribute="1" defaultMemberUniqueName="[8274 - 36353 - ULTIMOS 3 MESES].[GERENTE].[All]" allUniqueName="[8274 - 36353 - ULTIMOS 3 MESES].[GERENTE].[All]" dimensionUniqueName="[8274 - 36353 - ULTIMOS 3 MESES]" displayFolder="" count="2" memberValueDatatype="130" unbalanced="0">
      <fieldsUsage count="2">
        <fieldUsage x="-1"/>
        <fieldUsage x="0"/>
      </fieldsUsage>
    </cacheHierarchy>
    <cacheHierarchy uniqueName="[8274 - 36353 - ULTIMOS 3 MESES].[NUMPED]" caption="NUMPED" attribute="1" defaultMemberUniqueName="[8274 - 36353 - ULTIMOS 3 MESES].[NUMPED].[All]" allUniqueName="[8274 - 36353 - ULTIMOS 3 MESES].[NUMPED].[All]" dimensionUniqueName="[8274 - 36353 - ULTIMOS 3 MESES]" displayFolder="" count="0" memberValueDatatype="20" unbalanced="0"/>
    <cacheHierarchy uniqueName="[8274 - 36353 - ULTIMOS 3 MESES].[CODREDE]" caption="CODREDE" attribute="1" defaultMemberUniqueName="[8274 - 36353 - ULTIMOS 3 MESES].[CODREDE].[All]" allUniqueName="[8274 - 36353 - ULTIMOS 3 MESES].[CODREDE].[All]" dimensionUniqueName="[8274 - 36353 - ULTIMOS 3 MESES]" displayFolder="" count="0" memberValueDatatype="20" unbalanced="0"/>
    <cacheHierarchy uniqueName="[8274 - 36353 - ULTIMOS 3 MESES].[DESC_REDE]" caption="DESC_REDE" attribute="1" defaultMemberUniqueName="[8274 - 36353 - ULTIMOS 3 MESES].[DESC_REDE].[All]" allUniqueName="[8274 - 36353 - ULTIMOS 3 MESES].[DESC_REDE].[All]" dimensionUniqueName="[8274 - 36353 - ULTIMOS 3 MESES]" displayFolder="" count="0" memberValueDatatype="130" unbalanced="0"/>
    <cacheHierarchy uniqueName="[8274 - 36353 - ULTIMOS 3 MESES].[Column1]" caption="Column1" attribute="1" defaultMemberUniqueName="[8274 - 36353 - ULTIMOS 3 MESES].[Column1].[All]" allUniqueName="[8274 - 36353 - ULTIMOS 3 MESES].[Column1].[All]" dimensionUniqueName="[8274 - 36353 - ULTIMOS 3 MESES]" displayFolder="" count="0" memberValueDatatype="130" unbalanced="0"/>
    <cacheHierarchy uniqueName="[8274 - 36353 - ULTIMOS 3 MESES].[DATA (Mês)]" caption="DATA (Mês)" attribute="1" defaultMemberUniqueName="[8274 - 36353 - ULTIMOS 3 MESES].[DATA (Mês)].[All]" allUniqueName="[8274 - 36353 - ULTIMOS 3 MESES].[DATA (Mês)].[All]" dimensionUniqueName="[8274 - 36353 - ULTIMOS 3 MESES]" displayFolder="" count="0" memberValueDatatype="130" unbalanced="0"/>
    <cacheHierarchy uniqueName="[MIX BIC].[CODPROD]" caption="CODPROD" attribute="1" defaultMemberUniqueName="[MIX BIC].[CODPROD].[All]" allUniqueName="[MIX BIC].[CODPROD].[All]" dimensionUniqueName="[MIX BIC]" displayFolder="" count="0" memberValueDatatype="20" unbalanced="0"/>
    <cacheHierarchy uniqueName="[MIX BIC].[DESCRIÇÃO]" caption="DESCRIÇÃO" attribute="1" defaultMemberUniqueName="[MIX BIC].[DESCRIÇÃO].[All]" allUniqueName="[MIX BIC].[DESCRIÇÃO].[All]" dimensionUniqueName="[MIX BIC]" displayFolder="" count="0" memberValueDatatype="130" unbalanced="0"/>
    <cacheHierarchy uniqueName="[MIX BIC].[EMBALAGEM]" caption="EMBALAGEM" attribute="1" defaultMemberUniqueName="[MIX BIC].[EMBALAGEM].[All]" allUniqueName="[MIX BIC].[EMBALAGEM].[All]" dimensionUniqueName="[MIX BIC]" displayFolder="" count="0" memberValueDatatype="130" unbalanced="0"/>
    <cacheHierarchy uniqueName="[MIX BIC].[EAN]" caption="EAN" attribute="1" defaultMemberUniqueName="[MIX BIC].[EAN].[All]" allUniqueName="[MIX BIC].[EAN].[All]" dimensionUniqueName="[MIX BIC]" displayFolder="" count="0" memberValueDatatype="20" unbalanced="0"/>
    <cacheHierarchy uniqueName="[MIX BIC].[CATEGORIA]" caption="CATEGORIA" attribute="1" defaultMemberUniqueName="[MIX BIC].[CATEGORIA].[All]" allUniqueName="[MIX BIC].[CATEGORIA].[All]" dimensionUniqueName="[MIX BIC]" displayFolder="" count="0" memberValueDatatype="130" unbalanced="0"/>
    <cacheHierarchy uniqueName="[8274 - 36353 - ULTIMOS 3 MESES].[DATA (Índice de Mês)]" caption="DATA (Índice de Mês)" attribute="1" defaultMemberUniqueName="[8274 - 36353 - ULTIMOS 3 MESES].[DATA (Índice de Mês)].[All]" allUniqueName="[8274 - 36353 - ULTIMOS 3 MESES].[DATA (Índice de Mês)].[All]" dimensionUniqueName="[8274 - 36353 - ULTIMOS 3 MESES]" displayFolder="" count="0" memberValueDatatype="20" unbalanced="0" hidden="1"/>
    <cacheHierarchy uniqueName="[Measures].[__XL_Count 8274 - 36353 - MES ATUAL]" caption="__XL_Count 8274 - 36353 - MES ATUAL" measure="1" displayFolder="" measureGroup="8274 - 36353 - MES ATUAL" count="0" hidden="1"/>
    <cacheHierarchy uniqueName="[Measures].[__XL_Count 8274 - 36353 - ULTIMOS 3 MESES]" caption="__XL_Count 8274 - 36353 - ULTIMOS 3 MESES" measure="1" displayFolder="" measureGroup="8274 - 36353 - ULTIMOS 3 MESES" count="0" hidden="1"/>
    <cacheHierarchy uniqueName="[Measures].[__XL_Count MIX BIC]" caption="__XL_Count MIX BIC" measure="1" displayFolder="" measureGroup="MIX BIC" count="0" hidden="1"/>
    <cacheHierarchy uniqueName="[Measures].[__No measures defined]" caption="__No measures defined" measure="1" displayFolder="" count="0" hidden="1"/>
    <cacheHierarchy uniqueName="[Measures].[Soma de CODCLI]" caption="Soma de CODCLI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Contagem Distinta de CODCLI]" caption="Contagem Distinta de CODCLI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oma de QTVENDIDO]" caption="Soma de QTVENDIDO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oma de VLR_VENDA]" caption="Soma de VLR_VENDA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8"/>
        </ext>
      </extLst>
    </cacheHierarchy>
    <cacheHierarchy uniqueName="[Measures].[Soma de CODCLI 2]" caption="Soma de CODCLI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Contagem Distinta de CODCLI 2]" caption="Contagem Distinta de CODCLI 2" measure="1" displayFolder="" measureGroup="8274 - 36353 - ULTIMOS 3 MESES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Soma de QTVENDIDO 2]" caption="Soma de QTVENDIDO 2" measure="1" displayFolder="" measureGroup="8274 - 36353 - ULTIMOS 3 MESES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31"/>
        </ext>
      </extLst>
    </cacheHierarchy>
    <cacheHierarchy uniqueName="[Measures].[Soma de VLR_VENDA 2]" caption="Soma de VLR_VENDA 2" measure="1" displayFolder="" measureGroup="8274 - 36353 - ULTIMOS 3 MESES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2"/>
        </ext>
      </extLst>
    </cacheHierarchy>
    <cacheHierarchy uniqueName="[Measures].[Soma de CODCLIPRINC]" caption="Soma de CODCLIPRINC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</cacheHierarchies>
  <kpis count="0"/>
  <dimensions count="4">
    <dimension name="8274 - 36353 - MES ATUAL" uniqueName="[8274 - 36353 - MES ATUAL]" caption="8274 - 36353 - MES ATUAL"/>
    <dimension name="8274 - 36353 - ULTIMOS 3 MESES" uniqueName="[8274 - 36353 - ULTIMOS 3 MESES]" caption="8274 - 36353 - ULTIMOS 3 MESES"/>
    <dimension measure="1" name="Measures" uniqueName="[Measures]" caption="Measures"/>
    <dimension name="MIX BIC" uniqueName="[MIX BIC]" caption="MIX BIC"/>
  </dimensions>
  <measureGroups count="3">
    <measureGroup name="8274 - 36353 - MES ATUAL" caption="8274 - 36353 - MES ATUAL"/>
    <measureGroup name="8274 - 36353 - ULTIMOS 3 MESES" caption="8274 - 36353 - ULTIMOS 3 MESES"/>
    <measureGroup name="MIX BIC" caption="MIX BIC"/>
  </measureGroups>
  <maps count="5">
    <map measureGroup="0" dimension="0"/>
    <map measureGroup="0" dimension="3"/>
    <map measureGroup="1" dimension="1"/>
    <map measureGroup="1" dimension="3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nalista Comercial 4" refreshedDate="46322.429878587966" backgroundQuery="1" createdVersion="8" refreshedVersion="8" minRefreshableVersion="3" recordCount="0" supportSubquery="1" supportAdvancedDrill="1" xr:uid="{48C28524-7F41-4173-9DDD-DCC601A7A283}">
  <cacheSource type="external" connectionId="4"/>
  <cacheFields count="5">
    <cacheField name="[8274 - 36353 - ULTIMOS 3 MESES].[GERENTE].[GERENTE]" caption="GERENTE" numFmtId="0" hierarchy="43" level="1">
      <sharedItems count="2">
        <s v="GGV DEC CLAUDIA"/>
        <s v="GGV DEC FABRICIO"/>
      </sharedItems>
    </cacheField>
    <cacheField name="[Measures].[Contagem Distinta de CODCLI 2]" caption="Contagem Distinta de CODCLI 2" numFmtId="0" hierarchy="64" level="32767"/>
    <cacheField name="[Measures].[Soma de QTVENDIDO 2]" caption="Soma de QTVENDIDO 2" numFmtId="0" hierarchy="65" level="32767"/>
    <cacheField name="[Measures].[Soma de VLR_VENDA 2]" caption="Soma de VLR_VENDA 2" numFmtId="0" hierarchy="66" level="32767"/>
    <cacheField name="[8274 - 36353 - ULTIMOS 3 MESES].[CODSUPERVISOR].[CODSUPERVISOR]" caption="CODSUPERVISOR" numFmtId="0" hierarchy="40" level="1">
      <sharedItems containsSemiMixedTypes="0" containsString="0" containsNumber="1" containsInteger="1" minValue="104" maxValue="4980" count="21">
        <n v="104"/>
        <n v="150"/>
        <n v="220"/>
        <n v="250"/>
        <n v="260"/>
        <n v="270"/>
        <n v="300"/>
        <n v="320"/>
        <n v="340"/>
        <n v="360"/>
        <n v="400"/>
        <n v="450"/>
        <n v="4980"/>
        <n v="180"/>
        <n v="280"/>
        <n v="290"/>
        <n v="370"/>
        <n v="555"/>
        <n v="650"/>
        <n v="777"/>
        <n v="800"/>
      </sharedItems>
      <extLst>
        <ext xmlns:x15="http://schemas.microsoft.com/office/spreadsheetml/2010/11/main" uri="{4F2E5C28-24EA-4eb8-9CBF-B6C8F9C3D259}">
          <x15:cachedUniqueNames>
            <x15:cachedUniqueName index="0" name="[8274 - 36353 - ULTIMOS 3 MESES].[CODSUPERVISOR].&amp;[104]"/>
            <x15:cachedUniqueName index="1" name="[8274 - 36353 - ULTIMOS 3 MESES].[CODSUPERVISOR].&amp;[150]"/>
            <x15:cachedUniqueName index="2" name="[8274 - 36353 - ULTIMOS 3 MESES].[CODSUPERVISOR].&amp;[220]"/>
            <x15:cachedUniqueName index="3" name="[8274 - 36353 - ULTIMOS 3 MESES].[CODSUPERVISOR].&amp;[250]"/>
            <x15:cachedUniqueName index="4" name="[8274 - 36353 - ULTIMOS 3 MESES].[CODSUPERVISOR].&amp;[260]"/>
            <x15:cachedUniqueName index="5" name="[8274 - 36353 - ULTIMOS 3 MESES].[CODSUPERVISOR].&amp;[270]"/>
            <x15:cachedUniqueName index="6" name="[8274 - 36353 - ULTIMOS 3 MESES].[CODSUPERVISOR].&amp;[300]"/>
            <x15:cachedUniqueName index="7" name="[8274 - 36353 - ULTIMOS 3 MESES].[CODSUPERVISOR].&amp;[320]"/>
            <x15:cachedUniqueName index="8" name="[8274 - 36353 - ULTIMOS 3 MESES].[CODSUPERVISOR].&amp;[340]"/>
            <x15:cachedUniqueName index="9" name="[8274 - 36353 - ULTIMOS 3 MESES].[CODSUPERVISOR].&amp;[360]"/>
            <x15:cachedUniqueName index="10" name="[8274 - 36353 - ULTIMOS 3 MESES].[CODSUPERVISOR].&amp;[400]"/>
            <x15:cachedUniqueName index="11" name="[8274 - 36353 - ULTIMOS 3 MESES].[CODSUPERVISOR].&amp;[450]"/>
            <x15:cachedUniqueName index="12" name="[8274 - 36353 - ULTIMOS 3 MESES].[CODSUPERVISOR].&amp;[4980]"/>
            <x15:cachedUniqueName index="13" name="[8274 - 36353 - ULTIMOS 3 MESES].[CODSUPERVISOR].&amp;[180]"/>
            <x15:cachedUniqueName index="14" name="[8274 - 36353 - ULTIMOS 3 MESES].[CODSUPERVISOR].&amp;[280]"/>
            <x15:cachedUniqueName index="15" name="[8274 - 36353 - ULTIMOS 3 MESES].[CODSUPERVISOR].&amp;[290]"/>
            <x15:cachedUniqueName index="16" name="[8274 - 36353 - ULTIMOS 3 MESES].[CODSUPERVISOR].&amp;[370]"/>
            <x15:cachedUniqueName index="17" name="[8274 - 36353 - ULTIMOS 3 MESES].[CODSUPERVISOR].&amp;[555]"/>
            <x15:cachedUniqueName index="18" name="[8274 - 36353 - ULTIMOS 3 MESES].[CODSUPERVISOR].&amp;[650]"/>
            <x15:cachedUniqueName index="19" name="[8274 - 36353 - ULTIMOS 3 MESES].[CODSUPERVISOR].&amp;[777]"/>
            <x15:cachedUniqueName index="20" name="[8274 - 36353 - ULTIMOS 3 MESES].[CODSUPERVISOR].&amp;[800]"/>
          </x15:cachedUniqueNames>
        </ext>
      </extLst>
    </cacheField>
  </cacheFields>
  <cacheHierarchies count="68">
    <cacheHierarchy uniqueName="[8274 - 36353 - MES ATUAL].[DATA]" caption="DATA" attribute="1" time="1" defaultMemberUniqueName="[8274 - 36353 - MES ATUAL].[DATA].[All]" allUniqueName="[8274 - 36353 - MES ATUAL].[DATA].[All]" dimensionUniqueName="[8274 - 36353 - MES ATUAL]" displayFolder="" count="0" memberValueDatatype="7" unbalanced="0"/>
    <cacheHierarchy uniqueName="[8274 - 36353 - MES ATUAL].[CNPJ]" caption="CNPJ" attribute="1" defaultMemberUniqueName="[8274 - 36353 - MES ATUAL].[CNPJ].[All]" allUniqueName="[8274 - 36353 - MES ATUAL].[CNPJ].[All]" dimensionUniqueName="[8274 - 36353 - MES ATUAL]" displayFolder="" count="0" memberValueDatatype="130" unbalanced="0"/>
    <cacheHierarchy uniqueName="[8274 - 36353 - MES ATUAL].[CODCLIPRINC]" caption="CODCLIPRINC" attribute="1" defaultMemberUniqueName="[8274 - 36353 - MES ATUAL].[CODCLIPRINC].[All]" allUniqueName="[8274 - 36353 - MES ATUAL].[CODCLIPRINC].[All]" dimensionUniqueName="[8274 - 36353 - MES ATUAL]" displayFolder="" count="0" memberValueDatatype="20" unbalanced="0"/>
    <cacheHierarchy uniqueName="[8274 - 36353 - MES ATUAL].[CODCLI]" caption="CODCLI" attribute="1" defaultMemberUniqueName="[8274 - 36353 - MES ATUAL].[CODCLI].[All]" allUniqueName="[8274 - 36353 - MES ATUAL].[CODCLI].[All]" dimensionUniqueName="[8274 - 36353 - MES ATUAL]" displayFolder="" count="0" memberValueDatatype="20" unbalanced="0"/>
    <cacheHierarchy uniqueName="[8274 - 36353 - MES ATUAL].[RAZAO]" caption="RAZAO" attribute="1" defaultMemberUniqueName="[8274 - 36353 - MES ATUAL].[RAZAO].[All]" allUniqueName="[8274 - 36353 - MES ATUAL].[RAZAO].[All]" dimensionUniqueName="[8274 - 36353 - MES ATUAL]" displayFolder="" count="0" memberValueDatatype="130" unbalanced="0"/>
    <cacheHierarchy uniqueName="[8274 - 36353 - MES ATUAL].[CODPROD]" caption="CODPROD" attribute="1" defaultMemberUniqueName="[8274 - 36353 - MES ATUAL].[CODPROD].[All]" allUniqueName="[8274 - 36353 - MES ATUAL].[CODPROD].[All]" dimensionUniqueName="[8274 - 36353 - MES ATUAL]" displayFolder="" count="0" memberValueDatatype="20" unbalanced="0"/>
    <cacheHierarchy uniqueName="[8274 - 36353 - MES ATUAL].[DESCRICAO]" caption="DESCRICAO" attribute="1" defaultMemberUniqueName="[8274 - 36353 - MES ATUAL].[DESCRICAO].[All]" allUniqueName="[8274 - 36353 - MES ATUAL].[DESCRICAO].[All]" dimensionUniqueName="[8274 - 36353 - MES ATUAL]" displayFolder="" count="0" memberValueDatatype="130" unbalanced="0"/>
    <cacheHierarchy uniqueName="[8274 - 36353 - MES ATUAL].[QTVENDIDO]" caption="QTVENDIDO" attribute="1" defaultMemberUniqueName="[8274 - 36353 - MES ATUAL].[QTVENDIDO].[All]" allUniqueName="[8274 - 36353 - MES ATUAL].[QTVENDIDO].[All]" dimensionUniqueName="[8274 - 36353 - MES ATUAL]" displayFolder="" count="0" memberValueDatatype="20" unbalanced="0"/>
    <cacheHierarchy uniqueName="[8274 - 36353 - MES ATUAL].[VLR_VENDA]" caption="VLR_VENDA" attribute="1" defaultMemberUniqueName="[8274 - 36353 - MES ATUAL].[VLR_VENDA].[All]" allUniqueName="[8274 - 36353 - MES ATUAL].[VLR_VENDA].[All]" dimensionUniqueName="[8274 - 36353 - MES ATUAL]" displayFolder="" count="0" memberValueDatatype="5" unbalanced="0"/>
    <cacheHierarchy uniqueName="[8274 - 36353 - MES ATUAL].[RAMO]" caption="RAMO" attribute="1" defaultMemberUniqueName="[8274 - 36353 - MES ATUAL].[RAMO].[All]" allUniqueName="[8274 - 36353 - MES ATUAL].[RAMO].[All]" dimensionUniqueName="[8274 - 36353 - MES ATUAL]" displayFolder="" count="0" memberValueDatatype="130" unbalanced="0"/>
    <cacheHierarchy uniqueName="[8274 - 36353 - MES ATUAL].[CANAL]" caption="CANAL" attribute="1" defaultMemberUniqueName="[8274 - 36353 - MES ATUAL].[CANAL].[All]" allUniqueName="[8274 - 36353 - MES ATUAL].[CANAL].[All]" dimensionUniqueName="[8274 - 36353 - MES ATUAL]" displayFolder="" count="0" memberValueDatatype="130" unbalanced="0"/>
    <cacheHierarchy uniqueName="[8274 - 36353 - MES ATUAL].[REGIAO]" caption="REGIAO" attribute="1" defaultMemberUniqueName="[8274 - 36353 - MES ATUAL].[REGIAO].[All]" allUniqueName="[8274 - 36353 - MES ATUAL].[REGIAO].[All]" dimensionUniqueName="[8274 - 36353 - MES ATUAL]" displayFolder="" count="0" memberValueDatatype="130" unbalanced="0"/>
    <cacheHierarchy uniqueName="[8274 - 36353 - MES ATUAL].[UF]" caption="UF" attribute="1" defaultMemberUniqueName="[8274 - 36353 - MES ATUAL].[UF].[All]" allUniqueName="[8274 - 36353 - MES ATUAL].[UF].[All]" dimensionUniqueName="[8274 - 36353 - MES ATUAL]" displayFolder="" count="0" memberValueDatatype="130" unbalanced="0"/>
    <cacheHierarchy uniqueName="[8274 - 36353 - MES ATUAL].[CIDADE]" caption="CIDADE" attribute="1" defaultMemberUniqueName="[8274 - 36353 - MES ATUAL].[CIDADE].[All]" allUniqueName="[8274 - 36353 - MES ATUAL].[CIDADE].[All]" dimensionUniqueName="[8274 - 36353 - MES ATUAL]" displayFolder="" count="0" memberValueDatatype="130" unbalanced="0"/>
    <cacheHierarchy uniqueName="[8274 - 36353 - MES ATUAL].[CODRCA]" caption="CODRCA" attribute="1" defaultMemberUniqueName="[8274 - 36353 - MES ATUAL].[CODRCA].[All]" allUniqueName="[8274 - 36353 - MES ATUAL].[CODRCA].[All]" dimensionUniqueName="[8274 - 36353 - MES ATUAL]" displayFolder="" count="0" memberValueDatatype="20" unbalanced="0"/>
    <cacheHierarchy uniqueName="[8274 - 36353 - MES ATUAL].[VENDEDOR]" caption="VENDEDOR" attribute="1" defaultMemberUniqueName="[8274 - 36353 - MES ATUAL].[VENDEDOR].[All]" allUniqueName="[8274 - 36353 - MES ATUAL].[VENDEDOR].[All]" dimensionUniqueName="[8274 - 36353 - MES ATUAL]" displayFolder="" count="0" memberValueDatatype="130" unbalanced="0"/>
    <cacheHierarchy uniqueName="[8274 - 36353 - MES ATUAL].[CODSUPERVISOR]" caption="CODSUPERVISOR" attribute="1" defaultMemberUniqueName="[8274 - 36353 - MES ATUAL].[CODSUPERVISOR].[All]" allUniqueName="[8274 - 36353 - MES ATUAL].[CODSUPERVISOR].[All]" dimensionUniqueName="[8274 - 36353 - MES ATUAL]" displayFolder="" count="0" memberValueDatatype="20" unbalanced="0"/>
    <cacheHierarchy uniqueName="[8274 - 36353 - MES ATUAL].[NOME_SUPERVISOR]" caption="NOME_SUPERVISOR" attribute="1" defaultMemberUniqueName="[8274 - 36353 - MES ATUAL].[NOME_SUPERVISOR].[All]" allUniqueName="[8274 - 36353 - MES ATUAL].[NOME_SUPERVISOR].[All]" dimensionUniqueName="[8274 - 36353 - MES ATUAL]" displayFolder="" count="0" memberValueDatatype="130" unbalanced="0"/>
    <cacheHierarchy uniqueName="[8274 - 36353 - MES ATUAL].[CODGERENTE]" caption="CODGERENTE" attribute="1" defaultMemberUniqueName="[8274 - 36353 - MES ATUAL].[CODGERENTE].[All]" allUniqueName="[8274 - 36353 - MES ATUAL].[CODGERENTE].[All]" dimensionUniqueName="[8274 - 36353 - MES ATUAL]" displayFolder="" count="0" memberValueDatatype="20" unbalanced="0"/>
    <cacheHierarchy uniqueName="[8274 - 36353 - MES ATUAL].[GERENTE]" caption="GERENTE" attribute="1" defaultMemberUniqueName="[8274 - 36353 - MES ATUAL].[GERENTE].[All]" allUniqueName="[8274 - 36353 - MES ATUAL].[GERENTE].[All]" dimensionUniqueName="[8274 - 36353 - MES ATUAL]" displayFolder="" count="0" memberValueDatatype="130" unbalanced="0"/>
    <cacheHierarchy uniqueName="[8274 - 36353 - MES ATUAL].[NUMPED]" caption="NUMPED" attribute="1" defaultMemberUniqueName="[8274 - 36353 - MES ATUAL].[NUMPED].[All]" allUniqueName="[8274 - 36353 - MES ATUAL].[NUMPED].[All]" dimensionUniqueName="[8274 - 36353 - MES ATUAL]" displayFolder="" count="0" memberValueDatatype="20" unbalanced="0"/>
    <cacheHierarchy uniqueName="[8274 - 36353 - MES ATUAL].[CODREDE]" caption="CODREDE" attribute="1" defaultMemberUniqueName="[8274 - 36353 - MES ATUAL].[CODREDE].[All]" allUniqueName="[8274 - 36353 - MES ATUAL].[CODREDE].[All]" dimensionUniqueName="[8274 - 36353 - MES ATUAL]" displayFolder="" count="0" memberValueDatatype="20" unbalanced="0"/>
    <cacheHierarchy uniqueName="[8274 - 36353 - MES ATUAL].[DESC_REDE]" caption="DESC_REDE" attribute="1" defaultMemberUniqueName="[8274 - 36353 - MES ATUAL].[DESC_REDE].[All]" allUniqueName="[8274 - 36353 - MES ATUAL].[DESC_REDE].[All]" dimensionUniqueName="[8274 - 36353 - MES ATUAL]" displayFolder="" count="0" memberValueDatatype="130" unbalanced="0"/>
    <cacheHierarchy uniqueName="[8274 - 36353 - MES ATUAL].[Column1]" caption="Column1" attribute="1" defaultMemberUniqueName="[8274 - 36353 - MES ATUAL].[Column1].[All]" allUniqueName="[8274 - 36353 - MES ATUAL].[Column1].[All]" dimensionUniqueName="[8274 - 36353 - MES ATUAL]" displayFolder="" count="0" memberValueDatatype="130" unbalanced="0"/>
    <cacheHierarchy uniqueName="[8274 - 36353 - ULTIMOS 3 MESES].[DATA]" caption="DATA" attribute="1" time="1" defaultMemberUniqueName="[8274 - 36353 - ULTIMOS 3 MESES].[DATA].[All]" allUniqueName="[8274 - 36353 - ULTIMOS 3 MESES].[DATA].[All]" dimensionUniqueName="[8274 - 36353 - ULTIMOS 3 MESES]" displayFolder="" count="0" memberValueDatatype="7" unbalanced="0"/>
    <cacheHierarchy uniqueName="[8274 - 36353 - ULTIMOS 3 MESES].[CNPJ]" caption="CNPJ" attribute="1" defaultMemberUniqueName="[8274 - 36353 - ULTIMOS 3 MESES].[CNPJ].[All]" allUniqueName="[8274 - 36353 - ULTIMOS 3 MESES].[CNPJ].[All]" dimensionUniqueName="[8274 - 36353 - ULTIMOS 3 MESES]" displayFolder="" count="0" memberValueDatatype="130" unbalanced="0"/>
    <cacheHierarchy uniqueName="[8274 - 36353 - ULTIMOS 3 MESES].[CODCLIPRINC]" caption="CODCLIPRINC" attribute="1" defaultMemberUniqueName="[8274 - 36353 - ULTIMOS 3 MESES].[CODCLIPRINC].[All]" allUniqueName="[8274 - 36353 - ULTIMOS 3 MESES].[CODCLIPRINC].[All]" dimensionUniqueName="[8274 - 36353 - ULTIMOS 3 MESES]" displayFolder="" count="0" memberValueDatatype="20" unbalanced="0"/>
    <cacheHierarchy uniqueName="[8274 - 36353 - ULTIMOS 3 MESES].[CODCLI]" caption="CODCLI" attribute="1" defaultMemberUniqueName="[8274 - 36353 - ULTIMOS 3 MESES].[CODCLI].[All]" allUniqueName="[8274 - 36353 - ULTIMOS 3 MESES].[CODCLI].[All]" dimensionUniqueName="[8274 - 36353 - ULTIMOS 3 MESES]" displayFolder="" count="0" memberValueDatatype="20" unbalanced="0"/>
    <cacheHierarchy uniqueName="[8274 - 36353 - ULTIMOS 3 MESES].[RAZAO]" caption="RAZAO" attribute="1" defaultMemberUniqueName="[8274 - 36353 - ULTIMOS 3 MESES].[RAZAO].[All]" allUniqueName="[8274 - 36353 - ULTIMOS 3 MESES].[RAZAO].[All]" dimensionUniqueName="[8274 - 36353 - ULTIMOS 3 MESES]" displayFolder="" count="0" memberValueDatatype="130" unbalanced="0"/>
    <cacheHierarchy uniqueName="[8274 - 36353 - ULTIMOS 3 MESES].[CODPROD]" caption="CODPROD" attribute="1" defaultMemberUniqueName="[8274 - 36353 - ULTIMOS 3 MESES].[CODPROD].[All]" allUniqueName="[8274 - 36353 - ULTIMOS 3 MESES].[CODPROD].[All]" dimensionUniqueName="[8274 - 36353 - ULTIMOS 3 MESES]" displayFolder="" count="0" memberValueDatatype="20" unbalanced="0"/>
    <cacheHierarchy uniqueName="[8274 - 36353 - ULTIMOS 3 MESES].[DESCRICAO]" caption="DESCRICAO" attribute="1" defaultMemberUniqueName="[8274 - 36353 - ULTIMOS 3 MESES].[DESCRICAO].[All]" allUniqueName="[8274 - 36353 - ULTIMOS 3 MESES].[DESCRICAO].[All]" dimensionUniqueName="[8274 - 36353 - ULTIMOS 3 MESES]" displayFolder="" count="0" memberValueDatatype="130" unbalanced="0"/>
    <cacheHierarchy uniqueName="[8274 - 36353 - ULTIMOS 3 MESES].[QTVENDIDO]" caption="QTVENDIDO" attribute="1" defaultMemberUniqueName="[8274 - 36353 - ULTIMOS 3 MESES].[QTVENDIDO].[All]" allUniqueName="[8274 - 36353 - ULTIMOS 3 MESES].[QTVENDIDO].[All]" dimensionUniqueName="[8274 - 36353 - ULTIMOS 3 MESES]" displayFolder="" count="0" memberValueDatatype="20" unbalanced="0"/>
    <cacheHierarchy uniqueName="[8274 - 36353 - ULTIMOS 3 MESES].[VLR_VENDA]" caption="VLR_VENDA" attribute="1" defaultMemberUniqueName="[8274 - 36353 - ULTIMOS 3 MESES].[VLR_VENDA].[All]" allUniqueName="[8274 - 36353 - ULTIMOS 3 MESES].[VLR_VENDA].[All]" dimensionUniqueName="[8274 - 36353 - ULTIMOS 3 MESES]" displayFolder="" count="0" memberValueDatatype="5" unbalanced="0"/>
    <cacheHierarchy uniqueName="[8274 - 36353 - ULTIMOS 3 MESES].[RAMO]" caption="RAMO" attribute="1" defaultMemberUniqueName="[8274 - 36353 - ULTIMOS 3 MESES].[RAMO].[All]" allUniqueName="[8274 - 36353 - ULTIMOS 3 MESES].[RAMO].[All]" dimensionUniqueName="[8274 - 36353 - ULTIMOS 3 MESES]" displayFolder="" count="0" memberValueDatatype="130" unbalanced="0"/>
    <cacheHierarchy uniqueName="[8274 - 36353 - ULTIMOS 3 MESES].[CANAL]" caption="CANAL" attribute="1" defaultMemberUniqueName="[8274 - 36353 - ULTIMOS 3 MESES].[CANAL].[All]" allUniqueName="[8274 - 36353 - ULTIMOS 3 MESES].[CANAL].[All]" dimensionUniqueName="[8274 - 36353 - ULTIMOS 3 MESES]" displayFolder="" count="0" memberValueDatatype="130" unbalanced="0"/>
    <cacheHierarchy uniqueName="[8274 - 36353 - ULTIMOS 3 MESES].[REGIAO]" caption="REGIAO" attribute="1" defaultMemberUniqueName="[8274 - 36353 - ULTIMOS 3 MESES].[REGIAO].[All]" allUniqueName="[8274 - 36353 - ULTIMOS 3 MESES].[REGIAO].[All]" dimensionUniqueName="[8274 - 36353 - ULTIMOS 3 MESES]" displayFolder="" count="0" memberValueDatatype="130" unbalanced="0"/>
    <cacheHierarchy uniqueName="[8274 - 36353 - ULTIMOS 3 MESES].[UF]" caption="UF" attribute="1" defaultMemberUniqueName="[8274 - 36353 - ULTIMOS 3 MESES].[UF].[All]" allUniqueName="[8274 - 36353 - ULTIMOS 3 MESES].[UF].[All]" dimensionUniqueName="[8274 - 36353 - ULTIMOS 3 MESES]" displayFolder="" count="0" memberValueDatatype="130" unbalanced="0"/>
    <cacheHierarchy uniqueName="[8274 - 36353 - ULTIMOS 3 MESES].[CIDADE]" caption="CIDADE" attribute="1" defaultMemberUniqueName="[8274 - 36353 - ULTIMOS 3 MESES].[CIDADE].[All]" allUniqueName="[8274 - 36353 - ULTIMOS 3 MESES].[CIDADE].[All]" dimensionUniqueName="[8274 - 36353 - ULTIMOS 3 MESES]" displayFolder="" count="0" memberValueDatatype="130" unbalanced="0"/>
    <cacheHierarchy uniqueName="[8274 - 36353 - ULTIMOS 3 MESES].[CODRCA]" caption="CODRCA" attribute="1" defaultMemberUniqueName="[8274 - 36353 - ULTIMOS 3 MESES].[CODRCA].[All]" allUniqueName="[8274 - 36353 - ULTIMOS 3 MESES].[CODRCA].[All]" dimensionUniqueName="[8274 - 36353 - ULTIMOS 3 MESES]" displayFolder="" count="0" memberValueDatatype="20" unbalanced="0"/>
    <cacheHierarchy uniqueName="[8274 - 36353 - ULTIMOS 3 MESES].[VENDEDOR]" caption="VENDEDOR" attribute="1" defaultMemberUniqueName="[8274 - 36353 - ULTIMOS 3 MESES].[VENDEDOR].[All]" allUniqueName="[8274 - 36353 - ULTIMOS 3 MESES].[VENDEDOR].[All]" dimensionUniqueName="[8274 - 36353 - ULTIMOS 3 MESES]" displayFolder="" count="0" memberValueDatatype="130" unbalanced="0"/>
    <cacheHierarchy uniqueName="[8274 - 36353 - ULTIMOS 3 MESES].[CODSUPERVISOR]" caption="CODSUPERVISOR" attribute="1" defaultMemberUniqueName="[8274 - 36353 - ULTIMOS 3 MESES].[CODSUPERVISOR].[All]" allUniqueName="[8274 - 36353 - ULTIMOS 3 MESES].[CODSUPERVISOR].[All]" dimensionUniqueName="[8274 - 36353 - ULTIMOS 3 MESES]" displayFolder="" count="2" memberValueDatatype="20" unbalanced="0">
      <fieldsUsage count="2">
        <fieldUsage x="-1"/>
        <fieldUsage x="4"/>
      </fieldsUsage>
    </cacheHierarchy>
    <cacheHierarchy uniqueName="[8274 - 36353 - ULTIMOS 3 MESES].[NOME_SUPERVISOR]" caption="NOME_SUPERVISOR" attribute="1" defaultMemberUniqueName="[8274 - 36353 - ULTIMOS 3 MESES].[NOME_SUPERVISOR].[All]" allUniqueName="[8274 - 36353 - ULTIMOS 3 MESES].[NOME_SUPERVISOR].[All]" dimensionUniqueName="[8274 - 36353 - ULTIMOS 3 MESES]" displayFolder="" count="0" memberValueDatatype="130" unbalanced="0"/>
    <cacheHierarchy uniqueName="[8274 - 36353 - ULTIMOS 3 MESES].[CODGERENTE]" caption="CODGERENTE" attribute="1" defaultMemberUniqueName="[8274 - 36353 - ULTIMOS 3 MESES].[CODGERENTE].[All]" allUniqueName="[8274 - 36353 - ULTIMOS 3 MESES].[CODGERENTE].[All]" dimensionUniqueName="[8274 - 36353 - ULTIMOS 3 MESES]" displayFolder="" count="0" memberValueDatatype="20" unbalanced="0"/>
    <cacheHierarchy uniqueName="[8274 - 36353 - ULTIMOS 3 MESES].[GERENTE]" caption="GERENTE" attribute="1" defaultMemberUniqueName="[8274 - 36353 - ULTIMOS 3 MESES].[GERENTE].[All]" allUniqueName="[8274 - 36353 - ULTIMOS 3 MESES].[GERENTE].[All]" dimensionUniqueName="[8274 - 36353 - ULTIMOS 3 MESES]" displayFolder="" count="2" memberValueDatatype="130" unbalanced="0">
      <fieldsUsage count="2">
        <fieldUsage x="-1"/>
        <fieldUsage x="0"/>
      </fieldsUsage>
    </cacheHierarchy>
    <cacheHierarchy uniqueName="[8274 - 36353 - ULTIMOS 3 MESES].[NUMPED]" caption="NUMPED" attribute="1" defaultMemberUniqueName="[8274 - 36353 - ULTIMOS 3 MESES].[NUMPED].[All]" allUniqueName="[8274 - 36353 - ULTIMOS 3 MESES].[NUMPED].[All]" dimensionUniqueName="[8274 - 36353 - ULTIMOS 3 MESES]" displayFolder="" count="0" memberValueDatatype="20" unbalanced="0"/>
    <cacheHierarchy uniqueName="[8274 - 36353 - ULTIMOS 3 MESES].[CODREDE]" caption="CODREDE" attribute="1" defaultMemberUniqueName="[8274 - 36353 - ULTIMOS 3 MESES].[CODREDE].[All]" allUniqueName="[8274 - 36353 - ULTIMOS 3 MESES].[CODREDE].[All]" dimensionUniqueName="[8274 - 36353 - ULTIMOS 3 MESES]" displayFolder="" count="0" memberValueDatatype="20" unbalanced="0"/>
    <cacheHierarchy uniqueName="[8274 - 36353 - ULTIMOS 3 MESES].[DESC_REDE]" caption="DESC_REDE" attribute="1" defaultMemberUniqueName="[8274 - 36353 - ULTIMOS 3 MESES].[DESC_REDE].[All]" allUniqueName="[8274 - 36353 - ULTIMOS 3 MESES].[DESC_REDE].[All]" dimensionUniqueName="[8274 - 36353 - ULTIMOS 3 MESES]" displayFolder="" count="0" memberValueDatatype="130" unbalanced="0"/>
    <cacheHierarchy uniqueName="[8274 - 36353 - ULTIMOS 3 MESES].[Column1]" caption="Column1" attribute="1" defaultMemberUniqueName="[8274 - 36353 - ULTIMOS 3 MESES].[Column1].[All]" allUniqueName="[8274 - 36353 - ULTIMOS 3 MESES].[Column1].[All]" dimensionUniqueName="[8274 - 36353 - ULTIMOS 3 MESES]" displayFolder="" count="0" memberValueDatatype="130" unbalanced="0"/>
    <cacheHierarchy uniqueName="[8274 - 36353 - ULTIMOS 3 MESES].[DATA (Mês)]" caption="DATA (Mês)" attribute="1" defaultMemberUniqueName="[8274 - 36353 - ULTIMOS 3 MESES].[DATA (Mês)].[All]" allUniqueName="[8274 - 36353 - ULTIMOS 3 MESES].[DATA (Mês)].[All]" dimensionUniqueName="[8274 - 36353 - ULTIMOS 3 MESES]" displayFolder="" count="0" memberValueDatatype="130" unbalanced="0"/>
    <cacheHierarchy uniqueName="[MIX BIC].[CODPROD]" caption="CODPROD" attribute="1" defaultMemberUniqueName="[MIX BIC].[CODPROD].[All]" allUniqueName="[MIX BIC].[CODPROD].[All]" dimensionUniqueName="[MIX BIC]" displayFolder="" count="0" memberValueDatatype="20" unbalanced="0"/>
    <cacheHierarchy uniqueName="[MIX BIC].[DESCRIÇÃO]" caption="DESCRIÇÃO" attribute="1" defaultMemberUniqueName="[MIX BIC].[DESCRIÇÃO].[All]" allUniqueName="[MIX BIC].[DESCRIÇÃO].[All]" dimensionUniqueName="[MIX BIC]" displayFolder="" count="0" memberValueDatatype="130" unbalanced="0"/>
    <cacheHierarchy uniqueName="[MIX BIC].[EMBALAGEM]" caption="EMBALAGEM" attribute="1" defaultMemberUniqueName="[MIX BIC].[EMBALAGEM].[All]" allUniqueName="[MIX BIC].[EMBALAGEM].[All]" dimensionUniqueName="[MIX BIC]" displayFolder="" count="0" memberValueDatatype="130" unbalanced="0"/>
    <cacheHierarchy uniqueName="[MIX BIC].[EAN]" caption="EAN" attribute="1" defaultMemberUniqueName="[MIX BIC].[EAN].[All]" allUniqueName="[MIX BIC].[EAN].[All]" dimensionUniqueName="[MIX BIC]" displayFolder="" count="0" memberValueDatatype="20" unbalanced="0"/>
    <cacheHierarchy uniqueName="[MIX BIC].[CATEGORIA]" caption="CATEGORIA" attribute="1" defaultMemberUniqueName="[MIX BIC].[CATEGORIA].[All]" allUniqueName="[MIX BIC].[CATEGORIA].[All]" dimensionUniqueName="[MIX BIC]" displayFolder="" count="0" memberValueDatatype="130" unbalanced="0"/>
    <cacheHierarchy uniqueName="[8274 - 36353 - ULTIMOS 3 MESES].[DATA (Índice de Mês)]" caption="DATA (Índice de Mês)" attribute="1" defaultMemberUniqueName="[8274 - 36353 - ULTIMOS 3 MESES].[DATA (Índice de Mês)].[All]" allUniqueName="[8274 - 36353 - ULTIMOS 3 MESES].[DATA (Índice de Mês)].[All]" dimensionUniqueName="[8274 - 36353 - ULTIMOS 3 MESES]" displayFolder="" count="0" memberValueDatatype="20" unbalanced="0" hidden="1"/>
    <cacheHierarchy uniqueName="[Measures].[__XL_Count 8274 - 36353 - MES ATUAL]" caption="__XL_Count 8274 - 36353 - MES ATUAL" measure="1" displayFolder="" measureGroup="8274 - 36353 - MES ATUAL" count="0" hidden="1"/>
    <cacheHierarchy uniqueName="[Measures].[__XL_Count 8274 - 36353 - ULTIMOS 3 MESES]" caption="__XL_Count 8274 - 36353 - ULTIMOS 3 MESES" measure="1" displayFolder="" measureGroup="8274 - 36353 - ULTIMOS 3 MESES" count="0" hidden="1"/>
    <cacheHierarchy uniqueName="[Measures].[__XL_Count MIX BIC]" caption="__XL_Count MIX BIC" measure="1" displayFolder="" measureGroup="MIX BIC" count="0" hidden="1"/>
    <cacheHierarchy uniqueName="[Measures].[__No measures defined]" caption="__No measures defined" measure="1" displayFolder="" count="0" hidden="1"/>
    <cacheHierarchy uniqueName="[Measures].[Soma de CODCLI]" caption="Soma de CODCLI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Contagem Distinta de CODCLI]" caption="Contagem Distinta de CODCLI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oma de QTVENDIDO]" caption="Soma de QTVENDIDO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oma de VLR_VENDA]" caption="Soma de VLR_VENDA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8"/>
        </ext>
      </extLst>
    </cacheHierarchy>
    <cacheHierarchy uniqueName="[Measures].[Soma de CODCLI 2]" caption="Soma de CODCLI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Contagem Distinta de CODCLI 2]" caption="Contagem Distinta de CODCLI 2" measure="1" displayFolder="" measureGroup="8274 - 36353 - ULTIMOS 3 MESES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Soma de QTVENDIDO 2]" caption="Soma de QTVENDIDO 2" measure="1" displayFolder="" measureGroup="8274 - 36353 - ULTIMOS 3 MESES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31"/>
        </ext>
      </extLst>
    </cacheHierarchy>
    <cacheHierarchy uniqueName="[Measures].[Soma de VLR_VENDA 2]" caption="Soma de VLR_VENDA 2" measure="1" displayFolder="" measureGroup="8274 - 36353 - ULTIMOS 3 MESES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2"/>
        </ext>
      </extLst>
    </cacheHierarchy>
    <cacheHierarchy uniqueName="[Measures].[Soma de CODCLIPRINC]" caption="Soma de CODCLIPRINC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</cacheHierarchies>
  <kpis count="0"/>
  <dimensions count="4">
    <dimension name="8274 - 36353 - MES ATUAL" uniqueName="[8274 - 36353 - MES ATUAL]" caption="8274 - 36353 - MES ATUAL"/>
    <dimension name="8274 - 36353 - ULTIMOS 3 MESES" uniqueName="[8274 - 36353 - ULTIMOS 3 MESES]" caption="8274 - 36353 - ULTIMOS 3 MESES"/>
    <dimension measure="1" name="Measures" uniqueName="[Measures]" caption="Measures"/>
    <dimension name="MIX BIC" uniqueName="[MIX BIC]" caption="MIX BIC"/>
  </dimensions>
  <measureGroups count="3">
    <measureGroup name="8274 - 36353 - MES ATUAL" caption="8274 - 36353 - MES ATUAL"/>
    <measureGroup name="8274 - 36353 - ULTIMOS 3 MESES" caption="8274 - 36353 - ULTIMOS 3 MESES"/>
    <measureGroup name="MIX BIC" caption="MIX BIC"/>
  </measureGroups>
  <maps count="5">
    <map measureGroup="0" dimension="0"/>
    <map measureGroup="0" dimension="3"/>
    <map measureGroup="1" dimension="1"/>
    <map measureGroup="1" dimension="3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nalista Comercial 4" refreshedDate="46322.429879513889" backgroundQuery="1" createdVersion="8" refreshedVersion="8" minRefreshableVersion="3" recordCount="0" supportSubquery="1" supportAdvancedDrill="1" xr:uid="{1FE4CA99-C67A-43A5-B7F6-5E5E5642FC73}">
  <cacheSource type="external" connectionId="4"/>
  <cacheFields count="4">
    <cacheField name="[8274 - 36353 - ULTIMOS 3 MESES].[GERENTE].[GERENTE]" caption="GERENTE" numFmtId="0" hierarchy="43" level="1">
      <sharedItems count="2">
        <s v="GGV DEC CLAUDIA"/>
        <s v="GGV DEC FABRICIO"/>
      </sharedItems>
    </cacheField>
    <cacheField name="[Measures].[Contagem Distinta de CODCLI 2]" caption="Contagem Distinta de CODCLI 2" numFmtId="0" hierarchy="64" level="32767"/>
    <cacheField name="[Measures].[Soma de QTVENDIDO 2]" caption="Soma de QTVENDIDO 2" numFmtId="0" hierarchy="65" level="32767"/>
    <cacheField name="[Measures].[Soma de VLR_VENDA 2]" caption="Soma de VLR_VENDA 2" numFmtId="0" hierarchy="66" level="32767"/>
  </cacheFields>
  <cacheHierarchies count="68">
    <cacheHierarchy uniqueName="[8274 - 36353 - MES ATUAL].[DATA]" caption="DATA" attribute="1" time="1" defaultMemberUniqueName="[8274 - 36353 - MES ATUAL].[DATA].[All]" allUniqueName="[8274 - 36353 - MES ATUAL].[DATA].[All]" dimensionUniqueName="[8274 - 36353 - MES ATUAL]" displayFolder="" count="0" memberValueDatatype="7" unbalanced="0"/>
    <cacheHierarchy uniqueName="[8274 - 36353 - MES ATUAL].[CNPJ]" caption="CNPJ" attribute="1" defaultMemberUniqueName="[8274 - 36353 - MES ATUAL].[CNPJ].[All]" allUniqueName="[8274 - 36353 - MES ATUAL].[CNPJ].[All]" dimensionUniqueName="[8274 - 36353 - MES ATUAL]" displayFolder="" count="0" memberValueDatatype="130" unbalanced="0"/>
    <cacheHierarchy uniqueName="[8274 - 36353 - MES ATUAL].[CODCLIPRINC]" caption="CODCLIPRINC" attribute="1" defaultMemberUniqueName="[8274 - 36353 - MES ATUAL].[CODCLIPRINC].[All]" allUniqueName="[8274 - 36353 - MES ATUAL].[CODCLIPRINC].[All]" dimensionUniqueName="[8274 - 36353 - MES ATUAL]" displayFolder="" count="0" memberValueDatatype="20" unbalanced="0"/>
    <cacheHierarchy uniqueName="[8274 - 36353 - MES ATUAL].[CODCLI]" caption="CODCLI" attribute="1" defaultMemberUniqueName="[8274 - 36353 - MES ATUAL].[CODCLI].[All]" allUniqueName="[8274 - 36353 - MES ATUAL].[CODCLI].[All]" dimensionUniqueName="[8274 - 36353 - MES ATUAL]" displayFolder="" count="0" memberValueDatatype="20" unbalanced="0"/>
    <cacheHierarchy uniqueName="[8274 - 36353 - MES ATUAL].[RAZAO]" caption="RAZAO" attribute="1" defaultMemberUniqueName="[8274 - 36353 - MES ATUAL].[RAZAO].[All]" allUniqueName="[8274 - 36353 - MES ATUAL].[RAZAO].[All]" dimensionUniqueName="[8274 - 36353 - MES ATUAL]" displayFolder="" count="0" memberValueDatatype="130" unbalanced="0"/>
    <cacheHierarchy uniqueName="[8274 - 36353 - MES ATUAL].[CODPROD]" caption="CODPROD" attribute="1" defaultMemberUniqueName="[8274 - 36353 - MES ATUAL].[CODPROD].[All]" allUniqueName="[8274 - 36353 - MES ATUAL].[CODPROD].[All]" dimensionUniqueName="[8274 - 36353 - MES ATUAL]" displayFolder="" count="0" memberValueDatatype="20" unbalanced="0"/>
    <cacheHierarchy uniqueName="[8274 - 36353 - MES ATUAL].[DESCRICAO]" caption="DESCRICAO" attribute="1" defaultMemberUniqueName="[8274 - 36353 - MES ATUAL].[DESCRICAO].[All]" allUniqueName="[8274 - 36353 - MES ATUAL].[DESCRICAO].[All]" dimensionUniqueName="[8274 - 36353 - MES ATUAL]" displayFolder="" count="0" memberValueDatatype="130" unbalanced="0"/>
    <cacheHierarchy uniqueName="[8274 - 36353 - MES ATUAL].[QTVENDIDO]" caption="QTVENDIDO" attribute="1" defaultMemberUniqueName="[8274 - 36353 - MES ATUAL].[QTVENDIDO].[All]" allUniqueName="[8274 - 36353 - MES ATUAL].[QTVENDIDO].[All]" dimensionUniqueName="[8274 - 36353 - MES ATUAL]" displayFolder="" count="0" memberValueDatatype="20" unbalanced="0"/>
    <cacheHierarchy uniqueName="[8274 - 36353 - MES ATUAL].[VLR_VENDA]" caption="VLR_VENDA" attribute="1" defaultMemberUniqueName="[8274 - 36353 - MES ATUAL].[VLR_VENDA].[All]" allUniqueName="[8274 - 36353 - MES ATUAL].[VLR_VENDA].[All]" dimensionUniqueName="[8274 - 36353 - MES ATUAL]" displayFolder="" count="0" memberValueDatatype="5" unbalanced="0"/>
    <cacheHierarchy uniqueName="[8274 - 36353 - MES ATUAL].[RAMO]" caption="RAMO" attribute="1" defaultMemberUniqueName="[8274 - 36353 - MES ATUAL].[RAMO].[All]" allUniqueName="[8274 - 36353 - MES ATUAL].[RAMO].[All]" dimensionUniqueName="[8274 - 36353 - MES ATUAL]" displayFolder="" count="0" memberValueDatatype="130" unbalanced="0"/>
    <cacheHierarchy uniqueName="[8274 - 36353 - MES ATUAL].[CANAL]" caption="CANAL" attribute="1" defaultMemberUniqueName="[8274 - 36353 - MES ATUAL].[CANAL].[All]" allUniqueName="[8274 - 36353 - MES ATUAL].[CANAL].[All]" dimensionUniqueName="[8274 - 36353 - MES ATUAL]" displayFolder="" count="0" memberValueDatatype="130" unbalanced="0"/>
    <cacheHierarchy uniqueName="[8274 - 36353 - MES ATUAL].[REGIAO]" caption="REGIAO" attribute="1" defaultMemberUniqueName="[8274 - 36353 - MES ATUAL].[REGIAO].[All]" allUniqueName="[8274 - 36353 - MES ATUAL].[REGIAO].[All]" dimensionUniqueName="[8274 - 36353 - MES ATUAL]" displayFolder="" count="0" memberValueDatatype="130" unbalanced="0"/>
    <cacheHierarchy uniqueName="[8274 - 36353 - MES ATUAL].[UF]" caption="UF" attribute="1" defaultMemberUniqueName="[8274 - 36353 - MES ATUAL].[UF].[All]" allUniqueName="[8274 - 36353 - MES ATUAL].[UF].[All]" dimensionUniqueName="[8274 - 36353 - MES ATUAL]" displayFolder="" count="0" memberValueDatatype="130" unbalanced="0"/>
    <cacheHierarchy uniqueName="[8274 - 36353 - MES ATUAL].[CIDADE]" caption="CIDADE" attribute="1" defaultMemberUniqueName="[8274 - 36353 - MES ATUAL].[CIDADE].[All]" allUniqueName="[8274 - 36353 - MES ATUAL].[CIDADE].[All]" dimensionUniqueName="[8274 - 36353 - MES ATUAL]" displayFolder="" count="0" memberValueDatatype="130" unbalanced="0"/>
    <cacheHierarchy uniqueName="[8274 - 36353 - MES ATUAL].[CODRCA]" caption="CODRCA" attribute="1" defaultMemberUniqueName="[8274 - 36353 - MES ATUAL].[CODRCA].[All]" allUniqueName="[8274 - 36353 - MES ATUAL].[CODRCA].[All]" dimensionUniqueName="[8274 - 36353 - MES ATUAL]" displayFolder="" count="0" memberValueDatatype="20" unbalanced="0"/>
    <cacheHierarchy uniqueName="[8274 - 36353 - MES ATUAL].[VENDEDOR]" caption="VENDEDOR" attribute="1" defaultMemberUniqueName="[8274 - 36353 - MES ATUAL].[VENDEDOR].[All]" allUniqueName="[8274 - 36353 - MES ATUAL].[VENDEDOR].[All]" dimensionUniqueName="[8274 - 36353 - MES ATUAL]" displayFolder="" count="0" memberValueDatatype="130" unbalanced="0"/>
    <cacheHierarchy uniqueName="[8274 - 36353 - MES ATUAL].[CODSUPERVISOR]" caption="CODSUPERVISOR" attribute="1" defaultMemberUniqueName="[8274 - 36353 - MES ATUAL].[CODSUPERVISOR].[All]" allUniqueName="[8274 - 36353 - MES ATUAL].[CODSUPERVISOR].[All]" dimensionUniqueName="[8274 - 36353 - MES ATUAL]" displayFolder="" count="0" memberValueDatatype="20" unbalanced="0"/>
    <cacheHierarchy uniqueName="[8274 - 36353 - MES ATUAL].[NOME_SUPERVISOR]" caption="NOME_SUPERVISOR" attribute="1" defaultMemberUniqueName="[8274 - 36353 - MES ATUAL].[NOME_SUPERVISOR].[All]" allUniqueName="[8274 - 36353 - MES ATUAL].[NOME_SUPERVISOR].[All]" dimensionUniqueName="[8274 - 36353 - MES ATUAL]" displayFolder="" count="0" memberValueDatatype="130" unbalanced="0"/>
    <cacheHierarchy uniqueName="[8274 - 36353 - MES ATUAL].[CODGERENTE]" caption="CODGERENTE" attribute="1" defaultMemberUniqueName="[8274 - 36353 - MES ATUAL].[CODGERENTE].[All]" allUniqueName="[8274 - 36353 - MES ATUAL].[CODGERENTE].[All]" dimensionUniqueName="[8274 - 36353 - MES ATUAL]" displayFolder="" count="0" memberValueDatatype="20" unbalanced="0"/>
    <cacheHierarchy uniqueName="[8274 - 36353 - MES ATUAL].[GERENTE]" caption="GERENTE" attribute="1" defaultMemberUniqueName="[8274 - 36353 - MES ATUAL].[GERENTE].[All]" allUniqueName="[8274 - 36353 - MES ATUAL].[GERENTE].[All]" dimensionUniqueName="[8274 - 36353 - MES ATUAL]" displayFolder="" count="0" memberValueDatatype="130" unbalanced="0"/>
    <cacheHierarchy uniqueName="[8274 - 36353 - MES ATUAL].[NUMPED]" caption="NUMPED" attribute="1" defaultMemberUniqueName="[8274 - 36353 - MES ATUAL].[NUMPED].[All]" allUniqueName="[8274 - 36353 - MES ATUAL].[NUMPED].[All]" dimensionUniqueName="[8274 - 36353 - MES ATUAL]" displayFolder="" count="0" memberValueDatatype="20" unbalanced="0"/>
    <cacheHierarchy uniqueName="[8274 - 36353 - MES ATUAL].[CODREDE]" caption="CODREDE" attribute="1" defaultMemberUniqueName="[8274 - 36353 - MES ATUAL].[CODREDE].[All]" allUniqueName="[8274 - 36353 - MES ATUAL].[CODREDE].[All]" dimensionUniqueName="[8274 - 36353 - MES ATUAL]" displayFolder="" count="0" memberValueDatatype="20" unbalanced="0"/>
    <cacheHierarchy uniqueName="[8274 - 36353 - MES ATUAL].[DESC_REDE]" caption="DESC_REDE" attribute="1" defaultMemberUniqueName="[8274 - 36353 - MES ATUAL].[DESC_REDE].[All]" allUniqueName="[8274 - 36353 - MES ATUAL].[DESC_REDE].[All]" dimensionUniqueName="[8274 - 36353 - MES ATUAL]" displayFolder="" count="0" memberValueDatatype="130" unbalanced="0"/>
    <cacheHierarchy uniqueName="[8274 - 36353 - MES ATUAL].[Column1]" caption="Column1" attribute="1" defaultMemberUniqueName="[8274 - 36353 - MES ATUAL].[Column1].[All]" allUniqueName="[8274 - 36353 - MES ATUAL].[Column1].[All]" dimensionUniqueName="[8274 - 36353 - MES ATUAL]" displayFolder="" count="0" memberValueDatatype="130" unbalanced="0"/>
    <cacheHierarchy uniqueName="[8274 - 36353 - ULTIMOS 3 MESES].[DATA]" caption="DATA" attribute="1" time="1" defaultMemberUniqueName="[8274 - 36353 - ULTIMOS 3 MESES].[DATA].[All]" allUniqueName="[8274 - 36353 - ULTIMOS 3 MESES].[DATA].[All]" dimensionUniqueName="[8274 - 36353 - ULTIMOS 3 MESES]" displayFolder="" count="0" memberValueDatatype="7" unbalanced="0"/>
    <cacheHierarchy uniqueName="[8274 - 36353 - ULTIMOS 3 MESES].[CNPJ]" caption="CNPJ" attribute="1" defaultMemberUniqueName="[8274 - 36353 - ULTIMOS 3 MESES].[CNPJ].[All]" allUniqueName="[8274 - 36353 - ULTIMOS 3 MESES].[CNPJ].[All]" dimensionUniqueName="[8274 - 36353 - ULTIMOS 3 MESES]" displayFolder="" count="0" memberValueDatatype="130" unbalanced="0"/>
    <cacheHierarchy uniqueName="[8274 - 36353 - ULTIMOS 3 MESES].[CODCLIPRINC]" caption="CODCLIPRINC" attribute="1" defaultMemberUniqueName="[8274 - 36353 - ULTIMOS 3 MESES].[CODCLIPRINC].[All]" allUniqueName="[8274 - 36353 - ULTIMOS 3 MESES].[CODCLIPRINC].[All]" dimensionUniqueName="[8274 - 36353 - ULTIMOS 3 MESES]" displayFolder="" count="0" memberValueDatatype="20" unbalanced="0"/>
    <cacheHierarchy uniqueName="[8274 - 36353 - ULTIMOS 3 MESES].[CODCLI]" caption="CODCLI" attribute="1" defaultMemberUniqueName="[8274 - 36353 - ULTIMOS 3 MESES].[CODCLI].[All]" allUniqueName="[8274 - 36353 - ULTIMOS 3 MESES].[CODCLI].[All]" dimensionUniqueName="[8274 - 36353 - ULTIMOS 3 MESES]" displayFolder="" count="0" memberValueDatatype="20" unbalanced="0"/>
    <cacheHierarchy uniqueName="[8274 - 36353 - ULTIMOS 3 MESES].[RAZAO]" caption="RAZAO" attribute="1" defaultMemberUniqueName="[8274 - 36353 - ULTIMOS 3 MESES].[RAZAO].[All]" allUniqueName="[8274 - 36353 - ULTIMOS 3 MESES].[RAZAO].[All]" dimensionUniqueName="[8274 - 36353 - ULTIMOS 3 MESES]" displayFolder="" count="0" memberValueDatatype="130" unbalanced="0"/>
    <cacheHierarchy uniqueName="[8274 - 36353 - ULTIMOS 3 MESES].[CODPROD]" caption="CODPROD" attribute="1" defaultMemberUniqueName="[8274 - 36353 - ULTIMOS 3 MESES].[CODPROD].[All]" allUniqueName="[8274 - 36353 - ULTIMOS 3 MESES].[CODPROD].[All]" dimensionUniqueName="[8274 - 36353 - ULTIMOS 3 MESES]" displayFolder="" count="0" memberValueDatatype="20" unbalanced="0"/>
    <cacheHierarchy uniqueName="[8274 - 36353 - ULTIMOS 3 MESES].[DESCRICAO]" caption="DESCRICAO" attribute="1" defaultMemberUniqueName="[8274 - 36353 - ULTIMOS 3 MESES].[DESCRICAO].[All]" allUniqueName="[8274 - 36353 - ULTIMOS 3 MESES].[DESCRICAO].[All]" dimensionUniqueName="[8274 - 36353 - ULTIMOS 3 MESES]" displayFolder="" count="0" memberValueDatatype="130" unbalanced="0"/>
    <cacheHierarchy uniqueName="[8274 - 36353 - ULTIMOS 3 MESES].[QTVENDIDO]" caption="QTVENDIDO" attribute="1" defaultMemberUniqueName="[8274 - 36353 - ULTIMOS 3 MESES].[QTVENDIDO].[All]" allUniqueName="[8274 - 36353 - ULTIMOS 3 MESES].[QTVENDIDO].[All]" dimensionUniqueName="[8274 - 36353 - ULTIMOS 3 MESES]" displayFolder="" count="0" memberValueDatatype="20" unbalanced="0"/>
    <cacheHierarchy uniqueName="[8274 - 36353 - ULTIMOS 3 MESES].[VLR_VENDA]" caption="VLR_VENDA" attribute="1" defaultMemberUniqueName="[8274 - 36353 - ULTIMOS 3 MESES].[VLR_VENDA].[All]" allUniqueName="[8274 - 36353 - ULTIMOS 3 MESES].[VLR_VENDA].[All]" dimensionUniqueName="[8274 - 36353 - ULTIMOS 3 MESES]" displayFolder="" count="0" memberValueDatatype="5" unbalanced="0"/>
    <cacheHierarchy uniqueName="[8274 - 36353 - ULTIMOS 3 MESES].[RAMO]" caption="RAMO" attribute="1" defaultMemberUniqueName="[8274 - 36353 - ULTIMOS 3 MESES].[RAMO].[All]" allUniqueName="[8274 - 36353 - ULTIMOS 3 MESES].[RAMO].[All]" dimensionUniqueName="[8274 - 36353 - ULTIMOS 3 MESES]" displayFolder="" count="0" memberValueDatatype="130" unbalanced="0"/>
    <cacheHierarchy uniqueName="[8274 - 36353 - ULTIMOS 3 MESES].[CANAL]" caption="CANAL" attribute="1" defaultMemberUniqueName="[8274 - 36353 - ULTIMOS 3 MESES].[CANAL].[All]" allUniqueName="[8274 - 36353 - ULTIMOS 3 MESES].[CANAL].[All]" dimensionUniqueName="[8274 - 36353 - ULTIMOS 3 MESES]" displayFolder="" count="0" memberValueDatatype="130" unbalanced="0"/>
    <cacheHierarchy uniqueName="[8274 - 36353 - ULTIMOS 3 MESES].[REGIAO]" caption="REGIAO" attribute="1" defaultMemberUniqueName="[8274 - 36353 - ULTIMOS 3 MESES].[REGIAO].[All]" allUniqueName="[8274 - 36353 - ULTIMOS 3 MESES].[REGIAO].[All]" dimensionUniqueName="[8274 - 36353 - ULTIMOS 3 MESES]" displayFolder="" count="0" memberValueDatatype="130" unbalanced="0"/>
    <cacheHierarchy uniqueName="[8274 - 36353 - ULTIMOS 3 MESES].[UF]" caption="UF" attribute="1" defaultMemberUniqueName="[8274 - 36353 - ULTIMOS 3 MESES].[UF].[All]" allUniqueName="[8274 - 36353 - ULTIMOS 3 MESES].[UF].[All]" dimensionUniqueName="[8274 - 36353 - ULTIMOS 3 MESES]" displayFolder="" count="0" memberValueDatatype="130" unbalanced="0"/>
    <cacheHierarchy uniqueName="[8274 - 36353 - ULTIMOS 3 MESES].[CIDADE]" caption="CIDADE" attribute="1" defaultMemberUniqueName="[8274 - 36353 - ULTIMOS 3 MESES].[CIDADE].[All]" allUniqueName="[8274 - 36353 - ULTIMOS 3 MESES].[CIDADE].[All]" dimensionUniqueName="[8274 - 36353 - ULTIMOS 3 MESES]" displayFolder="" count="0" memberValueDatatype="130" unbalanced="0"/>
    <cacheHierarchy uniqueName="[8274 - 36353 - ULTIMOS 3 MESES].[CODRCA]" caption="CODRCA" attribute="1" defaultMemberUniqueName="[8274 - 36353 - ULTIMOS 3 MESES].[CODRCA].[All]" allUniqueName="[8274 - 36353 - ULTIMOS 3 MESES].[CODRCA].[All]" dimensionUniqueName="[8274 - 36353 - ULTIMOS 3 MESES]" displayFolder="" count="0" memberValueDatatype="20" unbalanced="0"/>
    <cacheHierarchy uniqueName="[8274 - 36353 - ULTIMOS 3 MESES].[VENDEDOR]" caption="VENDEDOR" attribute="1" defaultMemberUniqueName="[8274 - 36353 - ULTIMOS 3 MESES].[VENDEDOR].[All]" allUniqueName="[8274 - 36353 - ULTIMOS 3 MESES].[VENDEDOR].[All]" dimensionUniqueName="[8274 - 36353 - ULTIMOS 3 MESES]" displayFolder="" count="0" memberValueDatatype="130" unbalanced="0"/>
    <cacheHierarchy uniqueName="[8274 - 36353 - ULTIMOS 3 MESES].[CODSUPERVISOR]" caption="CODSUPERVISOR" attribute="1" defaultMemberUniqueName="[8274 - 36353 - ULTIMOS 3 MESES].[CODSUPERVISOR].[All]" allUniqueName="[8274 - 36353 - ULTIMOS 3 MESES].[CODSUPERVISOR].[All]" dimensionUniqueName="[8274 - 36353 - ULTIMOS 3 MESES]" displayFolder="" count="0" memberValueDatatype="20" unbalanced="0"/>
    <cacheHierarchy uniqueName="[8274 - 36353 - ULTIMOS 3 MESES].[NOME_SUPERVISOR]" caption="NOME_SUPERVISOR" attribute="1" defaultMemberUniqueName="[8274 - 36353 - ULTIMOS 3 MESES].[NOME_SUPERVISOR].[All]" allUniqueName="[8274 - 36353 - ULTIMOS 3 MESES].[NOME_SUPERVISOR].[All]" dimensionUniqueName="[8274 - 36353 - ULTIMOS 3 MESES]" displayFolder="" count="0" memberValueDatatype="130" unbalanced="0"/>
    <cacheHierarchy uniqueName="[8274 - 36353 - ULTIMOS 3 MESES].[CODGERENTE]" caption="CODGERENTE" attribute="1" defaultMemberUniqueName="[8274 - 36353 - ULTIMOS 3 MESES].[CODGERENTE].[All]" allUniqueName="[8274 - 36353 - ULTIMOS 3 MESES].[CODGERENTE].[All]" dimensionUniqueName="[8274 - 36353 - ULTIMOS 3 MESES]" displayFolder="" count="0" memberValueDatatype="20" unbalanced="0"/>
    <cacheHierarchy uniqueName="[8274 - 36353 - ULTIMOS 3 MESES].[GERENTE]" caption="GERENTE" attribute="1" defaultMemberUniqueName="[8274 - 36353 - ULTIMOS 3 MESES].[GERENTE].[All]" allUniqueName="[8274 - 36353 - ULTIMOS 3 MESES].[GERENTE].[All]" dimensionUniqueName="[8274 - 36353 - ULTIMOS 3 MESES]" displayFolder="" count="2" memberValueDatatype="130" unbalanced="0">
      <fieldsUsage count="2">
        <fieldUsage x="-1"/>
        <fieldUsage x="0"/>
      </fieldsUsage>
    </cacheHierarchy>
    <cacheHierarchy uniqueName="[8274 - 36353 - ULTIMOS 3 MESES].[NUMPED]" caption="NUMPED" attribute="1" defaultMemberUniqueName="[8274 - 36353 - ULTIMOS 3 MESES].[NUMPED].[All]" allUniqueName="[8274 - 36353 - ULTIMOS 3 MESES].[NUMPED].[All]" dimensionUniqueName="[8274 - 36353 - ULTIMOS 3 MESES]" displayFolder="" count="0" memberValueDatatype="20" unbalanced="0"/>
    <cacheHierarchy uniqueName="[8274 - 36353 - ULTIMOS 3 MESES].[CODREDE]" caption="CODREDE" attribute="1" defaultMemberUniqueName="[8274 - 36353 - ULTIMOS 3 MESES].[CODREDE].[All]" allUniqueName="[8274 - 36353 - ULTIMOS 3 MESES].[CODREDE].[All]" dimensionUniqueName="[8274 - 36353 - ULTIMOS 3 MESES]" displayFolder="" count="0" memberValueDatatype="20" unbalanced="0"/>
    <cacheHierarchy uniqueName="[8274 - 36353 - ULTIMOS 3 MESES].[DESC_REDE]" caption="DESC_REDE" attribute="1" defaultMemberUniqueName="[8274 - 36353 - ULTIMOS 3 MESES].[DESC_REDE].[All]" allUniqueName="[8274 - 36353 - ULTIMOS 3 MESES].[DESC_REDE].[All]" dimensionUniqueName="[8274 - 36353 - ULTIMOS 3 MESES]" displayFolder="" count="0" memberValueDatatype="130" unbalanced="0"/>
    <cacheHierarchy uniqueName="[8274 - 36353 - ULTIMOS 3 MESES].[Column1]" caption="Column1" attribute="1" defaultMemberUniqueName="[8274 - 36353 - ULTIMOS 3 MESES].[Column1].[All]" allUniqueName="[8274 - 36353 - ULTIMOS 3 MESES].[Column1].[All]" dimensionUniqueName="[8274 - 36353 - ULTIMOS 3 MESES]" displayFolder="" count="0" memberValueDatatype="130" unbalanced="0"/>
    <cacheHierarchy uniqueName="[8274 - 36353 - ULTIMOS 3 MESES].[DATA (Mês)]" caption="DATA (Mês)" attribute="1" defaultMemberUniqueName="[8274 - 36353 - ULTIMOS 3 MESES].[DATA (Mês)].[All]" allUniqueName="[8274 - 36353 - ULTIMOS 3 MESES].[DATA (Mês)].[All]" dimensionUniqueName="[8274 - 36353 - ULTIMOS 3 MESES]" displayFolder="" count="0" memberValueDatatype="130" unbalanced="0"/>
    <cacheHierarchy uniqueName="[MIX BIC].[CODPROD]" caption="CODPROD" attribute="1" defaultMemberUniqueName="[MIX BIC].[CODPROD].[All]" allUniqueName="[MIX BIC].[CODPROD].[All]" dimensionUniqueName="[MIX BIC]" displayFolder="" count="0" memberValueDatatype="20" unbalanced="0"/>
    <cacheHierarchy uniqueName="[MIX BIC].[DESCRIÇÃO]" caption="DESCRIÇÃO" attribute="1" defaultMemberUniqueName="[MIX BIC].[DESCRIÇÃO].[All]" allUniqueName="[MIX BIC].[DESCRIÇÃO].[All]" dimensionUniqueName="[MIX BIC]" displayFolder="" count="0" memberValueDatatype="130" unbalanced="0"/>
    <cacheHierarchy uniqueName="[MIX BIC].[EMBALAGEM]" caption="EMBALAGEM" attribute="1" defaultMemberUniqueName="[MIX BIC].[EMBALAGEM].[All]" allUniqueName="[MIX BIC].[EMBALAGEM].[All]" dimensionUniqueName="[MIX BIC]" displayFolder="" count="0" memberValueDatatype="130" unbalanced="0"/>
    <cacheHierarchy uniqueName="[MIX BIC].[EAN]" caption="EAN" attribute="1" defaultMemberUniqueName="[MIX BIC].[EAN].[All]" allUniqueName="[MIX BIC].[EAN].[All]" dimensionUniqueName="[MIX BIC]" displayFolder="" count="0" memberValueDatatype="20" unbalanced="0"/>
    <cacheHierarchy uniqueName="[MIX BIC].[CATEGORIA]" caption="CATEGORIA" attribute="1" defaultMemberUniqueName="[MIX BIC].[CATEGORIA].[All]" allUniqueName="[MIX BIC].[CATEGORIA].[All]" dimensionUniqueName="[MIX BIC]" displayFolder="" count="0" memberValueDatatype="130" unbalanced="0"/>
    <cacheHierarchy uniqueName="[8274 - 36353 - ULTIMOS 3 MESES].[DATA (Índice de Mês)]" caption="DATA (Índice de Mês)" attribute="1" defaultMemberUniqueName="[8274 - 36353 - ULTIMOS 3 MESES].[DATA (Índice de Mês)].[All]" allUniqueName="[8274 - 36353 - ULTIMOS 3 MESES].[DATA (Índice de Mês)].[All]" dimensionUniqueName="[8274 - 36353 - ULTIMOS 3 MESES]" displayFolder="" count="0" memberValueDatatype="20" unbalanced="0" hidden="1"/>
    <cacheHierarchy uniqueName="[Measures].[__XL_Count 8274 - 36353 - MES ATUAL]" caption="__XL_Count 8274 - 36353 - MES ATUAL" measure="1" displayFolder="" measureGroup="8274 - 36353 - MES ATUAL" count="0" hidden="1"/>
    <cacheHierarchy uniqueName="[Measures].[__XL_Count 8274 - 36353 - ULTIMOS 3 MESES]" caption="__XL_Count 8274 - 36353 - ULTIMOS 3 MESES" measure="1" displayFolder="" measureGroup="8274 - 36353 - ULTIMOS 3 MESES" count="0" hidden="1"/>
    <cacheHierarchy uniqueName="[Measures].[__XL_Count MIX BIC]" caption="__XL_Count MIX BIC" measure="1" displayFolder="" measureGroup="MIX BIC" count="0" hidden="1"/>
    <cacheHierarchy uniqueName="[Measures].[__No measures defined]" caption="__No measures defined" measure="1" displayFolder="" count="0" hidden="1"/>
    <cacheHierarchy uniqueName="[Measures].[Soma de CODCLI]" caption="Soma de CODCLI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Contagem Distinta de CODCLI]" caption="Contagem Distinta de CODCLI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oma de QTVENDIDO]" caption="Soma de QTVENDIDO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oma de VLR_VENDA]" caption="Soma de VLR_VENDA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8"/>
        </ext>
      </extLst>
    </cacheHierarchy>
    <cacheHierarchy uniqueName="[Measures].[Soma de CODCLI 2]" caption="Soma de CODCLI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Contagem Distinta de CODCLI 2]" caption="Contagem Distinta de CODCLI 2" measure="1" displayFolder="" measureGroup="8274 - 36353 - ULTIMOS 3 MESES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Soma de QTVENDIDO 2]" caption="Soma de QTVENDIDO 2" measure="1" displayFolder="" measureGroup="8274 - 36353 - ULTIMOS 3 MESES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31"/>
        </ext>
      </extLst>
    </cacheHierarchy>
    <cacheHierarchy uniqueName="[Measures].[Soma de VLR_VENDA 2]" caption="Soma de VLR_VENDA 2" measure="1" displayFolder="" measureGroup="8274 - 36353 - ULTIMOS 3 MESES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2"/>
        </ext>
      </extLst>
    </cacheHierarchy>
    <cacheHierarchy uniqueName="[Measures].[Soma de CODCLIPRINC]" caption="Soma de CODCLIPRINC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</cacheHierarchies>
  <kpis count="0"/>
  <dimensions count="4">
    <dimension name="8274 - 36353 - MES ATUAL" uniqueName="[8274 - 36353 - MES ATUAL]" caption="8274 - 36353 - MES ATUAL"/>
    <dimension name="8274 - 36353 - ULTIMOS 3 MESES" uniqueName="[8274 - 36353 - ULTIMOS 3 MESES]" caption="8274 - 36353 - ULTIMOS 3 MESES"/>
    <dimension measure="1" name="Measures" uniqueName="[Measures]" caption="Measures"/>
    <dimension name="MIX BIC" uniqueName="[MIX BIC]" caption="MIX BIC"/>
  </dimensions>
  <measureGroups count="3">
    <measureGroup name="8274 - 36353 - MES ATUAL" caption="8274 - 36353 - MES ATUAL"/>
    <measureGroup name="8274 - 36353 - ULTIMOS 3 MESES" caption="8274 - 36353 - ULTIMOS 3 MESES"/>
    <measureGroup name="MIX BIC" caption="MIX BIC"/>
  </measureGroups>
  <maps count="5">
    <map measureGroup="0" dimension="0"/>
    <map measureGroup="0" dimension="3"/>
    <map measureGroup="1" dimension="1"/>
    <map measureGroup="1" dimension="3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nalista Comercial 4" refreshedDate="46322.429880439813" backgroundQuery="1" createdVersion="8" refreshedVersion="8" minRefreshableVersion="3" recordCount="0" supportSubquery="1" supportAdvancedDrill="1" xr:uid="{888926C9-7128-411D-9043-819F168B6393}">
  <cacheSource type="external" connectionId="4"/>
  <cacheFields count="4">
    <cacheField name="[MIX BIC].[DESCRIÇÃO].[DESCRIÇÃO]" caption="DESCRIÇÃO" numFmtId="0" hierarchy="50" level="1">
      <sharedItems containsBlank="1" count="37">
        <s v="APARELHO BIC SENSITIVE SHAVER"/>
        <s v="APARELHO BIC COMFORT TWIN PELE NORMAL"/>
        <s v="APARELHO BIC COMFORT TWIN PELE SENSIVEL"/>
        <s v="APARELHO BIC COMFORT 3 PELE NORMAL"/>
        <s v="APARELHO BIC COMFORT 3 PELE SENSIVEL"/>
        <s v="ISQUEIRO BIC MAXI"/>
        <s v="ISQUEIRO BIC MINI"/>
        <s v="APARELHO BIC COMFORT 3 BLACK NIGHT"/>
        <s v="APARELHO BIC SENSITIVE L7P5"/>
        <s v="APARELHO BIC SENSITIVE L15P12"/>
        <s v="APARELHO BIC SOLEIL ROSA / ROXO"/>
        <s v="APARELHO BIC SOLEIL"/>
        <s v="APARELHO BIC ACQUA 3"/>
        <s v="APARELHO BIC INTENSITY 3"/>
        <s v="ISQUEIRO BIC MAXI BANDEJA"/>
        <s v="APARELHO BIC COMFORT 3 PELE SENSIVEL L4P3"/>
        <s v="APARELHO BIC COMFORT 3 PELE NORMAL L4P3"/>
        <s v="APARELHO BIC SOLEIL LARANJA / ROSA"/>
        <s v="AP BIC SOLEIL RS/RX TRIMMER"/>
        <s v="APARELHO BIC COMFORT 3 PINK"/>
        <s v="APARELHO BIC SOLEIL CLIC + 6 CARGAS"/>
        <s v="APARELHO BIC SOLEIL NATURALS"/>
        <s v="ISQUEIRO BIC MAXI UNITARIO SM"/>
        <s v="APARELHO BIC SOLEIL SORTIDO LV4PG3"/>
        <s v="APARELHO BIC CONFORT 3 HYBRID"/>
        <s v="ACENDEDOR HANDY BIC + ISQUEIRO MAXI"/>
        <s v="APARELHO BIC FLEX 3 AZUL"/>
        <s v="APARELHO BIC FLEX 3 AZUL L4P3"/>
        <s v="APARELHO BIC FLEX 3 AZUL CARTELA"/>
        <s v="APARELHO BIC SOLEIL ESCAPE LAVANDA"/>
        <s v="APARELHO BIC SOLEIL ESCAPE ROSA E MAGNOLIA"/>
        <s v="APARELHO BIC COMFORT FOR WOMEN"/>
        <s v="ACENDEDOR BIC EZ REACH UNITARIO"/>
        <s v="APARELHO BIC FLEX3 HYBRID + 5 CARGAS"/>
        <s v="APARELHO BIC FLEX3 HYBRID SENS +5 CARGAS"/>
        <s v="ISQUEIRO BIC MINI LV4 PG3"/>
        <m/>
      </sharedItems>
    </cacheField>
    <cacheField name="[Measures].[Soma de VLR_VENDA]" caption="Soma de VLR_VENDA" numFmtId="0" hierarchy="62" level="32767"/>
    <cacheField name="[Measures].[Soma de QTVENDIDO]" caption="Soma de QTVENDIDO" numFmtId="0" hierarchy="61" level="32767"/>
    <cacheField name="[MIX BIC].[CODPROD].[CODPROD]" caption="CODPROD" numFmtId="0" hierarchy="49" level="1">
      <sharedItems containsString="0" containsBlank="1" containsNumber="1" containsInteger="1" minValue="6235" maxValue="132572" count="40">
        <n v="6235"/>
        <n v="6242"/>
        <n v="97118"/>
        <n v="99567"/>
        <n v="99568"/>
        <n v="99569"/>
        <n v="99570"/>
        <n v="106446"/>
        <n v="106447"/>
        <n v="106709"/>
        <n v="111649"/>
        <n v="111651"/>
        <n v="114400"/>
        <n v="114401"/>
        <n v="114402"/>
        <n v="114403"/>
        <n v="114506"/>
        <n v="117071"/>
        <n v="117080"/>
        <n v="117081"/>
        <n v="117555"/>
        <n v="120523"/>
        <n v="122575"/>
        <n v="122576"/>
        <n v="124643"/>
        <n v="124827"/>
        <n v="124828"/>
        <n v="125996"/>
        <n v="126952"/>
        <n v="128768"/>
        <n v="128769"/>
        <n v="128770"/>
        <n v="128912"/>
        <n v="128914"/>
        <n v="129236"/>
        <n v="131394"/>
        <n v="132146"/>
        <n v="132230"/>
        <n v="132572"/>
        <m/>
      </sharedItems>
      <extLst>
        <ext xmlns:x15="http://schemas.microsoft.com/office/spreadsheetml/2010/11/main" uri="{4F2E5C28-24EA-4eb8-9CBF-B6C8F9C3D259}">
          <x15:cachedUniqueNames>
            <x15:cachedUniqueName index="0" name="[MIX BIC].[CODPROD].&amp;[6235]"/>
            <x15:cachedUniqueName index="1" name="[MIX BIC].[CODPROD].&amp;[6242]"/>
            <x15:cachedUniqueName index="2" name="[MIX BIC].[CODPROD].&amp;[97118]"/>
            <x15:cachedUniqueName index="3" name="[MIX BIC].[CODPROD].&amp;[99567]"/>
            <x15:cachedUniqueName index="4" name="[MIX BIC].[CODPROD].&amp;[99568]"/>
            <x15:cachedUniqueName index="5" name="[MIX BIC].[CODPROD].&amp;[99569]"/>
            <x15:cachedUniqueName index="6" name="[MIX BIC].[CODPROD].&amp;[99570]"/>
            <x15:cachedUniqueName index="7" name="[MIX BIC].[CODPROD].&amp;[106446]"/>
            <x15:cachedUniqueName index="8" name="[MIX BIC].[CODPROD].&amp;[106447]"/>
            <x15:cachedUniqueName index="9" name="[MIX BIC].[CODPROD].&amp;[106709]"/>
            <x15:cachedUniqueName index="10" name="[MIX BIC].[CODPROD].&amp;[111649]"/>
            <x15:cachedUniqueName index="11" name="[MIX BIC].[CODPROD].&amp;[111651]"/>
            <x15:cachedUniqueName index="12" name="[MIX BIC].[CODPROD].&amp;[114400]"/>
            <x15:cachedUniqueName index="13" name="[MIX BIC].[CODPROD].&amp;[114401]"/>
            <x15:cachedUniqueName index="14" name="[MIX BIC].[CODPROD].&amp;[114402]"/>
            <x15:cachedUniqueName index="15" name="[MIX BIC].[CODPROD].&amp;[114403]"/>
            <x15:cachedUniqueName index="16" name="[MIX BIC].[CODPROD].&amp;[114506]"/>
            <x15:cachedUniqueName index="17" name="[MIX BIC].[CODPROD].&amp;[117071]"/>
            <x15:cachedUniqueName index="18" name="[MIX BIC].[CODPROD].&amp;[117080]"/>
            <x15:cachedUniqueName index="19" name="[MIX BIC].[CODPROD].&amp;[117081]"/>
            <x15:cachedUniqueName index="20" name="[MIX BIC].[CODPROD].&amp;[117555]"/>
            <x15:cachedUniqueName index="21" name="[MIX BIC].[CODPROD].&amp;[120523]"/>
            <x15:cachedUniqueName index="22" name="[MIX BIC].[CODPROD].&amp;[122575]"/>
            <x15:cachedUniqueName index="23" name="[MIX BIC].[CODPROD].&amp;[122576]"/>
            <x15:cachedUniqueName index="24" name="[MIX BIC].[CODPROD].&amp;[124643]"/>
            <x15:cachedUniqueName index="25" name="[MIX BIC].[CODPROD].&amp;[124827]"/>
            <x15:cachedUniqueName index="26" name="[MIX BIC].[CODPROD].&amp;[124828]"/>
            <x15:cachedUniqueName index="27" name="[MIX BIC].[CODPROD].&amp;[125996]"/>
            <x15:cachedUniqueName index="28" name="[MIX BIC].[CODPROD].&amp;[126952]"/>
            <x15:cachedUniqueName index="29" name="[MIX BIC].[CODPROD].&amp;[128768]"/>
            <x15:cachedUniqueName index="30" name="[MIX BIC].[CODPROD].&amp;[128769]"/>
            <x15:cachedUniqueName index="31" name="[MIX BIC].[CODPROD].&amp;[128770]"/>
            <x15:cachedUniqueName index="32" name="[MIX BIC].[CODPROD].&amp;[128912]"/>
            <x15:cachedUniqueName index="33" name="[MIX BIC].[CODPROD].&amp;[128914]"/>
            <x15:cachedUniqueName index="34" name="[MIX BIC].[CODPROD].&amp;[129236]"/>
            <x15:cachedUniqueName index="35" name="[MIX BIC].[CODPROD].&amp;[131394]"/>
            <x15:cachedUniqueName index="36" name="[MIX BIC].[CODPROD].&amp;[132146]"/>
            <x15:cachedUniqueName index="37" name="[MIX BIC].[CODPROD].&amp;[132230]"/>
            <x15:cachedUniqueName index="38" name="[MIX BIC].[CODPROD].&amp;[132572]"/>
          </x15:cachedUniqueNames>
        </ext>
      </extLst>
    </cacheField>
  </cacheFields>
  <cacheHierarchies count="68">
    <cacheHierarchy uniqueName="[8274 - 36353 - MES ATUAL].[DATA]" caption="DATA" attribute="1" time="1" defaultMemberUniqueName="[8274 - 36353 - MES ATUAL].[DATA].[All]" allUniqueName="[8274 - 36353 - MES ATUAL].[DATA].[All]" dimensionUniqueName="[8274 - 36353 - MES ATUAL]" displayFolder="" count="0" memberValueDatatype="7" unbalanced="0"/>
    <cacheHierarchy uniqueName="[8274 - 36353 - MES ATUAL].[CNPJ]" caption="CNPJ" attribute="1" defaultMemberUniqueName="[8274 - 36353 - MES ATUAL].[CNPJ].[All]" allUniqueName="[8274 - 36353 - MES ATUAL].[CNPJ].[All]" dimensionUniqueName="[8274 - 36353 - MES ATUAL]" displayFolder="" count="0" memberValueDatatype="130" unbalanced="0"/>
    <cacheHierarchy uniqueName="[8274 - 36353 - MES ATUAL].[CODCLIPRINC]" caption="CODCLIPRINC" attribute="1" defaultMemberUniqueName="[8274 - 36353 - MES ATUAL].[CODCLIPRINC].[All]" allUniqueName="[8274 - 36353 - MES ATUAL].[CODCLIPRINC].[All]" dimensionUniqueName="[8274 - 36353 - MES ATUAL]" displayFolder="" count="0" memberValueDatatype="20" unbalanced="0"/>
    <cacheHierarchy uniqueName="[8274 - 36353 - MES ATUAL].[CODCLI]" caption="CODCLI" attribute="1" defaultMemberUniqueName="[8274 - 36353 - MES ATUAL].[CODCLI].[All]" allUniqueName="[8274 - 36353 - MES ATUAL].[CODCLI].[All]" dimensionUniqueName="[8274 - 36353 - MES ATUAL]" displayFolder="" count="0" memberValueDatatype="20" unbalanced="0"/>
    <cacheHierarchy uniqueName="[8274 - 36353 - MES ATUAL].[RAZAO]" caption="RAZAO" attribute="1" defaultMemberUniqueName="[8274 - 36353 - MES ATUAL].[RAZAO].[All]" allUniqueName="[8274 - 36353 - MES ATUAL].[RAZAO].[All]" dimensionUniqueName="[8274 - 36353 - MES ATUAL]" displayFolder="" count="0" memberValueDatatype="130" unbalanced="0"/>
    <cacheHierarchy uniqueName="[8274 - 36353 - MES ATUAL].[CODPROD]" caption="CODPROD" attribute="1" defaultMemberUniqueName="[8274 - 36353 - MES ATUAL].[CODPROD].[All]" allUniqueName="[8274 - 36353 - MES ATUAL].[CODPROD].[All]" dimensionUniqueName="[8274 - 36353 - MES ATUAL]" displayFolder="" count="0" memberValueDatatype="20" unbalanced="0"/>
    <cacheHierarchy uniqueName="[8274 - 36353 - MES ATUAL].[DESCRICAO]" caption="DESCRICAO" attribute="1" defaultMemberUniqueName="[8274 - 36353 - MES ATUAL].[DESCRICAO].[All]" allUniqueName="[8274 - 36353 - MES ATUAL].[DESCRICAO].[All]" dimensionUniqueName="[8274 - 36353 - MES ATUAL]" displayFolder="" count="0" memberValueDatatype="130" unbalanced="0"/>
    <cacheHierarchy uniqueName="[8274 - 36353 - MES ATUAL].[QTVENDIDO]" caption="QTVENDIDO" attribute="1" defaultMemberUniqueName="[8274 - 36353 - MES ATUAL].[QTVENDIDO].[All]" allUniqueName="[8274 - 36353 - MES ATUAL].[QTVENDIDO].[All]" dimensionUniqueName="[8274 - 36353 - MES ATUAL]" displayFolder="" count="0" memberValueDatatype="20" unbalanced="0"/>
    <cacheHierarchy uniqueName="[8274 - 36353 - MES ATUAL].[VLR_VENDA]" caption="VLR_VENDA" attribute="1" defaultMemberUniqueName="[8274 - 36353 - MES ATUAL].[VLR_VENDA].[All]" allUniqueName="[8274 - 36353 - MES ATUAL].[VLR_VENDA].[All]" dimensionUniqueName="[8274 - 36353 - MES ATUAL]" displayFolder="" count="0" memberValueDatatype="5" unbalanced="0"/>
    <cacheHierarchy uniqueName="[8274 - 36353 - MES ATUAL].[RAMO]" caption="RAMO" attribute="1" defaultMemberUniqueName="[8274 - 36353 - MES ATUAL].[RAMO].[All]" allUniqueName="[8274 - 36353 - MES ATUAL].[RAMO].[All]" dimensionUniqueName="[8274 - 36353 - MES ATUAL]" displayFolder="" count="0" memberValueDatatype="130" unbalanced="0"/>
    <cacheHierarchy uniqueName="[8274 - 36353 - MES ATUAL].[CANAL]" caption="CANAL" attribute="1" defaultMemberUniqueName="[8274 - 36353 - MES ATUAL].[CANAL].[All]" allUniqueName="[8274 - 36353 - MES ATUAL].[CANAL].[All]" dimensionUniqueName="[8274 - 36353 - MES ATUAL]" displayFolder="" count="0" memberValueDatatype="130" unbalanced="0"/>
    <cacheHierarchy uniqueName="[8274 - 36353 - MES ATUAL].[REGIAO]" caption="REGIAO" attribute="1" defaultMemberUniqueName="[8274 - 36353 - MES ATUAL].[REGIAO].[All]" allUniqueName="[8274 - 36353 - MES ATUAL].[REGIAO].[All]" dimensionUniqueName="[8274 - 36353 - MES ATUAL]" displayFolder="" count="0" memberValueDatatype="130" unbalanced="0"/>
    <cacheHierarchy uniqueName="[8274 - 36353 - MES ATUAL].[UF]" caption="UF" attribute="1" defaultMemberUniqueName="[8274 - 36353 - MES ATUAL].[UF].[All]" allUniqueName="[8274 - 36353 - MES ATUAL].[UF].[All]" dimensionUniqueName="[8274 - 36353 - MES ATUAL]" displayFolder="" count="0" memberValueDatatype="130" unbalanced="0"/>
    <cacheHierarchy uniqueName="[8274 - 36353 - MES ATUAL].[CIDADE]" caption="CIDADE" attribute="1" defaultMemberUniqueName="[8274 - 36353 - MES ATUAL].[CIDADE].[All]" allUniqueName="[8274 - 36353 - MES ATUAL].[CIDADE].[All]" dimensionUniqueName="[8274 - 36353 - MES ATUAL]" displayFolder="" count="0" memberValueDatatype="130" unbalanced="0"/>
    <cacheHierarchy uniqueName="[8274 - 36353 - MES ATUAL].[CODRCA]" caption="CODRCA" attribute="1" defaultMemberUniqueName="[8274 - 36353 - MES ATUAL].[CODRCA].[All]" allUniqueName="[8274 - 36353 - MES ATUAL].[CODRCA].[All]" dimensionUniqueName="[8274 - 36353 - MES ATUAL]" displayFolder="" count="0" memberValueDatatype="20" unbalanced="0"/>
    <cacheHierarchy uniqueName="[8274 - 36353 - MES ATUAL].[VENDEDOR]" caption="VENDEDOR" attribute="1" defaultMemberUniqueName="[8274 - 36353 - MES ATUAL].[VENDEDOR].[All]" allUniqueName="[8274 - 36353 - MES ATUAL].[VENDEDOR].[All]" dimensionUniqueName="[8274 - 36353 - MES ATUAL]" displayFolder="" count="0" memberValueDatatype="130" unbalanced="0"/>
    <cacheHierarchy uniqueName="[8274 - 36353 - MES ATUAL].[CODSUPERVISOR]" caption="CODSUPERVISOR" attribute="1" defaultMemberUniqueName="[8274 - 36353 - MES ATUAL].[CODSUPERVISOR].[All]" allUniqueName="[8274 - 36353 - MES ATUAL].[CODSUPERVISOR].[All]" dimensionUniqueName="[8274 - 36353 - MES ATUAL]" displayFolder="" count="0" memberValueDatatype="20" unbalanced="0"/>
    <cacheHierarchy uniqueName="[8274 - 36353 - MES ATUAL].[NOME_SUPERVISOR]" caption="NOME_SUPERVISOR" attribute="1" defaultMemberUniqueName="[8274 - 36353 - MES ATUAL].[NOME_SUPERVISOR].[All]" allUniqueName="[8274 - 36353 - MES ATUAL].[NOME_SUPERVISOR].[All]" dimensionUniqueName="[8274 - 36353 - MES ATUAL]" displayFolder="" count="0" memberValueDatatype="130" unbalanced="0"/>
    <cacheHierarchy uniqueName="[8274 - 36353 - MES ATUAL].[CODGERENTE]" caption="CODGERENTE" attribute="1" defaultMemberUniqueName="[8274 - 36353 - MES ATUAL].[CODGERENTE].[All]" allUniqueName="[8274 - 36353 - MES ATUAL].[CODGERENTE].[All]" dimensionUniqueName="[8274 - 36353 - MES ATUAL]" displayFolder="" count="0" memberValueDatatype="20" unbalanced="0"/>
    <cacheHierarchy uniqueName="[8274 - 36353 - MES ATUAL].[GERENTE]" caption="GERENTE" attribute="1" defaultMemberUniqueName="[8274 - 36353 - MES ATUAL].[GERENTE].[All]" allUniqueName="[8274 - 36353 - MES ATUAL].[GERENTE].[All]" dimensionUniqueName="[8274 - 36353 - MES ATUAL]" displayFolder="" count="0" memberValueDatatype="130" unbalanced="0"/>
    <cacheHierarchy uniqueName="[8274 - 36353 - MES ATUAL].[NUMPED]" caption="NUMPED" attribute="1" defaultMemberUniqueName="[8274 - 36353 - MES ATUAL].[NUMPED].[All]" allUniqueName="[8274 - 36353 - MES ATUAL].[NUMPED].[All]" dimensionUniqueName="[8274 - 36353 - MES ATUAL]" displayFolder="" count="0" memberValueDatatype="20" unbalanced="0"/>
    <cacheHierarchy uniqueName="[8274 - 36353 - MES ATUAL].[CODREDE]" caption="CODREDE" attribute="1" defaultMemberUniqueName="[8274 - 36353 - MES ATUAL].[CODREDE].[All]" allUniqueName="[8274 - 36353 - MES ATUAL].[CODREDE].[All]" dimensionUniqueName="[8274 - 36353 - MES ATUAL]" displayFolder="" count="0" memberValueDatatype="20" unbalanced="0"/>
    <cacheHierarchy uniqueName="[8274 - 36353 - MES ATUAL].[DESC_REDE]" caption="DESC_REDE" attribute="1" defaultMemberUniqueName="[8274 - 36353 - MES ATUAL].[DESC_REDE].[All]" allUniqueName="[8274 - 36353 - MES ATUAL].[DESC_REDE].[All]" dimensionUniqueName="[8274 - 36353 - MES ATUAL]" displayFolder="" count="0" memberValueDatatype="130" unbalanced="0"/>
    <cacheHierarchy uniqueName="[8274 - 36353 - MES ATUAL].[Column1]" caption="Column1" attribute="1" defaultMemberUniqueName="[8274 - 36353 - MES ATUAL].[Column1].[All]" allUniqueName="[8274 - 36353 - MES ATUAL].[Column1].[All]" dimensionUniqueName="[8274 - 36353 - MES ATUAL]" displayFolder="" count="0" memberValueDatatype="130" unbalanced="0"/>
    <cacheHierarchy uniqueName="[8274 - 36353 - ULTIMOS 3 MESES].[DATA]" caption="DATA" attribute="1" time="1" defaultMemberUniqueName="[8274 - 36353 - ULTIMOS 3 MESES].[DATA].[All]" allUniqueName="[8274 - 36353 - ULTIMOS 3 MESES].[DATA].[All]" dimensionUniqueName="[8274 - 36353 - ULTIMOS 3 MESES]" displayFolder="" count="0" memberValueDatatype="7" unbalanced="0"/>
    <cacheHierarchy uniqueName="[8274 - 36353 - ULTIMOS 3 MESES].[CNPJ]" caption="CNPJ" attribute="1" defaultMemberUniqueName="[8274 - 36353 - ULTIMOS 3 MESES].[CNPJ].[All]" allUniqueName="[8274 - 36353 - ULTIMOS 3 MESES].[CNPJ].[All]" dimensionUniqueName="[8274 - 36353 - ULTIMOS 3 MESES]" displayFolder="" count="0" memberValueDatatype="130" unbalanced="0"/>
    <cacheHierarchy uniqueName="[8274 - 36353 - ULTIMOS 3 MESES].[CODCLIPRINC]" caption="CODCLIPRINC" attribute="1" defaultMemberUniqueName="[8274 - 36353 - ULTIMOS 3 MESES].[CODCLIPRINC].[All]" allUniqueName="[8274 - 36353 - ULTIMOS 3 MESES].[CODCLIPRINC].[All]" dimensionUniqueName="[8274 - 36353 - ULTIMOS 3 MESES]" displayFolder="" count="0" memberValueDatatype="20" unbalanced="0"/>
    <cacheHierarchy uniqueName="[8274 - 36353 - ULTIMOS 3 MESES].[CODCLI]" caption="CODCLI" attribute="1" defaultMemberUniqueName="[8274 - 36353 - ULTIMOS 3 MESES].[CODCLI].[All]" allUniqueName="[8274 - 36353 - ULTIMOS 3 MESES].[CODCLI].[All]" dimensionUniqueName="[8274 - 36353 - ULTIMOS 3 MESES]" displayFolder="" count="0" memberValueDatatype="20" unbalanced="0"/>
    <cacheHierarchy uniqueName="[8274 - 36353 - ULTIMOS 3 MESES].[RAZAO]" caption="RAZAO" attribute="1" defaultMemberUniqueName="[8274 - 36353 - ULTIMOS 3 MESES].[RAZAO].[All]" allUniqueName="[8274 - 36353 - ULTIMOS 3 MESES].[RAZAO].[All]" dimensionUniqueName="[8274 - 36353 - ULTIMOS 3 MESES]" displayFolder="" count="0" memberValueDatatype="130" unbalanced="0"/>
    <cacheHierarchy uniqueName="[8274 - 36353 - ULTIMOS 3 MESES].[CODPROD]" caption="CODPROD" attribute="1" defaultMemberUniqueName="[8274 - 36353 - ULTIMOS 3 MESES].[CODPROD].[All]" allUniqueName="[8274 - 36353 - ULTIMOS 3 MESES].[CODPROD].[All]" dimensionUniqueName="[8274 - 36353 - ULTIMOS 3 MESES]" displayFolder="" count="0" memberValueDatatype="20" unbalanced="0"/>
    <cacheHierarchy uniqueName="[8274 - 36353 - ULTIMOS 3 MESES].[DESCRICAO]" caption="DESCRICAO" attribute="1" defaultMemberUniqueName="[8274 - 36353 - ULTIMOS 3 MESES].[DESCRICAO].[All]" allUniqueName="[8274 - 36353 - ULTIMOS 3 MESES].[DESCRICAO].[All]" dimensionUniqueName="[8274 - 36353 - ULTIMOS 3 MESES]" displayFolder="" count="0" memberValueDatatype="130" unbalanced="0"/>
    <cacheHierarchy uniqueName="[8274 - 36353 - ULTIMOS 3 MESES].[QTVENDIDO]" caption="QTVENDIDO" attribute="1" defaultMemberUniqueName="[8274 - 36353 - ULTIMOS 3 MESES].[QTVENDIDO].[All]" allUniqueName="[8274 - 36353 - ULTIMOS 3 MESES].[QTVENDIDO].[All]" dimensionUniqueName="[8274 - 36353 - ULTIMOS 3 MESES]" displayFolder="" count="0" memberValueDatatype="20" unbalanced="0"/>
    <cacheHierarchy uniqueName="[8274 - 36353 - ULTIMOS 3 MESES].[VLR_VENDA]" caption="VLR_VENDA" attribute="1" defaultMemberUniqueName="[8274 - 36353 - ULTIMOS 3 MESES].[VLR_VENDA].[All]" allUniqueName="[8274 - 36353 - ULTIMOS 3 MESES].[VLR_VENDA].[All]" dimensionUniqueName="[8274 - 36353 - ULTIMOS 3 MESES]" displayFolder="" count="0" memberValueDatatype="5" unbalanced="0"/>
    <cacheHierarchy uniqueName="[8274 - 36353 - ULTIMOS 3 MESES].[RAMO]" caption="RAMO" attribute="1" defaultMemberUniqueName="[8274 - 36353 - ULTIMOS 3 MESES].[RAMO].[All]" allUniqueName="[8274 - 36353 - ULTIMOS 3 MESES].[RAMO].[All]" dimensionUniqueName="[8274 - 36353 - ULTIMOS 3 MESES]" displayFolder="" count="0" memberValueDatatype="130" unbalanced="0"/>
    <cacheHierarchy uniqueName="[8274 - 36353 - ULTIMOS 3 MESES].[CANAL]" caption="CANAL" attribute="1" defaultMemberUniqueName="[8274 - 36353 - ULTIMOS 3 MESES].[CANAL].[All]" allUniqueName="[8274 - 36353 - ULTIMOS 3 MESES].[CANAL].[All]" dimensionUniqueName="[8274 - 36353 - ULTIMOS 3 MESES]" displayFolder="" count="0" memberValueDatatype="130" unbalanced="0"/>
    <cacheHierarchy uniqueName="[8274 - 36353 - ULTIMOS 3 MESES].[REGIAO]" caption="REGIAO" attribute="1" defaultMemberUniqueName="[8274 - 36353 - ULTIMOS 3 MESES].[REGIAO].[All]" allUniqueName="[8274 - 36353 - ULTIMOS 3 MESES].[REGIAO].[All]" dimensionUniqueName="[8274 - 36353 - ULTIMOS 3 MESES]" displayFolder="" count="0" memberValueDatatype="130" unbalanced="0"/>
    <cacheHierarchy uniqueName="[8274 - 36353 - ULTIMOS 3 MESES].[UF]" caption="UF" attribute="1" defaultMemberUniqueName="[8274 - 36353 - ULTIMOS 3 MESES].[UF].[All]" allUniqueName="[8274 - 36353 - ULTIMOS 3 MESES].[UF].[All]" dimensionUniqueName="[8274 - 36353 - ULTIMOS 3 MESES]" displayFolder="" count="0" memberValueDatatype="130" unbalanced="0"/>
    <cacheHierarchy uniqueName="[8274 - 36353 - ULTIMOS 3 MESES].[CIDADE]" caption="CIDADE" attribute="1" defaultMemberUniqueName="[8274 - 36353 - ULTIMOS 3 MESES].[CIDADE].[All]" allUniqueName="[8274 - 36353 - ULTIMOS 3 MESES].[CIDADE].[All]" dimensionUniqueName="[8274 - 36353 - ULTIMOS 3 MESES]" displayFolder="" count="0" memberValueDatatype="130" unbalanced="0"/>
    <cacheHierarchy uniqueName="[8274 - 36353 - ULTIMOS 3 MESES].[CODRCA]" caption="CODRCA" attribute="1" defaultMemberUniqueName="[8274 - 36353 - ULTIMOS 3 MESES].[CODRCA].[All]" allUniqueName="[8274 - 36353 - ULTIMOS 3 MESES].[CODRCA].[All]" dimensionUniqueName="[8274 - 36353 - ULTIMOS 3 MESES]" displayFolder="" count="0" memberValueDatatype="20" unbalanced="0"/>
    <cacheHierarchy uniqueName="[8274 - 36353 - ULTIMOS 3 MESES].[VENDEDOR]" caption="VENDEDOR" attribute="1" defaultMemberUniqueName="[8274 - 36353 - ULTIMOS 3 MESES].[VENDEDOR].[All]" allUniqueName="[8274 - 36353 - ULTIMOS 3 MESES].[VENDEDOR].[All]" dimensionUniqueName="[8274 - 36353 - ULTIMOS 3 MESES]" displayFolder="" count="0" memberValueDatatype="130" unbalanced="0"/>
    <cacheHierarchy uniqueName="[8274 - 36353 - ULTIMOS 3 MESES].[CODSUPERVISOR]" caption="CODSUPERVISOR" attribute="1" defaultMemberUniqueName="[8274 - 36353 - ULTIMOS 3 MESES].[CODSUPERVISOR].[All]" allUniqueName="[8274 - 36353 - ULTIMOS 3 MESES].[CODSUPERVISOR].[All]" dimensionUniqueName="[8274 - 36353 - ULTIMOS 3 MESES]" displayFolder="" count="0" memberValueDatatype="20" unbalanced="0"/>
    <cacheHierarchy uniqueName="[8274 - 36353 - ULTIMOS 3 MESES].[NOME_SUPERVISOR]" caption="NOME_SUPERVISOR" attribute="1" defaultMemberUniqueName="[8274 - 36353 - ULTIMOS 3 MESES].[NOME_SUPERVISOR].[All]" allUniqueName="[8274 - 36353 - ULTIMOS 3 MESES].[NOME_SUPERVISOR].[All]" dimensionUniqueName="[8274 - 36353 - ULTIMOS 3 MESES]" displayFolder="" count="0" memberValueDatatype="130" unbalanced="0"/>
    <cacheHierarchy uniqueName="[8274 - 36353 - ULTIMOS 3 MESES].[CODGERENTE]" caption="CODGERENTE" attribute="1" defaultMemberUniqueName="[8274 - 36353 - ULTIMOS 3 MESES].[CODGERENTE].[All]" allUniqueName="[8274 - 36353 - ULTIMOS 3 MESES].[CODGERENTE].[All]" dimensionUniqueName="[8274 - 36353 - ULTIMOS 3 MESES]" displayFolder="" count="0" memberValueDatatype="20" unbalanced="0"/>
    <cacheHierarchy uniqueName="[8274 - 36353 - ULTIMOS 3 MESES].[GERENTE]" caption="GERENTE" attribute="1" defaultMemberUniqueName="[8274 - 36353 - ULTIMOS 3 MESES].[GERENTE].[All]" allUniqueName="[8274 - 36353 - ULTIMOS 3 MESES].[GERENTE].[All]" dimensionUniqueName="[8274 - 36353 - ULTIMOS 3 MESES]" displayFolder="" count="0" memberValueDatatype="130" unbalanced="0"/>
    <cacheHierarchy uniqueName="[8274 - 36353 - ULTIMOS 3 MESES].[NUMPED]" caption="NUMPED" attribute="1" defaultMemberUniqueName="[8274 - 36353 - ULTIMOS 3 MESES].[NUMPED].[All]" allUniqueName="[8274 - 36353 - ULTIMOS 3 MESES].[NUMPED].[All]" dimensionUniqueName="[8274 - 36353 - ULTIMOS 3 MESES]" displayFolder="" count="0" memberValueDatatype="20" unbalanced="0"/>
    <cacheHierarchy uniqueName="[8274 - 36353 - ULTIMOS 3 MESES].[CODREDE]" caption="CODREDE" attribute="1" defaultMemberUniqueName="[8274 - 36353 - ULTIMOS 3 MESES].[CODREDE].[All]" allUniqueName="[8274 - 36353 - ULTIMOS 3 MESES].[CODREDE].[All]" dimensionUniqueName="[8274 - 36353 - ULTIMOS 3 MESES]" displayFolder="" count="0" memberValueDatatype="20" unbalanced="0"/>
    <cacheHierarchy uniqueName="[8274 - 36353 - ULTIMOS 3 MESES].[DESC_REDE]" caption="DESC_REDE" attribute="1" defaultMemberUniqueName="[8274 - 36353 - ULTIMOS 3 MESES].[DESC_REDE].[All]" allUniqueName="[8274 - 36353 - ULTIMOS 3 MESES].[DESC_REDE].[All]" dimensionUniqueName="[8274 - 36353 - ULTIMOS 3 MESES]" displayFolder="" count="0" memberValueDatatype="130" unbalanced="0"/>
    <cacheHierarchy uniqueName="[8274 - 36353 - ULTIMOS 3 MESES].[Column1]" caption="Column1" attribute="1" defaultMemberUniqueName="[8274 - 36353 - ULTIMOS 3 MESES].[Column1].[All]" allUniqueName="[8274 - 36353 - ULTIMOS 3 MESES].[Column1].[All]" dimensionUniqueName="[8274 - 36353 - ULTIMOS 3 MESES]" displayFolder="" count="0" memberValueDatatype="130" unbalanced="0"/>
    <cacheHierarchy uniqueName="[8274 - 36353 - ULTIMOS 3 MESES].[DATA (Mês)]" caption="DATA (Mês)" attribute="1" defaultMemberUniqueName="[8274 - 36353 - ULTIMOS 3 MESES].[DATA (Mês)].[All]" allUniqueName="[8274 - 36353 - ULTIMOS 3 MESES].[DATA (Mês)].[All]" dimensionUniqueName="[8274 - 36353 - ULTIMOS 3 MESES]" displayFolder="" count="0" memberValueDatatype="130" unbalanced="0"/>
    <cacheHierarchy uniqueName="[MIX BIC].[CODPROD]" caption="CODPROD" attribute="1" defaultMemberUniqueName="[MIX BIC].[CODPROD].[All]" allUniqueName="[MIX BIC].[CODPROD].[All]" dimensionUniqueName="[MIX BIC]" displayFolder="" count="2" memberValueDatatype="20" unbalanced="0">
      <fieldsUsage count="2">
        <fieldUsage x="-1"/>
        <fieldUsage x="3"/>
      </fieldsUsage>
    </cacheHierarchy>
    <cacheHierarchy uniqueName="[MIX BIC].[DESCRIÇÃO]" caption="DESCRIÇÃO" attribute="1" defaultMemberUniqueName="[MIX BIC].[DESCRIÇÃO].[All]" allUniqueName="[MIX BIC].[DESCRIÇÃO].[All]" dimensionUniqueName="[MIX BIC]" displayFolder="" count="2" memberValueDatatype="130" unbalanced="0">
      <fieldsUsage count="2">
        <fieldUsage x="-1"/>
        <fieldUsage x="0"/>
      </fieldsUsage>
    </cacheHierarchy>
    <cacheHierarchy uniqueName="[MIX BIC].[EMBALAGEM]" caption="EMBALAGEM" attribute="1" defaultMemberUniqueName="[MIX BIC].[EMBALAGEM].[All]" allUniqueName="[MIX BIC].[EMBALAGEM].[All]" dimensionUniqueName="[MIX BIC]" displayFolder="" count="0" memberValueDatatype="130" unbalanced="0"/>
    <cacheHierarchy uniqueName="[MIX BIC].[EAN]" caption="EAN" attribute="1" defaultMemberUniqueName="[MIX BIC].[EAN].[All]" allUniqueName="[MIX BIC].[EAN].[All]" dimensionUniqueName="[MIX BIC]" displayFolder="" count="0" memberValueDatatype="20" unbalanced="0"/>
    <cacheHierarchy uniqueName="[MIX BIC].[CATEGORIA]" caption="CATEGORIA" attribute="1" defaultMemberUniqueName="[MIX BIC].[CATEGORIA].[All]" allUniqueName="[MIX BIC].[CATEGORIA].[All]" dimensionUniqueName="[MIX BIC]" displayFolder="" count="0" memberValueDatatype="130" unbalanced="0"/>
    <cacheHierarchy uniqueName="[8274 - 36353 - ULTIMOS 3 MESES].[DATA (Índice de Mês)]" caption="DATA (Índice de Mês)" attribute="1" defaultMemberUniqueName="[8274 - 36353 - ULTIMOS 3 MESES].[DATA (Índice de Mês)].[All]" allUniqueName="[8274 - 36353 - ULTIMOS 3 MESES].[DATA (Índice de Mês)].[All]" dimensionUniqueName="[8274 - 36353 - ULTIMOS 3 MESES]" displayFolder="" count="0" memberValueDatatype="20" unbalanced="0" hidden="1"/>
    <cacheHierarchy uniqueName="[Measures].[__XL_Count 8274 - 36353 - MES ATUAL]" caption="__XL_Count 8274 - 36353 - MES ATUAL" measure="1" displayFolder="" measureGroup="8274 - 36353 - MES ATUAL" count="0" hidden="1"/>
    <cacheHierarchy uniqueName="[Measures].[__XL_Count 8274 - 36353 - ULTIMOS 3 MESES]" caption="__XL_Count 8274 - 36353 - ULTIMOS 3 MESES" measure="1" displayFolder="" measureGroup="8274 - 36353 - ULTIMOS 3 MESES" count="0" hidden="1"/>
    <cacheHierarchy uniqueName="[Measures].[__XL_Count MIX BIC]" caption="__XL_Count MIX BIC" measure="1" displayFolder="" measureGroup="MIX BIC" count="0" hidden="1"/>
    <cacheHierarchy uniqueName="[Measures].[__No measures defined]" caption="__No measures defined" measure="1" displayFolder="" count="0" hidden="1"/>
    <cacheHierarchy uniqueName="[Measures].[Soma de CODCLI]" caption="Soma de CODCLI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Contagem Distinta de CODCLI]" caption="Contagem Distinta de CODCLI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oma de QTVENDIDO]" caption="Soma de QTVENDIDO" measure="1" displayFolder="" measureGroup="8274 - 36353 - MES ATUAL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oma de VLR_VENDA]" caption="Soma de VLR_VENDA" measure="1" displayFolder="" measureGroup="8274 - 36353 - MES ATUAL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8"/>
        </ext>
      </extLst>
    </cacheHierarchy>
    <cacheHierarchy uniqueName="[Measures].[Soma de CODCLI 2]" caption="Soma de CODCLI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Contagem Distinta de CODCLI 2]" caption="Contagem Distinta de CODCLI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Soma de QTVENDIDO 2]" caption="Soma de QTVENDIDO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31"/>
        </ext>
      </extLst>
    </cacheHierarchy>
    <cacheHierarchy uniqueName="[Measures].[Soma de VLR_VENDA 2]" caption="Soma de VLR_VENDA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32"/>
        </ext>
      </extLst>
    </cacheHierarchy>
    <cacheHierarchy uniqueName="[Measures].[Soma de CODCLIPRINC]" caption="Soma de CODCLIPRINC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</cacheHierarchies>
  <kpis count="0"/>
  <dimensions count="4">
    <dimension name="8274 - 36353 - MES ATUAL" uniqueName="[8274 - 36353 - MES ATUAL]" caption="8274 - 36353 - MES ATUAL"/>
    <dimension name="8274 - 36353 - ULTIMOS 3 MESES" uniqueName="[8274 - 36353 - ULTIMOS 3 MESES]" caption="8274 - 36353 - ULTIMOS 3 MESES"/>
    <dimension measure="1" name="Measures" uniqueName="[Measures]" caption="Measures"/>
    <dimension name="MIX BIC" uniqueName="[MIX BIC]" caption="MIX BIC"/>
  </dimensions>
  <measureGroups count="3">
    <measureGroup name="8274 - 36353 - MES ATUAL" caption="8274 - 36353 - MES ATUAL"/>
    <measureGroup name="8274 - 36353 - ULTIMOS 3 MESES" caption="8274 - 36353 - ULTIMOS 3 MESES"/>
    <measureGroup name="MIX BIC" caption="MIX BIC"/>
  </measureGroups>
  <maps count="5">
    <map measureGroup="0" dimension="0"/>
    <map measureGroup="0" dimension="3"/>
    <map measureGroup="1" dimension="1"/>
    <map measureGroup="1" dimension="3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nalista Comercial 4" refreshedDate="46322.429881365744" backgroundQuery="1" createdVersion="8" refreshedVersion="8" minRefreshableVersion="3" recordCount="0" supportSubquery="1" supportAdvancedDrill="1" xr:uid="{433E635F-7E80-4D62-8BED-7BA296420926}">
  <cacheSource type="external" connectionId="4"/>
  <cacheFields count="6">
    <cacheField name="[8274 - 36353 - MES ATUAL].[GERENTE].[GERENTE]" caption="GERENTE" numFmtId="0" hierarchy="19" level="1">
      <sharedItems count="2">
        <s v="GGV DEC CLAUDIA"/>
        <s v="GGV DEC FABRICIO"/>
      </sharedItems>
    </cacheField>
    <cacheField name="[Measures].[Contagem Distinta de CODCLI]" caption="Contagem Distinta de CODCLI" numFmtId="0" hierarchy="60" level="32767"/>
    <cacheField name="[Measures].[Soma de QTVENDIDO]" caption="Soma de QTVENDIDO" numFmtId="0" hierarchy="61" level="32767"/>
    <cacheField name="[Measures].[Soma de VLR_VENDA]" caption="Soma de VLR_VENDA" numFmtId="0" hierarchy="62" level="32767"/>
    <cacheField name="[8274 - 36353 - MES ATUAL].[CODSUPERVISOR].[CODSUPERVISOR]" caption="CODSUPERVISOR" numFmtId="0" hierarchy="16" level="1">
      <sharedItems containsSemiMixedTypes="0" containsString="0" containsNumber="1" containsInteger="1" minValue="104" maxValue="4980" count="22">
        <n v="104"/>
        <n v="150"/>
        <n v="180"/>
        <n v="220"/>
        <n v="250"/>
        <n v="260"/>
        <n v="270"/>
        <n v="280"/>
        <n v="290"/>
        <n v="300"/>
        <n v="320"/>
        <n v="340"/>
        <n v="360"/>
        <n v="370"/>
        <n v="400"/>
        <n v="450"/>
        <n v="500"/>
        <n v="555"/>
        <n v="650"/>
        <n v="777"/>
        <n v="800"/>
        <n v="4980"/>
      </sharedItems>
      <extLst>
        <ext xmlns:x15="http://schemas.microsoft.com/office/spreadsheetml/2010/11/main" uri="{4F2E5C28-24EA-4eb8-9CBF-B6C8F9C3D259}">
          <x15:cachedUniqueNames>
            <x15:cachedUniqueName index="0" name="[8274 - 36353 - MES ATUAL].[CODSUPERVISOR].&amp;[104]"/>
            <x15:cachedUniqueName index="1" name="[8274 - 36353 - MES ATUAL].[CODSUPERVISOR].&amp;[150]"/>
            <x15:cachedUniqueName index="2" name="[8274 - 36353 - MES ATUAL].[CODSUPERVISOR].&amp;[180]"/>
            <x15:cachedUniqueName index="3" name="[8274 - 36353 - MES ATUAL].[CODSUPERVISOR].&amp;[220]"/>
            <x15:cachedUniqueName index="4" name="[8274 - 36353 - MES ATUAL].[CODSUPERVISOR].&amp;[250]"/>
            <x15:cachedUniqueName index="5" name="[8274 - 36353 - MES ATUAL].[CODSUPERVISOR].&amp;[260]"/>
            <x15:cachedUniqueName index="6" name="[8274 - 36353 - MES ATUAL].[CODSUPERVISOR].&amp;[270]"/>
            <x15:cachedUniqueName index="7" name="[8274 - 36353 - MES ATUAL].[CODSUPERVISOR].&amp;[280]"/>
            <x15:cachedUniqueName index="8" name="[8274 - 36353 - MES ATUAL].[CODSUPERVISOR].&amp;[290]"/>
            <x15:cachedUniqueName index="9" name="[8274 - 36353 - MES ATUAL].[CODSUPERVISOR].&amp;[300]"/>
            <x15:cachedUniqueName index="10" name="[8274 - 36353 - MES ATUAL].[CODSUPERVISOR].&amp;[320]"/>
            <x15:cachedUniqueName index="11" name="[8274 - 36353 - MES ATUAL].[CODSUPERVISOR].&amp;[340]"/>
            <x15:cachedUniqueName index="12" name="[8274 - 36353 - MES ATUAL].[CODSUPERVISOR].&amp;[360]"/>
            <x15:cachedUniqueName index="13" name="[8274 - 36353 - MES ATUAL].[CODSUPERVISOR].&amp;[370]"/>
            <x15:cachedUniqueName index="14" name="[8274 - 36353 - MES ATUAL].[CODSUPERVISOR].&amp;[400]"/>
            <x15:cachedUniqueName index="15" name="[8274 - 36353 - MES ATUAL].[CODSUPERVISOR].&amp;[450]"/>
            <x15:cachedUniqueName index="16" name="[8274 - 36353 - MES ATUAL].[CODSUPERVISOR].&amp;[500]"/>
            <x15:cachedUniqueName index="17" name="[8274 - 36353 - MES ATUAL].[CODSUPERVISOR].&amp;[555]"/>
            <x15:cachedUniqueName index="18" name="[8274 - 36353 - MES ATUAL].[CODSUPERVISOR].&amp;[650]"/>
            <x15:cachedUniqueName index="19" name="[8274 - 36353 - MES ATUAL].[CODSUPERVISOR].&amp;[777]"/>
            <x15:cachedUniqueName index="20" name="[8274 - 36353 - MES ATUAL].[CODSUPERVISOR].&amp;[800]"/>
            <x15:cachedUniqueName index="21" name="[8274 - 36353 - MES ATUAL].[CODSUPERVISOR].&amp;[4980]"/>
          </x15:cachedUniqueNames>
        </ext>
      </extLst>
    </cacheField>
    <cacheField name="[8274 - 36353 - MES ATUAL].[CODRCA].[CODRCA]" caption="CODRCA" numFmtId="0" hierarchy="14" level="1">
      <sharedItems containsSemiMixedTypes="0" containsString="0" containsNumber="1" containsInteger="1" minValue="144" maxValue="9324" count="420">
        <n v="2201"/>
        <n v="3126"/>
        <n v="4113"/>
        <n v="4127"/>
        <n v="4137"/>
        <n v="4141"/>
        <n v="4145"/>
        <n v="4146"/>
        <n v="4174"/>
        <n v="4175"/>
        <n v="4176"/>
        <n v="4177"/>
        <n v="4178"/>
        <n v="4314"/>
        <n v="4316"/>
        <n v="4318"/>
        <n v="4333"/>
        <n v="4334"/>
        <n v="4339"/>
        <n v="4341"/>
        <n v="4343"/>
        <n v="4348"/>
        <n v="4349"/>
        <n v="4350"/>
        <n v="4351"/>
        <n v="4352"/>
        <n v="4353"/>
        <n v="1528"/>
        <n v="1563"/>
        <n v="1565"/>
        <n v="1576"/>
        <n v="1586"/>
        <n v="1597"/>
        <n v="1598"/>
        <n v="1645"/>
        <n v="1648"/>
        <n v="1651"/>
        <n v="1654"/>
        <n v="1655"/>
        <n v="1662"/>
        <n v="1663"/>
        <n v="1667"/>
        <n v="1669"/>
        <n v="1670"/>
        <n v="1675"/>
        <n v="1676"/>
        <n v="1677"/>
        <n v="1678"/>
        <n v="1679"/>
        <n v="1680"/>
        <n v="2762"/>
        <n v="2763"/>
        <n v="2767"/>
        <n v="2783"/>
        <n v="1840"/>
        <n v="1877"/>
        <n v="1881"/>
        <n v="1890"/>
        <n v="1891"/>
        <n v="1894"/>
        <n v="1967"/>
        <n v="1970"/>
        <n v="1971"/>
        <n v="1975"/>
        <n v="1984"/>
        <n v="3047"/>
        <n v="3048"/>
        <n v="3065"/>
        <n v="3066"/>
        <n v="3068"/>
        <n v="3077"/>
        <n v="3078"/>
        <n v="3079"/>
        <n v="3081"/>
        <n v="3084"/>
        <n v="2310"/>
        <n v="2314"/>
        <n v="2320"/>
        <n v="2324"/>
        <n v="2325"/>
        <n v="2335"/>
        <n v="2336"/>
        <n v="2338"/>
        <n v="2339"/>
        <n v="2340"/>
        <n v="2343"/>
        <n v="2352"/>
        <n v="2353"/>
        <n v="2354"/>
        <n v="2635"/>
        <n v="3116"/>
        <n v="3175"/>
        <n v="3185"/>
        <n v="9237"/>
        <n v="9300"/>
        <n v="5103"/>
        <n v="5112"/>
        <n v="5124"/>
        <n v="5125"/>
        <n v="5127"/>
        <n v="5133"/>
        <n v="5134"/>
        <n v="5174"/>
        <n v="5176"/>
        <n v="5177"/>
        <n v="5187"/>
        <n v="5201"/>
        <n v="5204"/>
        <n v="5211"/>
        <n v="5219"/>
        <n v="5222"/>
        <n v="5224"/>
        <n v="5231"/>
        <n v="5232"/>
        <n v="5233"/>
        <n v="5234"/>
        <n v="5236"/>
        <n v="5237"/>
        <n v="5239"/>
        <n v="2611"/>
        <n v="2615"/>
        <n v="2619"/>
        <n v="2621"/>
        <n v="2628"/>
        <n v="2629"/>
        <n v="2636"/>
        <n v="2637"/>
        <n v="2642"/>
        <n v="2651"/>
        <n v="2658"/>
        <n v="2663"/>
        <n v="2667"/>
        <n v="2674"/>
        <n v="2680"/>
        <n v="2683"/>
        <n v="2684"/>
        <n v="2685"/>
        <n v="2686"/>
        <n v="2687"/>
        <n v="2688"/>
        <n v="2689"/>
        <n v="5119"/>
        <n v="5135"/>
        <n v="1532"/>
        <n v="2721"/>
        <n v="2782"/>
        <n v="2794"/>
        <n v="3042"/>
        <n v="3043"/>
        <n v="3070"/>
        <n v="3499"/>
        <n v="4024"/>
        <n v="375"/>
        <n v="2856"/>
        <n v="2866"/>
        <n v="2867"/>
        <n v="2868"/>
        <n v="2869"/>
        <n v="2875"/>
        <n v="2889"/>
        <n v="2892"/>
        <n v="2895"/>
        <n v="2896"/>
        <n v="2919"/>
        <n v="2954"/>
        <n v="9307"/>
        <n v="9310"/>
        <n v="9312"/>
        <n v="9313"/>
        <n v="9314"/>
        <n v="9320"/>
        <n v="9321"/>
        <n v="9324"/>
        <n v="2951"/>
        <n v="2978"/>
        <n v="2994"/>
        <n v="3018"/>
        <n v="3019"/>
        <n v="3020"/>
        <n v="3022"/>
        <n v="3030"/>
        <n v="3057"/>
        <n v="3058"/>
        <n v="3061"/>
        <n v="3062"/>
        <n v="3063"/>
        <n v="3064"/>
        <n v="3083"/>
        <n v="3085"/>
        <n v="7300"/>
        <n v="8101"/>
        <n v="8123"/>
        <n v="8126"/>
        <n v="8162"/>
        <n v="9096"/>
        <n v="9284"/>
        <n v="9285"/>
        <n v="9290"/>
        <n v="9293"/>
        <n v="9294"/>
        <n v="9304"/>
        <n v="9316"/>
        <n v="9317"/>
        <n v="9319"/>
        <n v="9322"/>
        <n v="9323"/>
        <n v="2145"/>
        <n v="2147"/>
        <n v="2173"/>
        <n v="2174"/>
        <n v="2185"/>
        <n v="2187"/>
        <n v="3224"/>
        <n v="3226"/>
        <n v="3227"/>
        <n v="3229"/>
        <n v="3232"/>
        <n v="3235"/>
        <n v="3240"/>
        <n v="3242"/>
        <n v="3247"/>
        <n v="3251"/>
        <n v="3252"/>
        <n v="3253"/>
        <n v="3254"/>
        <n v="3256"/>
        <n v="3257"/>
        <n v="3405"/>
        <n v="3413"/>
        <n v="3423"/>
        <n v="3425"/>
        <n v="3448"/>
        <n v="3449"/>
        <n v="3452"/>
        <n v="3453"/>
        <n v="3454"/>
        <n v="3460"/>
        <n v="3463"/>
        <n v="3468"/>
        <n v="3470"/>
        <n v="3471"/>
        <n v="3474"/>
        <n v="3475"/>
        <n v="3477"/>
        <n v="3478"/>
        <n v="3481"/>
        <n v="3488"/>
        <n v="3489"/>
        <n v="3490"/>
        <n v="3491"/>
        <n v="3495"/>
        <n v="3496"/>
        <n v="3497"/>
        <n v="3498"/>
        <n v="3501"/>
        <n v="3592"/>
        <n v="8141"/>
        <n v="8142"/>
        <n v="8143"/>
        <n v="8148"/>
        <n v="3603"/>
        <n v="3608"/>
        <n v="3609"/>
        <n v="3612"/>
        <n v="3614"/>
        <n v="3615"/>
        <n v="8149"/>
        <n v="9085"/>
        <n v="9094"/>
        <n v="9185"/>
        <n v="9250"/>
        <n v="9251"/>
        <n v="9275"/>
        <n v="3052"/>
        <n v="3053"/>
        <n v="3729"/>
        <n v="3730"/>
        <n v="3732"/>
        <n v="3750"/>
        <n v="3772"/>
        <n v="3788"/>
        <n v="3801"/>
        <n v="3812"/>
        <n v="3819"/>
        <n v="3823"/>
        <n v="3848"/>
        <n v="3850"/>
        <n v="3852"/>
        <n v="3853"/>
        <n v="3854"/>
        <n v="2103"/>
        <n v="2113"/>
        <n v="2120"/>
        <n v="2146"/>
        <n v="2155"/>
        <n v="2176"/>
        <n v="2198"/>
        <n v="3151"/>
        <n v="4080"/>
        <n v="4210"/>
        <n v="4213"/>
        <n v="4214"/>
        <n v="4217"/>
        <n v="4218"/>
        <n v="4219"/>
        <n v="4220"/>
        <n v="4223"/>
        <n v="4224"/>
        <n v="4228"/>
        <n v="4232"/>
        <n v="4237"/>
        <n v="4238"/>
        <n v="4239"/>
        <n v="4240"/>
        <n v="4241"/>
        <n v="4242"/>
        <n v="302"/>
        <n v="3100"/>
        <n v="4522"/>
        <n v="4527"/>
        <n v="4529"/>
        <n v="4531"/>
        <n v="4541"/>
        <n v="4544"/>
        <n v="4546"/>
        <n v="4549"/>
        <n v="4551"/>
        <n v="4555"/>
        <n v="4556"/>
        <n v="4557"/>
        <n v="4558"/>
        <n v="4559"/>
        <n v="4560"/>
        <n v="9203"/>
        <n v="9209"/>
        <n v="9230"/>
        <n v="9264"/>
        <n v="9270"/>
        <n v="144"/>
        <n v="459"/>
        <n v="2209"/>
        <n v="5952"/>
        <n v="5960"/>
        <n v="5962"/>
        <n v="5968"/>
        <n v="5979"/>
        <n v="5980"/>
        <n v="5982"/>
        <n v="6020"/>
        <n v="6026"/>
        <n v="6035"/>
        <n v="6049"/>
        <n v="6050"/>
        <n v="6051"/>
        <n v="6060"/>
        <n v="6062"/>
        <n v="6063"/>
        <n v="6064"/>
        <n v="6065"/>
        <n v="6068"/>
        <n v="6069"/>
        <n v="5951"/>
        <n v="6115"/>
        <n v="6134"/>
        <n v="6505"/>
        <n v="6515"/>
        <n v="6532"/>
        <n v="6533"/>
        <n v="6537"/>
        <n v="6543"/>
        <n v="6547"/>
        <n v="6548"/>
        <n v="6549"/>
        <n v="6550"/>
        <n v="6551"/>
        <n v="6552"/>
        <n v="6553"/>
        <n v="6554"/>
        <n v="354"/>
        <n v="7729"/>
        <n v="7733"/>
        <n v="7738"/>
        <n v="7758"/>
        <n v="7770"/>
        <n v="7771"/>
        <n v="7773"/>
        <n v="7774"/>
        <n v="7775"/>
        <n v="9111"/>
        <n v="9137"/>
        <n v="9151"/>
        <n v="5504"/>
        <n v="7254"/>
        <n v="8210"/>
        <n v="8213"/>
        <n v="8217"/>
        <n v="8220"/>
        <n v="610"/>
        <n v="2620"/>
        <n v="2645"/>
        <n v="2648"/>
        <n v="3118"/>
        <n v="3119"/>
        <n v="3120"/>
        <n v="3121"/>
        <n v="3123"/>
        <n v="3128"/>
        <n v="3137"/>
        <n v="3194"/>
        <n v="5033"/>
        <n v="5036"/>
        <n v="5038"/>
        <n v="5045"/>
        <n v="5047"/>
        <n v="5050"/>
        <n v="5051"/>
        <n v="5052"/>
        <n v="5053"/>
        <n v="5054"/>
        <n v="5055"/>
      </sharedItems>
      <extLst>
        <ext xmlns:x15="http://schemas.microsoft.com/office/spreadsheetml/2010/11/main" uri="{4F2E5C28-24EA-4eb8-9CBF-B6C8F9C3D259}">
          <x15:cachedUniqueNames>
            <x15:cachedUniqueName index="0" name="[8274 - 36353 - MES ATUAL].[CODRCA].&amp;[2201]"/>
            <x15:cachedUniqueName index="1" name="[8274 - 36353 - MES ATUAL].[CODRCA].&amp;[3126]"/>
            <x15:cachedUniqueName index="2" name="[8274 - 36353 - MES ATUAL].[CODRCA].&amp;[4113]"/>
            <x15:cachedUniqueName index="3" name="[8274 - 36353 - MES ATUAL].[CODRCA].&amp;[4127]"/>
            <x15:cachedUniqueName index="4" name="[8274 - 36353 - MES ATUAL].[CODRCA].&amp;[4137]"/>
            <x15:cachedUniqueName index="5" name="[8274 - 36353 - MES ATUAL].[CODRCA].&amp;[4141]"/>
            <x15:cachedUniqueName index="6" name="[8274 - 36353 - MES ATUAL].[CODRCA].&amp;[4145]"/>
            <x15:cachedUniqueName index="7" name="[8274 - 36353 - MES ATUAL].[CODRCA].&amp;[4146]"/>
            <x15:cachedUniqueName index="8" name="[8274 - 36353 - MES ATUAL].[CODRCA].&amp;[4174]"/>
            <x15:cachedUniqueName index="9" name="[8274 - 36353 - MES ATUAL].[CODRCA].&amp;[4175]"/>
            <x15:cachedUniqueName index="10" name="[8274 - 36353 - MES ATUAL].[CODRCA].&amp;[4176]"/>
            <x15:cachedUniqueName index="11" name="[8274 - 36353 - MES ATUAL].[CODRCA].&amp;[4177]"/>
            <x15:cachedUniqueName index="12" name="[8274 - 36353 - MES ATUAL].[CODRCA].&amp;[4178]"/>
            <x15:cachedUniqueName index="13" name="[8274 - 36353 - MES ATUAL].[CODRCA].&amp;[4314]"/>
            <x15:cachedUniqueName index="14" name="[8274 - 36353 - MES ATUAL].[CODRCA].&amp;[4316]"/>
            <x15:cachedUniqueName index="15" name="[8274 - 36353 - MES ATUAL].[CODRCA].&amp;[4318]"/>
            <x15:cachedUniqueName index="16" name="[8274 - 36353 - MES ATUAL].[CODRCA].&amp;[4333]"/>
            <x15:cachedUniqueName index="17" name="[8274 - 36353 - MES ATUAL].[CODRCA].&amp;[4334]"/>
            <x15:cachedUniqueName index="18" name="[8274 - 36353 - MES ATUAL].[CODRCA].&amp;[4339]"/>
            <x15:cachedUniqueName index="19" name="[8274 - 36353 - MES ATUAL].[CODRCA].&amp;[4341]"/>
            <x15:cachedUniqueName index="20" name="[8274 - 36353 - MES ATUAL].[CODRCA].&amp;[4343]"/>
            <x15:cachedUniqueName index="21" name="[8274 - 36353 - MES ATUAL].[CODRCA].&amp;[4348]"/>
            <x15:cachedUniqueName index="22" name="[8274 - 36353 - MES ATUAL].[CODRCA].&amp;[4349]"/>
            <x15:cachedUniqueName index="23" name="[8274 - 36353 - MES ATUAL].[CODRCA].&amp;[4350]"/>
            <x15:cachedUniqueName index="24" name="[8274 - 36353 - MES ATUAL].[CODRCA].&amp;[4351]"/>
            <x15:cachedUniqueName index="25" name="[8274 - 36353 - MES ATUAL].[CODRCA].&amp;[4352]"/>
            <x15:cachedUniqueName index="26" name="[8274 - 36353 - MES ATUAL].[CODRCA].&amp;[4353]"/>
            <x15:cachedUniqueName index="27" name="[8274 - 36353 - MES ATUAL].[CODRCA].&amp;[1528]"/>
            <x15:cachedUniqueName index="28" name="[8274 - 36353 - MES ATUAL].[CODRCA].&amp;[1563]"/>
            <x15:cachedUniqueName index="29" name="[8274 - 36353 - MES ATUAL].[CODRCA].&amp;[1565]"/>
            <x15:cachedUniqueName index="30" name="[8274 - 36353 - MES ATUAL].[CODRCA].&amp;[1576]"/>
            <x15:cachedUniqueName index="31" name="[8274 - 36353 - MES ATUAL].[CODRCA].&amp;[1586]"/>
            <x15:cachedUniqueName index="32" name="[8274 - 36353 - MES ATUAL].[CODRCA].&amp;[1597]"/>
            <x15:cachedUniqueName index="33" name="[8274 - 36353 - MES ATUAL].[CODRCA].&amp;[1598]"/>
            <x15:cachedUniqueName index="34" name="[8274 - 36353 - MES ATUAL].[CODRCA].&amp;[1645]"/>
            <x15:cachedUniqueName index="35" name="[8274 - 36353 - MES ATUAL].[CODRCA].&amp;[1648]"/>
            <x15:cachedUniqueName index="36" name="[8274 - 36353 - MES ATUAL].[CODRCA].&amp;[1651]"/>
            <x15:cachedUniqueName index="37" name="[8274 - 36353 - MES ATUAL].[CODRCA].&amp;[1654]"/>
            <x15:cachedUniqueName index="38" name="[8274 - 36353 - MES ATUAL].[CODRCA].&amp;[1655]"/>
            <x15:cachedUniqueName index="39" name="[8274 - 36353 - MES ATUAL].[CODRCA].&amp;[1662]"/>
            <x15:cachedUniqueName index="40" name="[8274 - 36353 - MES ATUAL].[CODRCA].&amp;[1663]"/>
            <x15:cachedUniqueName index="41" name="[8274 - 36353 - MES ATUAL].[CODRCA].&amp;[1667]"/>
            <x15:cachedUniqueName index="42" name="[8274 - 36353 - MES ATUAL].[CODRCA].&amp;[1669]"/>
            <x15:cachedUniqueName index="43" name="[8274 - 36353 - MES ATUAL].[CODRCA].&amp;[1670]"/>
            <x15:cachedUniqueName index="44" name="[8274 - 36353 - MES ATUAL].[CODRCA].&amp;[1675]"/>
            <x15:cachedUniqueName index="45" name="[8274 - 36353 - MES ATUAL].[CODRCA].&amp;[1676]"/>
            <x15:cachedUniqueName index="46" name="[8274 - 36353 - MES ATUAL].[CODRCA].&amp;[1677]"/>
            <x15:cachedUniqueName index="47" name="[8274 - 36353 - MES ATUAL].[CODRCA].&amp;[1678]"/>
            <x15:cachedUniqueName index="48" name="[8274 - 36353 - MES ATUAL].[CODRCA].&amp;[1679]"/>
            <x15:cachedUniqueName index="49" name="[8274 - 36353 - MES ATUAL].[CODRCA].&amp;[1680]"/>
            <x15:cachedUniqueName index="50" name="[8274 - 36353 - MES ATUAL].[CODRCA].&amp;[2762]"/>
            <x15:cachedUniqueName index="51" name="[8274 - 36353 - MES ATUAL].[CODRCA].&amp;[2763]"/>
            <x15:cachedUniqueName index="52" name="[8274 - 36353 - MES ATUAL].[CODRCA].&amp;[2767]"/>
            <x15:cachedUniqueName index="53" name="[8274 - 36353 - MES ATUAL].[CODRCA].&amp;[2783]"/>
            <x15:cachedUniqueName index="54" name="[8274 - 36353 - MES ATUAL].[CODRCA].&amp;[1840]"/>
            <x15:cachedUniqueName index="55" name="[8274 - 36353 - MES ATUAL].[CODRCA].&amp;[1877]"/>
            <x15:cachedUniqueName index="56" name="[8274 - 36353 - MES ATUAL].[CODRCA].&amp;[1881]"/>
            <x15:cachedUniqueName index="57" name="[8274 - 36353 - MES ATUAL].[CODRCA].&amp;[1890]"/>
            <x15:cachedUniqueName index="58" name="[8274 - 36353 - MES ATUAL].[CODRCA].&amp;[1891]"/>
            <x15:cachedUniqueName index="59" name="[8274 - 36353 - MES ATUAL].[CODRCA].&amp;[1894]"/>
            <x15:cachedUniqueName index="60" name="[8274 - 36353 - MES ATUAL].[CODRCA].&amp;[1967]"/>
            <x15:cachedUniqueName index="61" name="[8274 - 36353 - MES ATUAL].[CODRCA].&amp;[1970]"/>
            <x15:cachedUniqueName index="62" name="[8274 - 36353 - MES ATUAL].[CODRCA].&amp;[1971]"/>
            <x15:cachedUniqueName index="63" name="[8274 - 36353 - MES ATUAL].[CODRCA].&amp;[1975]"/>
            <x15:cachedUniqueName index="64" name="[8274 - 36353 - MES ATUAL].[CODRCA].&amp;[1984]"/>
            <x15:cachedUniqueName index="65" name="[8274 - 36353 - MES ATUAL].[CODRCA].&amp;[3047]"/>
            <x15:cachedUniqueName index="66" name="[8274 - 36353 - MES ATUAL].[CODRCA].&amp;[3048]"/>
            <x15:cachedUniqueName index="67" name="[8274 - 36353 - MES ATUAL].[CODRCA].&amp;[3065]"/>
            <x15:cachedUniqueName index="68" name="[8274 - 36353 - MES ATUAL].[CODRCA].&amp;[3066]"/>
            <x15:cachedUniqueName index="69" name="[8274 - 36353 - MES ATUAL].[CODRCA].&amp;[3068]"/>
            <x15:cachedUniqueName index="70" name="[8274 - 36353 - MES ATUAL].[CODRCA].&amp;[3077]"/>
            <x15:cachedUniqueName index="71" name="[8274 - 36353 - MES ATUAL].[CODRCA].&amp;[3078]"/>
            <x15:cachedUniqueName index="72" name="[8274 - 36353 - MES ATUAL].[CODRCA].&amp;[3079]"/>
            <x15:cachedUniqueName index="73" name="[8274 - 36353 - MES ATUAL].[CODRCA].&amp;[3081]"/>
            <x15:cachedUniqueName index="74" name="[8274 - 36353 - MES ATUAL].[CODRCA].&amp;[3084]"/>
            <x15:cachedUniqueName index="75" name="[8274 - 36353 - MES ATUAL].[CODRCA].&amp;[2310]"/>
            <x15:cachedUniqueName index="76" name="[8274 - 36353 - MES ATUAL].[CODRCA].&amp;[2314]"/>
            <x15:cachedUniqueName index="77" name="[8274 - 36353 - MES ATUAL].[CODRCA].&amp;[2320]"/>
            <x15:cachedUniqueName index="78" name="[8274 - 36353 - MES ATUAL].[CODRCA].&amp;[2324]"/>
            <x15:cachedUniqueName index="79" name="[8274 - 36353 - MES ATUAL].[CODRCA].&amp;[2325]"/>
            <x15:cachedUniqueName index="80" name="[8274 - 36353 - MES ATUAL].[CODRCA].&amp;[2335]"/>
            <x15:cachedUniqueName index="81" name="[8274 - 36353 - MES ATUAL].[CODRCA].&amp;[2336]"/>
            <x15:cachedUniqueName index="82" name="[8274 - 36353 - MES ATUAL].[CODRCA].&amp;[2338]"/>
            <x15:cachedUniqueName index="83" name="[8274 - 36353 - MES ATUAL].[CODRCA].&amp;[2339]"/>
            <x15:cachedUniqueName index="84" name="[8274 - 36353 - MES ATUAL].[CODRCA].&amp;[2340]"/>
            <x15:cachedUniqueName index="85" name="[8274 - 36353 - MES ATUAL].[CODRCA].&amp;[2343]"/>
            <x15:cachedUniqueName index="86" name="[8274 - 36353 - MES ATUAL].[CODRCA].&amp;[2352]"/>
            <x15:cachedUniqueName index="87" name="[8274 - 36353 - MES ATUAL].[CODRCA].&amp;[2353]"/>
            <x15:cachedUniqueName index="88" name="[8274 - 36353 - MES ATUAL].[CODRCA].&amp;[2354]"/>
            <x15:cachedUniqueName index="89" name="[8274 - 36353 - MES ATUAL].[CODRCA].&amp;[2635]"/>
            <x15:cachedUniqueName index="90" name="[8274 - 36353 - MES ATUAL].[CODRCA].&amp;[3116]"/>
            <x15:cachedUniqueName index="91" name="[8274 - 36353 - MES ATUAL].[CODRCA].&amp;[3175]"/>
            <x15:cachedUniqueName index="92" name="[8274 - 36353 - MES ATUAL].[CODRCA].&amp;[3185]"/>
            <x15:cachedUniqueName index="93" name="[8274 - 36353 - MES ATUAL].[CODRCA].&amp;[9237]"/>
            <x15:cachedUniqueName index="94" name="[8274 - 36353 - MES ATUAL].[CODRCA].&amp;[9300]"/>
            <x15:cachedUniqueName index="95" name="[8274 - 36353 - MES ATUAL].[CODRCA].&amp;[5103]"/>
            <x15:cachedUniqueName index="96" name="[8274 - 36353 - MES ATUAL].[CODRCA].&amp;[5112]"/>
            <x15:cachedUniqueName index="97" name="[8274 - 36353 - MES ATUAL].[CODRCA].&amp;[5124]"/>
            <x15:cachedUniqueName index="98" name="[8274 - 36353 - MES ATUAL].[CODRCA].&amp;[5125]"/>
            <x15:cachedUniqueName index="99" name="[8274 - 36353 - MES ATUAL].[CODRCA].&amp;[5127]"/>
            <x15:cachedUniqueName index="100" name="[8274 - 36353 - MES ATUAL].[CODRCA].&amp;[5133]"/>
            <x15:cachedUniqueName index="101" name="[8274 - 36353 - MES ATUAL].[CODRCA].&amp;[5134]"/>
            <x15:cachedUniqueName index="102" name="[8274 - 36353 - MES ATUAL].[CODRCA].&amp;[5174]"/>
            <x15:cachedUniqueName index="103" name="[8274 - 36353 - MES ATUAL].[CODRCA].&amp;[5176]"/>
            <x15:cachedUniqueName index="104" name="[8274 - 36353 - MES ATUAL].[CODRCA].&amp;[5177]"/>
            <x15:cachedUniqueName index="105" name="[8274 - 36353 - MES ATUAL].[CODRCA].&amp;[5187]"/>
            <x15:cachedUniqueName index="106" name="[8274 - 36353 - MES ATUAL].[CODRCA].&amp;[5201]"/>
            <x15:cachedUniqueName index="107" name="[8274 - 36353 - MES ATUAL].[CODRCA].&amp;[5204]"/>
            <x15:cachedUniqueName index="108" name="[8274 - 36353 - MES ATUAL].[CODRCA].&amp;[5211]"/>
            <x15:cachedUniqueName index="109" name="[8274 - 36353 - MES ATUAL].[CODRCA].&amp;[5219]"/>
            <x15:cachedUniqueName index="110" name="[8274 - 36353 - MES ATUAL].[CODRCA].&amp;[5222]"/>
            <x15:cachedUniqueName index="111" name="[8274 - 36353 - MES ATUAL].[CODRCA].&amp;[5224]"/>
            <x15:cachedUniqueName index="112" name="[8274 - 36353 - MES ATUAL].[CODRCA].&amp;[5231]"/>
            <x15:cachedUniqueName index="113" name="[8274 - 36353 - MES ATUAL].[CODRCA].&amp;[5232]"/>
            <x15:cachedUniqueName index="114" name="[8274 - 36353 - MES ATUAL].[CODRCA].&amp;[5233]"/>
            <x15:cachedUniqueName index="115" name="[8274 - 36353 - MES ATUAL].[CODRCA].&amp;[5234]"/>
            <x15:cachedUniqueName index="116" name="[8274 - 36353 - MES ATUAL].[CODRCA].&amp;[5236]"/>
            <x15:cachedUniqueName index="117" name="[8274 - 36353 - MES ATUAL].[CODRCA].&amp;[5237]"/>
            <x15:cachedUniqueName index="118" name="[8274 - 36353 - MES ATUAL].[CODRCA].&amp;[5239]"/>
            <x15:cachedUniqueName index="119" name="[8274 - 36353 - MES ATUAL].[CODRCA].&amp;[2611]"/>
            <x15:cachedUniqueName index="120" name="[8274 - 36353 - MES ATUAL].[CODRCA].&amp;[2615]"/>
            <x15:cachedUniqueName index="121" name="[8274 - 36353 - MES ATUAL].[CODRCA].&amp;[2619]"/>
            <x15:cachedUniqueName index="122" name="[8274 - 36353 - MES ATUAL].[CODRCA].&amp;[2621]"/>
            <x15:cachedUniqueName index="123" name="[8274 - 36353 - MES ATUAL].[CODRCA].&amp;[2628]"/>
            <x15:cachedUniqueName index="124" name="[8274 - 36353 - MES ATUAL].[CODRCA].&amp;[2629]"/>
            <x15:cachedUniqueName index="125" name="[8274 - 36353 - MES ATUAL].[CODRCA].&amp;[2636]"/>
            <x15:cachedUniqueName index="126" name="[8274 - 36353 - MES ATUAL].[CODRCA].&amp;[2637]"/>
            <x15:cachedUniqueName index="127" name="[8274 - 36353 - MES ATUAL].[CODRCA].&amp;[2642]"/>
            <x15:cachedUniqueName index="128" name="[8274 - 36353 - MES ATUAL].[CODRCA].&amp;[2651]"/>
            <x15:cachedUniqueName index="129" name="[8274 - 36353 - MES ATUAL].[CODRCA].&amp;[2658]"/>
            <x15:cachedUniqueName index="130" name="[8274 - 36353 - MES ATUAL].[CODRCA].&amp;[2663]"/>
            <x15:cachedUniqueName index="131" name="[8274 - 36353 - MES ATUAL].[CODRCA].&amp;[2667]"/>
            <x15:cachedUniqueName index="132" name="[8274 - 36353 - MES ATUAL].[CODRCA].&amp;[2674]"/>
            <x15:cachedUniqueName index="133" name="[8274 - 36353 - MES ATUAL].[CODRCA].&amp;[2680]"/>
            <x15:cachedUniqueName index="134" name="[8274 - 36353 - MES ATUAL].[CODRCA].&amp;[2683]"/>
            <x15:cachedUniqueName index="135" name="[8274 - 36353 - MES ATUAL].[CODRCA].&amp;[2684]"/>
            <x15:cachedUniqueName index="136" name="[8274 - 36353 - MES ATUAL].[CODRCA].&amp;[2685]"/>
            <x15:cachedUniqueName index="137" name="[8274 - 36353 - MES ATUAL].[CODRCA].&amp;[2686]"/>
            <x15:cachedUniqueName index="138" name="[8274 - 36353 - MES ATUAL].[CODRCA].&amp;[2687]"/>
            <x15:cachedUniqueName index="139" name="[8274 - 36353 - MES ATUAL].[CODRCA].&amp;[2688]"/>
            <x15:cachedUniqueName index="140" name="[8274 - 36353 - MES ATUAL].[CODRCA].&amp;[2689]"/>
            <x15:cachedUniqueName index="141" name="[8274 - 36353 - MES ATUAL].[CODRCA].&amp;[5119]"/>
            <x15:cachedUniqueName index="142" name="[8274 - 36353 - MES ATUAL].[CODRCA].&amp;[5135]"/>
            <x15:cachedUniqueName index="143" name="[8274 - 36353 - MES ATUAL].[CODRCA].&amp;[1532]"/>
            <x15:cachedUniqueName index="144" name="[8274 - 36353 - MES ATUAL].[CODRCA].&amp;[2721]"/>
            <x15:cachedUniqueName index="145" name="[8274 - 36353 - MES ATUAL].[CODRCA].&amp;[2782]"/>
            <x15:cachedUniqueName index="146" name="[8274 - 36353 - MES ATUAL].[CODRCA].&amp;[2794]"/>
            <x15:cachedUniqueName index="147" name="[8274 - 36353 - MES ATUAL].[CODRCA].&amp;[3042]"/>
            <x15:cachedUniqueName index="148" name="[8274 - 36353 - MES ATUAL].[CODRCA].&amp;[3043]"/>
            <x15:cachedUniqueName index="149" name="[8274 - 36353 - MES ATUAL].[CODRCA].&amp;[3070]"/>
            <x15:cachedUniqueName index="150" name="[8274 - 36353 - MES ATUAL].[CODRCA].&amp;[3499]"/>
            <x15:cachedUniqueName index="151" name="[8274 - 36353 - MES ATUAL].[CODRCA].&amp;[4024]"/>
            <x15:cachedUniqueName index="152" name="[8274 - 36353 - MES ATUAL].[CODRCA].&amp;[375]"/>
            <x15:cachedUniqueName index="153" name="[8274 - 36353 - MES ATUAL].[CODRCA].&amp;[2856]"/>
            <x15:cachedUniqueName index="154" name="[8274 - 36353 - MES ATUAL].[CODRCA].&amp;[2866]"/>
            <x15:cachedUniqueName index="155" name="[8274 - 36353 - MES ATUAL].[CODRCA].&amp;[2867]"/>
            <x15:cachedUniqueName index="156" name="[8274 - 36353 - MES ATUAL].[CODRCA].&amp;[2868]"/>
            <x15:cachedUniqueName index="157" name="[8274 - 36353 - MES ATUAL].[CODRCA].&amp;[2869]"/>
            <x15:cachedUniqueName index="158" name="[8274 - 36353 - MES ATUAL].[CODRCA].&amp;[2875]"/>
            <x15:cachedUniqueName index="159" name="[8274 - 36353 - MES ATUAL].[CODRCA].&amp;[2889]"/>
            <x15:cachedUniqueName index="160" name="[8274 - 36353 - MES ATUAL].[CODRCA].&amp;[2892]"/>
            <x15:cachedUniqueName index="161" name="[8274 - 36353 - MES ATUAL].[CODRCA].&amp;[2895]"/>
            <x15:cachedUniqueName index="162" name="[8274 - 36353 - MES ATUAL].[CODRCA].&amp;[2896]"/>
            <x15:cachedUniqueName index="163" name="[8274 - 36353 - MES ATUAL].[CODRCA].&amp;[2919]"/>
            <x15:cachedUniqueName index="164" name="[8274 - 36353 - MES ATUAL].[CODRCA].&amp;[2954]"/>
            <x15:cachedUniqueName index="165" name="[8274 - 36353 - MES ATUAL].[CODRCA].&amp;[9307]"/>
            <x15:cachedUniqueName index="166" name="[8274 - 36353 - MES ATUAL].[CODRCA].&amp;[9310]"/>
            <x15:cachedUniqueName index="167" name="[8274 - 36353 - MES ATUAL].[CODRCA].&amp;[9312]"/>
            <x15:cachedUniqueName index="168" name="[8274 - 36353 - MES ATUAL].[CODRCA].&amp;[9313]"/>
            <x15:cachedUniqueName index="169" name="[8274 - 36353 - MES ATUAL].[CODRCA].&amp;[9314]"/>
            <x15:cachedUniqueName index="170" name="[8274 - 36353 - MES ATUAL].[CODRCA].&amp;[9320]"/>
            <x15:cachedUniqueName index="171" name="[8274 - 36353 - MES ATUAL].[CODRCA].&amp;[9321]"/>
            <x15:cachedUniqueName index="172" name="[8274 - 36353 - MES ATUAL].[CODRCA].&amp;[9324]"/>
            <x15:cachedUniqueName index="173" name="[8274 - 36353 - MES ATUAL].[CODRCA].&amp;[2951]"/>
            <x15:cachedUniqueName index="174" name="[8274 - 36353 - MES ATUAL].[CODRCA].&amp;[2978]"/>
            <x15:cachedUniqueName index="175" name="[8274 - 36353 - MES ATUAL].[CODRCA].&amp;[2994]"/>
            <x15:cachedUniqueName index="176" name="[8274 - 36353 - MES ATUAL].[CODRCA].&amp;[3018]"/>
            <x15:cachedUniqueName index="177" name="[8274 - 36353 - MES ATUAL].[CODRCA].&amp;[3019]"/>
            <x15:cachedUniqueName index="178" name="[8274 - 36353 - MES ATUAL].[CODRCA].&amp;[3020]"/>
            <x15:cachedUniqueName index="179" name="[8274 - 36353 - MES ATUAL].[CODRCA].&amp;[3022]"/>
            <x15:cachedUniqueName index="180" name="[8274 - 36353 - MES ATUAL].[CODRCA].&amp;[3030]"/>
            <x15:cachedUniqueName index="181" name="[8274 - 36353 - MES ATUAL].[CODRCA].&amp;[3057]"/>
            <x15:cachedUniqueName index="182" name="[8274 - 36353 - MES ATUAL].[CODRCA].&amp;[3058]"/>
            <x15:cachedUniqueName index="183" name="[8274 - 36353 - MES ATUAL].[CODRCA].&amp;[3061]"/>
            <x15:cachedUniqueName index="184" name="[8274 - 36353 - MES ATUAL].[CODRCA].&amp;[3062]"/>
            <x15:cachedUniqueName index="185" name="[8274 - 36353 - MES ATUAL].[CODRCA].&amp;[3063]"/>
            <x15:cachedUniqueName index="186" name="[8274 - 36353 - MES ATUAL].[CODRCA].&amp;[3064]"/>
            <x15:cachedUniqueName index="187" name="[8274 - 36353 - MES ATUAL].[CODRCA].&amp;[3083]"/>
            <x15:cachedUniqueName index="188" name="[8274 - 36353 - MES ATUAL].[CODRCA].&amp;[3085]"/>
            <x15:cachedUniqueName index="189" name="[8274 - 36353 - MES ATUAL].[CODRCA].&amp;[7300]"/>
            <x15:cachedUniqueName index="190" name="[8274 - 36353 - MES ATUAL].[CODRCA].&amp;[8101]"/>
            <x15:cachedUniqueName index="191" name="[8274 - 36353 - MES ATUAL].[CODRCA].&amp;[8123]"/>
            <x15:cachedUniqueName index="192" name="[8274 - 36353 - MES ATUAL].[CODRCA].&amp;[8126]"/>
            <x15:cachedUniqueName index="193" name="[8274 - 36353 - MES ATUAL].[CODRCA].&amp;[8162]"/>
            <x15:cachedUniqueName index="194" name="[8274 - 36353 - MES ATUAL].[CODRCA].&amp;[9096]"/>
            <x15:cachedUniqueName index="195" name="[8274 - 36353 - MES ATUAL].[CODRCA].&amp;[9284]"/>
            <x15:cachedUniqueName index="196" name="[8274 - 36353 - MES ATUAL].[CODRCA].&amp;[9285]"/>
            <x15:cachedUniqueName index="197" name="[8274 - 36353 - MES ATUAL].[CODRCA].&amp;[9290]"/>
            <x15:cachedUniqueName index="198" name="[8274 - 36353 - MES ATUAL].[CODRCA].&amp;[9293]"/>
            <x15:cachedUniqueName index="199" name="[8274 - 36353 - MES ATUAL].[CODRCA].&amp;[9294]"/>
            <x15:cachedUniqueName index="200" name="[8274 - 36353 - MES ATUAL].[CODRCA].&amp;[9304]"/>
            <x15:cachedUniqueName index="201" name="[8274 - 36353 - MES ATUAL].[CODRCA].&amp;[9316]"/>
            <x15:cachedUniqueName index="202" name="[8274 - 36353 - MES ATUAL].[CODRCA].&amp;[9317]"/>
            <x15:cachedUniqueName index="203" name="[8274 - 36353 - MES ATUAL].[CODRCA].&amp;[9319]"/>
            <x15:cachedUniqueName index="204" name="[8274 - 36353 - MES ATUAL].[CODRCA].&amp;[9322]"/>
            <x15:cachedUniqueName index="205" name="[8274 - 36353 - MES ATUAL].[CODRCA].&amp;[9323]"/>
            <x15:cachedUniqueName index="206" name="[8274 - 36353 - MES ATUAL].[CODRCA].&amp;[2145]"/>
            <x15:cachedUniqueName index="207" name="[8274 - 36353 - MES ATUAL].[CODRCA].&amp;[2147]"/>
            <x15:cachedUniqueName index="208" name="[8274 - 36353 - MES ATUAL].[CODRCA].&amp;[2173]"/>
            <x15:cachedUniqueName index="209" name="[8274 - 36353 - MES ATUAL].[CODRCA].&amp;[2174]"/>
            <x15:cachedUniqueName index="210" name="[8274 - 36353 - MES ATUAL].[CODRCA].&amp;[2185]"/>
            <x15:cachedUniqueName index="211" name="[8274 - 36353 - MES ATUAL].[CODRCA].&amp;[2187]"/>
            <x15:cachedUniqueName index="212" name="[8274 - 36353 - MES ATUAL].[CODRCA].&amp;[3224]"/>
            <x15:cachedUniqueName index="213" name="[8274 - 36353 - MES ATUAL].[CODRCA].&amp;[3226]"/>
            <x15:cachedUniqueName index="214" name="[8274 - 36353 - MES ATUAL].[CODRCA].&amp;[3227]"/>
            <x15:cachedUniqueName index="215" name="[8274 - 36353 - MES ATUAL].[CODRCA].&amp;[3229]"/>
            <x15:cachedUniqueName index="216" name="[8274 - 36353 - MES ATUAL].[CODRCA].&amp;[3232]"/>
            <x15:cachedUniqueName index="217" name="[8274 - 36353 - MES ATUAL].[CODRCA].&amp;[3235]"/>
            <x15:cachedUniqueName index="218" name="[8274 - 36353 - MES ATUAL].[CODRCA].&amp;[3240]"/>
            <x15:cachedUniqueName index="219" name="[8274 - 36353 - MES ATUAL].[CODRCA].&amp;[3242]"/>
            <x15:cachedUniqueName index="220" name="[8274 - 36353 - MES ATUAL].[CODRCA].&amp;[3247]"/>
            <x15:cachedUniqueName index="221" name="[8274 - 36353 - MES ATUAL].[CODRCA].&amp;[3251]"/>
            <x15:cachedUniqueName index="222" name="[8274 - 36353 - MES ATUAL].[CODRCA].&amp;[3252]"/>
            <x15:cachedUniqueName index="223" name="[8274 - 36353 - MES ATUAL].[CODRCA].&amp;[3253]"/>
            <x15:cachedUniqueName index="224" name="[8274 - 36353 - MES ATUAL].[CODRCA].&amp;[3254]"/>
            <x15:cachedUniqueName index="225" name="[8274 - 36353 - MES ATUAL].[CODRCA].&amp;[3256]"/>
            <x15:cachedUniqueName index="226" name="[8274 - 36353 - MES ATUAL].[CODRCA].&amp;[3257]"/>
            <x15:cachedUniqueName index="227" name="[8274 - 36353 - MES ATUAL].[CODRCA].&amp;[3405]"/>
            <x15:cachedUniqueName index="228" name="[8274 - 36353 - MES ATUAL].[CODRCA].&amp;[3413]"/>
            <x15:cachedUniqueName index="229" name="[8274 - 36353 - MES ATUAL].[CODRCA].&amp;[3423]"/>
            <x15:cachedUniqueName index="230" name="[8274 - 36353 - MES ATUAL].[CODRCA].&amp;[3425]"/>
            <x15:cachedUniqueName index="231" name="[8274 - 36353 - MES ATUAL].[CODRCA].&amp;[3448]"/>
            <x15:cachedUniqueName index="232" name="[8274 - 36353 - MES ATUAL].[CODRCA].&amp;[3449]"/>
            <x15:cachedUniqueName index="233" name="[8274 - 36353 - MES ATUAL].[CODRCA].&amp;[3452]"/>
            <x15:cachedUniqueName index="234" name="[8274 - 36353 - MES ATUAL].[CODRCA].&amp;[3453]"/>
            <x15:cachedUniqueName index="235" name="[8274 - 36353 - MES ATUAL].[CODRCA].&amp;[3454]"/>
            <x15:cachedUniqueName index="236" name="[8274 - 36353 - MES ATUAL].[CODRCA].&amp;[3460]"/>
            <x15:cachedUniqueName index="237" name="[8274 - 36353 - MES ATUAL].[CODRCA].&amp;[3463]"/>
            <x15:cachedUniqueName index="238" name="[8274 - 36353 - MES ATUAL].[CODRCA].&amp;[3468]"/>
            <x15:cachedUniqueName index="239" name="[8274 - 36353 - MES ATUAL].[CODRCA].&amp;[3470]"/>
            <x15:cachedUniqueName index="240" name="[8274 - 36353 - MES ATUAL].[CODRCA].&amp;[3471]"/>
            <x15:cachedUniqueName index="241" name="[8274 - 36353 - MES ATUAL].[CODRCA].&amp;[3474]"/>
            <x15:cachedUniqueName index="242" name="[8274 - 36353 - MES ATUAL].[CODRCA].&amp;[3475]"/>
            <x15:cachedUniqueName index="243" name="[8274 - 36353 - MES ATUAL].[CODRCA].&amp;[3477]"/>
            <x15:cachedUniqueName index="244" name="[8274 - 36353 - MES ATUAL].[CODRCA].&amp;[3478]"/>
            <x15:cachedUniqueName index="245" name="[8274 - 36353 - MES ATUAL].[CODRCA].&amp;[3481]"/>
            <x15:cachedUniqueName index="246" name="[8274 - 36353 - MES ATUAL].[CODRCA].&amp;[3488]"/>
            <x15:cachedUniqueName index="247" name="[8274 - 36353 - MES ATUAL].[CODRCA].&amp;[3489]"/>
            <x15:cachedUniqueName index="248" name="[8274 - 36353 - MES ATUAL].[CODRCA].&amp;[3490]"/>
            <x15:cachedUniqueName index="249" name="[8274 - 36353 - MES ATUAL].[CODRCA].&amp;[3491]"/>
            <x15:cachedUniqueName index="250" name="[8274 - 36353 - MES ATUAL].[CODRCA].&amp;[3495]"/>
            <x15:cachedUniqueName index="251" name="[8274 - 36353 - MES ATUAL].[CODRCA].&amp;[3496]"/>
            <x15:cachedUniqueName index="252" name="[8274 - 36353 - MES ATUAL].[CODRCA].&amp;[3497]"/>
            <x15:cachedUniqueName index="253" name="[8274 - 36353 - MES ATUAL].[CODRCA].&amp;[3498]"/>
            <x15:cachedUniqueName index="254" name="[8274 - 36353 - MES ATUAL].[CODRCA].&amp;[3501]"/>
            <x15:cachedUniqueName index="255" name="[8274 - 36353 - MES ATUAL].[CODRCA].&amp;[3592]"/>
            <x15:cachedUniqueName index="256" name="[8274 - 36353 - MES ATUAL].[CODRCA].&amp;[8141]"/>
            <x15:cachedUniqueName index="257" name="[8274 - 36353 - MES ATUAL].[CODRCA].&amp;[8142]"/>
            <x15:cachedUniqueName index="258" name="[8274 - 36353 - MES ATUAL].[CODRCA].&amp;[8143]"/>
            <x15:cachedUniqueName index="259" name="[8274 - 36353 - MES ATUAL].[CODRCA].&amp;[8148]"/>
            <x15:cachedUniqueName index="260" name="[8274 - 36353 - MES ATUAL].[CODRCA].&amp;[3603]"/>
            <x15:cachedUniqueName index="261" name="[8274 - 36353 - MES ATUAL].[CODRCA].&amp;[3608]"/>
            <x15:cachedUniqueName index="262" name="[8274 - 36353 - MES ATUAL].[CODRCA].&amp;[3609]"/>
            <x15:cachedUniqueName index="263" name="[8274 - 36353 - MES ATUAL].[CODRCA].&amp;[3612]"/>
            <x15:cachedUniqueName index="264" name="[8274 - 36353 - MES ATUAL].[CODRCA].&amp;[3614]"/>
            <x15:cachedUniqueName index="265" name="[8274 - 36353 - MES ATUAL].[CODRCA].&amp;[3615]"/>
            <x15:cachedUniqueName index="266" name="[8274 - 36353 - MES ATUAL].[CODRCA].&amp;[8149]"/>
            <x15:cachedUniqueName index="267" name="[8274 - 36353 - MES ATUAL].[CODRCA].&amp;[9085]"/>
            <x15:cachedUniqueName index="268" name="[8274 - 36353 - MES ATUAL].[CODRCA].&amp;[9094]"/>
            <x15:cachedUniqueName index="269" name="[8274 - 36353 - MES ATUAL].[CODRCA].&amp;[9185]"/>
            <x15:cachedUniqueName index="270" name="[8274 - 36353 - MES ATUAL].[CODRCA].&amp;[9250]"/>
            <x15:cachedUniqueName index="271" name="[8274 - 36353 - MES ATUAL].[CODRCA].&amp;[9251]"/>
            <x15:cachedUniqueName index="272" name="[8274 - 36353 - MES ATUAL].[CODRCA].&amp;[9275]"/>
            <x15:cachedUniqueName index="273" name="[8274 - 36353 - MES ATUAL].[CODRCA].&amp;[3052]"/>
            <x15:cachedUniqueName index="274" name="[8274 - 36353 - MES ATUAL].[CODRCA].&amp;[3053]"/>
            <x15:cachedUniqueName index="275" name="[8274 - 36353 - MES ATUAL].[CODRCA].&amp;[3729]"/>
            <x15:cachedUniqueName index="276" name="[8274 - 36353 - MES ATUAL].[CODRCA].&amp;[3730]"/>
            <x15:cachedUniqueName index="277" name="[8274 - 36353 - MES ATUAL].[CODRCA].&amp;[3732]"/>
            <x15:cachedUniqueName index="278" name="[8274 - 36353 - MES ATUAL].[CODRCA].&amp;[3750]"/>
            <x15:cachedUniqueName index="279" name="[8274 - 36353 - MES ATUAL].[CODRCA].&amp;[3772]"/>
            <x15:cachedUniqueName index="280" name="[8274 - 36353 - MES ATUAL].[CODRCA].&amp;[3788]"/>
            <x15:cachedUniqueName index="281" name="[8274 - 36353 - MES ATUAL].[CODRCA].&amp;[3801]"/>
            <x15:cachedUniqueName index="282" name="[8274 - 36353 - MES ATUAL].[CODRCA].&amp;[3812]"/>
            <x15:cachedUniqueName index="283" name="[8274 - 36353 - MES ATUAL].[CODRCA].&amp;[3819]"/>
            <x15:cachedUniqueName index="284" name="[8274 - 36353 - MES ATUAL].[CODRCA].&amp;[3823]"/>
            <x15:cachedUniqueName index="285" name="[8274 - 36353 - MES ATUAL].[CODRCA].&amp;[3848]"/>
            <x15:cachedUniqueName index="286" name="[8274 - 36353 - MES ATUAL].[CODRCA].&amp;[3850]"/>
            <x15:cachedUniqueName index="287" name="[8274 - 36353 - MES ATUAL].[CODRCA].&amp;[3852]"/>
            <x15:cachedUniqueName index="288" name="[8274 - 36353 - MES ATUAL].[CODRCA].&amp;[3853]"/>
            <x15:cachedUniqueName index="289" name="[8274 - 36353 - MES ATUAL].[CODRCA].&amp;[3854]"/>
            <x15:cachedUniqueName index="290" name="[8274 - 36353 - MES ATUAL].[CODRCA].&amp;[2103]"/>
            <x15:cachedUniqueName index="291" name="[8274 - 36353 - MES ATUAL].[CODRCA].&amp;[2113]"/>
            <x15:cachedUniqueName index="292" name="[8274 - 36353 - MES ATUAL].[CODRCA].&amp;[2120]"/>
            <x15:cachedUniqueName index="293" name="[8274 - 36353 - MES ATUAL].[CODRCA].&amp;[2146]"/>
            <x15:cachedUniqueName index="294" name="[8274 - 36353 - MES ATUAL].[CODRCA].&amp;[2155]"/>
            <x15:cachedUniqueName index="295" name="[8274 - 36353 - MES ATUAL].[CODRCA].&amp;[2176]"/>
            <x15:cachedUniqueName index="296" name="[8274 - 36353 - MES ATUAL].[CODRCA].&amp;[2198]"/>
            <x15:cachedUniqueName index="297" name="[8274 - 36353 - MES ATUAL].[CODRCA].&amp;[3151]"/>
            <x15:cachedUniqueName index="298" name="[8274 - 36353 - MES ATUAL].[CODRCA].&amp;[4080]"/>
            <x15:cachedUniqueName index="299" name="[8274 - 36353 - MES ATUAL].[CODRCA].&amp;[4210]"/>
            <x15:cachedUniqueName index="300" name="[8274 - 36353 - MES ATUAL].[CODRCA].&amp;[4213]"/>
            <x15:cachedUniqueName index="301" name="[8274 - 36353 - MES ATUAL].[CODRCA].&amp;[4214]"/>
            <x15:cachedUniqueName index="302" name="[8274 - 36353 - MES ATUAL].[CODRCA].&amp;[4217]"/>
            <x15:cachedUniqueName index="303" name="[8274 - 36353 - MES ATUAL].[CODRCA].&amp;[4218]"/>
            <x15:cachedUniqueName index="304" name="[8274 - 36353 - MES ATUAL].[CODRCA].&amp;[4219]"/>
            <x15:cachedUniqueName index="305" name="[8274 - 36353 - MES ATUAL].[CODRCA].&amp;[4220]"/>
            <x15:cachedUniqueName index="306" name="[8274 - 36353 - MES ATUAL].[CODRCA].&amp;[4223]"/>
            <x15:cachedUniqueName index="307" name="[8274 - 36353 - MES ATUAL].[CODRCA].&amp;[4224]"/>
            <x15:cachedUniqueName index="308" name="[8274 - 36353 - MES ATUAL].[CODRCA].&amp;[4228]"/>
            <x15:cachedUniqueName index="309" name="[8274 - 36353 - MES ATUAL].[CODRCA].&amp;[4232]"/>
            <x15:cachedUniqueName index="310" name="[8274 - 36353 - MES ATUAL].[CODRCA].&amp;[4237]"/>
            <x15:cachedUniqueName index="311" name="[8274 - 36353 - MES ATUAL].[CODRCA].&amp;[4238]"/>
            <x15:cachedUniqueName index="312" name="[8274 - 36353 - MES ATUAL].[CODRCA].&amp;[4239]"/>
            <x15:cachedUniqueName index="313" name="[8274 - 36353 - MES ATUAL].[CODRCA].&amp;[4240]"/>
            <x15:cachedUniqueName index="314" name="[8274 - 36353 - MES ATUAL].[CODRCA].&amp;[4241]"/>
            <x15:cachedUniqueName index="315" name="[8274 - 36353 - MES ATUAL].[CODRCA].&amp;[4242]"/>
            <x15:cachedUniqueName index="316" name="[8274 - 36353 - MES ATUAL].[CODRCA].&amp;[302]"/>
            <x15:cachedUniqueName index="317" name="[8274 - 36353 - MES ATUAL].[CODRCA].&amp;[3100]"/>
            <x15:cachedUniqueName index="318" name="[8274 - 36353 - MES ATUAL].[CODRCA].&amp;[4522]"/>
            <x15:cachedUniqueName index="319" name="[8274 - 36353 - MES ATUAL].[CODRCA].&amp;[4527]"/>
            <x15:cachedUniqueName index="320" name="[8274 - 36353 - MES ATUAL].[CODRCA].&amp;[4529]"/>
            <x15:cachedUniqueName index="321" name="[8274 - 36353 - MES ATUAL].[CODRCA].&amp;[4531]"/>
            <x15:cachedUniqueName index="322" name="[8274 - 36353 - MES ATUAL].[CODRCA].&amp;[4541]"/>
            <x15:cachedUniqueName index="323" name="[8274 - 36353 - MES ATUAL].[CODRCA].&amp;[4544]"/>
            <x15:cachedUniqueName index="324" name="[8274 - 36353 - MES ATUAL].[CODRCA].&amp;[4546]"/>
            <x15:cachedUniqueName index="325" name="[8274 - 36353 - MES ATUAL].[CODRCA].&amp;[4549]"/>
            <x15:cachedUniqueName index="326" name="[8274 - 36353 - MES ATUAL].[CODRCA].&amp;[4551]"/>
            <x15:cachedUniqueName index="327" name="[8274 - 36353 - MES ATUAL].[CODRCA].&amp;[4555]"/>
            <x15:cachedUniqueName index="328" name="[8274 - 36353 - MES ATUAL].[CODRCA].&amp;[4556]"/>
            <x15:cachedUniqueName index="329" name="[8274 - 36353 - MES ATUAL].[CODRCA].&amp;[4557]"/>
            <x15:cachedUniqueName index="330" name="[8274 - 36353 - MES ATUAL].[CODRCA].&amp;[4558]"/>
            <x15:cachedUniqueName index="331" name="[8274 - 36353 - MES ATUAL].[CODRCA].&amp;[4559]"/>
            <x15:cachedUniqueName index="332" name="[8274 - 36353 - MES ATUAL].[CODRCA].&amp;[4560]"/>
            <x15:cachedUniqueName index="333" name="[8274 - 36353 - MES ATUAL].[CODRCA].&amp;[9203]"/>
            <x15:cachedUniqueName index="334" name="[8274 - 36353 - MES ATUAL].[CODRCA].&amp;[9209]"/>
            <x15:cachedUniqueName index="335" name="[8274 - 36353 - MES ATUAL].[CODRCA].&amp;[9230]"/>
            <x15:cachedUniqueName index="336" name="[8274 - 36353 - MES ATUAL].[CODRCA].&amp;[9264]"/>
            <x15:cachedUniqueName index="337" name="[8274 - 36353 - MES ATUAL].[CODRCA].&amp;[9270]"/>
            <x15:cachedUniqueName index="338" name="[8274 - 36353 - MES ATUAL].[CODRCA].&amp;[144]"/>
            <x15:cachedUniqueName index="339" name="[8274 - 36353 - MES ATUAL].[CODRCA].&amp;[459]"/>
            <x15:cachedUniqueName index="340" name="[8274 - 36353 - MES ATUAL].[CODRCA].&amp;[2209]"/>
            <x15:cachedUniqueName index="341" name="[8274 - 36353 - MES ATUAL].[CODRCA].&amp;[5952]"/>
            <x15:cachedUniqueName index="342" name="[8274 - 36353 - MES ATUAL].[CODRCA].&amp;[5960]"/>
            <x15:cachedUniqueName index="343" name="[8274 - 36353 - MES ATUAL].[CODRCA].&amp;[5962]"/>
            <x15:cachedUniqueName index="344" name="[8274 - 36353 - MES ATUAL].[CODRCA].&amp;[5968]"/>
            <x15:cachedUniqueName index="345" name="[8274 - 36353 - MES ATUAL].[CODRCA].&amp;[5979]"/>
            <x15:cachedUniqueName index="346" name="[8274 - 36353 - MES ATUAL].[CODRCA].&amp;[5980]"/>
            <x15:cachedUniqueName index="347" name="[8274 - 36353 - MES ATUAL].[CODRCA].&amp;[5982]"/>
            <x15:cachedUniqueName index="348" name="[8274 - 36353 - MES ATUAL].[CODRCA].&amp;[6020]"/>
            <x15:cachedUniqueName index="349" name="[8274 - 36353 - MES ATUAL].[CODRCA].&amp;[6026]"/>
            <x15:cachedUniqueName index="350" name="[8274 - 36353 - MES ATUAL].[CODRCA].&amp;[6035]"/>
            <x15:cachedUniqueName index="351" name="[8274 - 36353 - MES ATUAL].[CODRCA].&amp;[6049]"/>
            <x15:cachedUniqueName index="352" name="[8274 - 36353 - MES ATUAL].[CODRCA].&amp;[6050]"/>
            <x15:cachedUniqueName index="353" name="[8274 - 36353 - MES ATUAL].[CODRCA].&amp;[6051]"/>
            <x15:cachedUniqueName index="354" name="[8274 - 36353 - MES ATUAL].[CODRCA].&amp;[6060]"/>
            <x15:cachedUniqueName index="355" name="[8274 - 36353 - MES ATUAL].[CODRCA].&amp;[6062]"/>
            <x15:cachedUniqueName index="356" name="[8274 - 36353 - MES ATUAL].[CODRCA].&amp;[6063]"/>
            <x15:cachedUniqueName index="357" name="[8274 - 36353 - MES ATUAL].[CODRCA].&amp;[6064]"/>
            <x15:cachedUniqueName index="358" name="[8274 - 36353 - MES ATUAL].[CODRCA].&amp;[6065]"/>
            <x15:cachedUniqueName index="359" name="[8274 - 36353 - MES ATUAL].[CODRCA].&amp;[6068]"/>
            <x15:cachedUniqueName index="360" name="[8274 - 36353 - MES ATUAL].[CODRCA].&amp;[6069]"/>
            <x15:cachedUniqueName index="361" name="[8274 - 36353 - MES ATUAL].[CODRCA].&amp;[5951]"/>
            <x15:cachedUniqueName index="362" name="[8274 - 36353 - MES ATUAL].[CODRCA].&amp;[6115]"/>
            <x15:cachedUniqueName index="363" name="[8274 - 36353 - MES ATUAL].[CODRCA].&amp;[6134]"/>
            <x15:cachedUniqueName index="364" name="[8274 - 36353 - MES ATUAL].[CODRCA].&amp;[6505]"/>
            <x15:cachedUniqueName index="365" name="[8274 - 36353 - MES ATUAL].[CODRCA].&amp;[6515]"/>
            <x15:cachedUniqueName index="366" name="[8274 - 36353 - MES ATUAL].[CODRCA].&amp;[6532]"/>
            <x15:cachedUniqueName index="367" name="[8274 - 36353 - MES ATUAL].[CODRCA].&amp;[6533]"/>
            <x15:cachedUniqueName index="368" name="[8274 - 36353 - MES ATUAL].[CODRCA].&amp;[6537]"/>
            <x15:cachedUniqueName index="369" name="[8274 - 36353 - MES ATUAL].[CODRCA].&amp;[6543]"/>
            <x15:cachedUniqueName index="370" name="[8274 - 36353 - MES ATUAL].[CODRCA].&amp;[6547]"/>
            <x15:cachedUniqueName index="371" name="[8274 - 36353 - MES ATUAL].[CODRCA].&amp;[6548]"/>
            <x15:cachedUniqueName index="372" name="[8274 - 36353 - MES ATUAL].[CODRCA].&amp;[6549]"/>
            <x15:cachedUniqueName index="373" name="[8274 - 36353 - MES ATUAL].[CODRCA].&amp;[6550]"/>
            <x15:cachedUniqueName index="374" name="[8274 - 36353 - MES ATUAL].[CODRCA].&amp;[6551]"/>
            <x15:cachedUniqueName index="375" name="[8274 - 36353 - MES ATUAL].[CODRCA].&amp;[6552]"/>
            <x15:cachedUniqueName index="376" name="[8274 - 36353 - MES ATUAL].[CODRCA].&amp;[6553]"/>
            <x15:cachedUniqueName index="377" name="[8274 - 36353 - MES ATUAL].[CODRCA].&amp;[6554]"/>
            <x15:cachedUniqueName index="378" name="[8274 - 36353 - MES ATUAL].[CODRCA].&amp;[354]"/>
            <x15:cachedUniqueName index="379" name="[8274 - 36353 - MES ATUAL].[CODRCA].&amp;[7729]"/>
            <x15:cachedUniqueName index="380" name="[8274 - 36353 - MES ATUAL].[CODRCA].&amp;[7733]"/>
            <x15:cachedUniqueName index="381" name="[8274 - 36353 - MES ATUAL].[CODRCA].&amp;[7738]"/>
            <x15:cachedUniqueName index="382" name="[8274 - 36353 - MES ATUAL].[CODRCA].&amp;[7758]"/>
            <x15:cachedUniqueName index="383" name="[8274 - 36353 - MES ATUAL].[CODRCA].&amp;[7770]"/>
            <x15:cachedUniqueName index="384" name="[8274 - 36353 - MES ATUAL].[CODRCA].&amp;[7771]"/>
            <x15:cachedUniqueName index="385" name="[8274 - 36353 - MES ATUAL].[CODRCA].&amp;[7773]"/>
            <x15:cachedUniqueName index="386" name="[8274 - 36353 - MES ATUAL].[CODRCA].&amp;[7774]"/>
            <x15:cachedUniqueName index="387" name="[8274 - 36353 - MES ATUAL].[CODRCA].&amp;[7775]"/>
            <x15:cachedUniqueName index="388" name="[8274 - 36353 - MES ATUAL].[CODRCA].&amp;[9111]"/>
            <x15:cachedUniqueName index="389" name="[8274 - 36353 - MES ATUAL].[CODRCA].&amp;[9137]"/>
            <x15:cachedUniqueName index="390" name="[8274 - 36353 - MES ATUAL].[CODRCA].&amp;[9151]"/>
            <x15:cachedUniqueName index="391" name="[8274 - 36353 - MES ATUAL].[CODRCA].&amp;[5504]"/>
            <x15:cachedUniqueName index="392" name="[8274 - 36353 - MES ATUAL].[CODRCA].&amp;[7254]"/>
            <x15:cachedUniqueName index="393" name="[8274 - 36353 - MES ATUAL].[CODRCA].&amp;[8210]"/>
            <x15:cachedUniqueName index="394" name="[8274 - 36353 - MES ATUAL].[CODRCA].&amp;[8213]"/>
            <x15:cachedUniqueName index="395" name="[8274 - 36353 - MES ATUAL].[CODRCA].&amp;[8217]"/>
            <x15:cachedUniqueName index="396" name="[8274 - 36353 - MES ATUAL].[CODRCA].&amp;[8220]"/>
            <x15:cachedUniqueName index="397" name="[8274 - 36353 - MES ATUAL].[CODRCA].&amp;[610]"/>
            <x15:cachedUniqueName index="398" name="[8274 - 36353 - MES ATUAL].[CODRCA].&amp;[2620]"/>
            <x15:cachedUniqueName index="399" name="[8274 - 36353 - MES ATUAL].[CODRCA].&amp;[2645]"/>
            <x15:cachedUniqueName index="400" name="[8274 - 36353 - MES ATUAL].[CODRCA].&amp;[2648]"/>
            <x15:cachedUniqueName index="401" name="[8274 - 36353 - MES ATUAL].[CODRCA].&amp;[3118]"/>
            <x15:cachedUniqueName index="402" name="[8274 - 36353 - MES ATUAL].[CODRCA].&amp;[3119]"/>
            <x15:cachedUniqueName index="403" name="[8274 - 36353 - MES ATUAL].[CODRCA].&amp;[3120]"/>
            <x15:cachedUniqueName index="404" name="[8274 - 36353 - MES ATUAL].[CODRCA].&amp;[3121]"/>
            <x15:cachedUniqueName index="405" name="[8274 - 36353 - MES ATUAL].[CODRCA].&amp;[3123]"/>
            <x15:cachedUniqueName index="406" name="[8274 - 36353 - MES ATUAL].[CODRCA].&amp;[3128]"/>
            <x15:cachedUniqueName index="407" name="[8274 - 36353 - MES ATUAL].[CODRCA].&amp;[3137]"/>
            <x15:cachedUniqueName index="408" name="[8274 - 36353 - MES ATUAL].[CODRCA].&amp;[3194]"/>
            <x15:cachedUniqueName index="409" name="[8274 - 36353 - MES ATUAL].[CODRCA].&amp;[5033]"/>
            <x15:cachedUniqueName index="410" name="[8274 - 36353 - MES ATUAL].[CODRCA].&amp;[5036]"/>
            <x15:cachedUniqueName index="411" name="[8274 - 36353 - MES ATUAL].[CODRCA].&amp;[5038]"/>
            <x15:cachedUniqueName index="412" name="[8274 - 36353 - MES ATUAL].[CODRCA].&amp;[5045]"/>
            <x15:cachedUniqueName index="413" name="[8274 - 36353 - MES ATUAL].[CODRCA].&amp;[5047]"/>
            <x15:cachedUniqueName index="414" name="[8274 - 36353 - MES ATUAL].[CODRCA].&amp;[5050]"/>
            <x15:cachedUniqueName index="415" name="[8274 - 36353 - MES ATUAL].[CODRCA].&amp;[5051]"/>
            <x15:cachedUniqueName index="416" name="[8274 - 36353 - MES ATUAL].[CODRCA].&amp;[5052]"/>
            <x15:cachedUniqueName index="417" name="[8274 - 36353 - MES ATUAL].[CODRCA].&amp;[5053]"/>
            <x15:cachedUniqueName index="418" name="[8274 - 36353 - MES ATUAL].[CODRCA].&amp;[5054]"/>
            <x15:cachedUniqueName index="419" name="[8274 - 36353 - MES ATUAL].[CODRCA].&amp;[5055]"/>
          </x15:cachedUniqueNames>
        </ext>
      </extLst>
    </cacheField>
  </cacheFields>
  <cacheHierarchies count="68">
    <cacheHierarchy uniqueName="[8274 - 36353 - MES ATUAL].[DATA]" caption="DATA" attribute="1" time="1" defaultMemberUniqueName="[8274 - 36353 - MES ATUAL].[DATA].[All]" allUniqueName="[8274 - 36353 - MES ATUAL].[DATA].[All]" dimensionUniqueName="[8274 - 36353 - MES ATUAL]" displayFolder="" count="0" memberValueDatatype="7" unbalanced="0"/>
    <cacheHierarchy uniqueName="[8274 - 36353 - MES ATUAL].[CNPJ]" caption="CNPJ" attribute="1" defaultMemberUniqueName="[8274 - 36353 - MES ATUAL].[CNPJ].[All]" allUniqueName="[8274 - 36353 - MES ATUAL].[CNPJ].[All]" dimensionUniqueName="[8274 - 36353 - MES ATUAL]" displayFolder="" count="0" memberValueDatatype="130" unbalanced="0"/>
    <cacheHierarchy uniqueName="[8274 - 36353 - MES ATUAL].[CODCLIPRINC]" caption="CODCLIPRINC" attribute="1" defaultMemberUniqueName="[8274 - 36353 - MES ATUAL].[CODCLIPRINC].[All]" allUniqueName="[8274 - 36353 - MES ATUAL].[CODCLIPRINC].[All]" dimensionUniqueName="[8274 - 36353 - MES ATUAL]" displayFolder="" count="0" memberValueDatatype="20" unbalanced="0"/>
    <cacheHierarchy uniqueName="[8274 - 36353 - MES ATUAL].[CODCLI]" caption="CODCLI" attribute="1" defaultMemberUniqueName="[8274 - 36353 - MES ATUAL].[CODCLI].[All]" allUniqueName="[8274 - 36353 - MES ATUAL].[CODCLI].[All]" dimensionUniqueName="[8274 - 36353 - MES ATUAL]" displayFolder="" count="0" memberValueDatatype="20" unbalanced="0"/>
    <cacheHierarchy uniqueName="[8274 - 36353 - MES ATUAL].[RAZAO]" caption="RAZAO" attribute="1" defaultMemberUniqueName="[8274 - 36353 - MES ATUAL].[RAZAO].[All]" allUniqueName="[8274 - 36353 - MES ATUAL].[RAZAO].[All]" dimensionUniqueName="[8274 - 36353 - MES ATUAL]" displayFolder="" count="0" memberValueDatatype="130" unbalanced="0"/>
    <cacheHierarchy uniqueName="[8274 - 36353 - MES ATUAL].[CODPROD]" caption="CODPROD" attribute="1" defaultMemberUniqueName="[8274 - 36353 - MES ATUAL].[CODPROD].[All]" allUniqueName="[8274 - 36353 - MES ATUAL].[CODPROD].[All]" dimensionUniqueName="[8274 - 36353 - MES ATUAL]" displayFolder="" count="0" memberValueDatatype="20" unbalanced="0"/>
    <cacheHierarchy uniqueName="[8274 - 36353 - MES ATUAL].[DESCRICAO]" caption="DESCRICAO" attribute="1" defaultMemberUniqueName="[8274 - 36353 - MES ATUAL].[DESCRICAO].[All]" allUniqueName="[8274 - 36353 - MES ATUAL].[DESCRICAO].[All]" dimensionUniqueName="[8274 - 36353 - MES ATUAL]" displayFolder="" count="0" memberValueDatatype="130" unbalanced="0"/>
    <cacheHierarchy uniqueName="[8274 - 36353 - MES ATUAL].[QTVENDIDO]" caption="QTVENDIDO" attribute="1" defaultMemberUniqueName="[8274 - 36353 - MES ATUAL].[QTVENDIDO].[All]" allUniqueName="[8274 - 36353 - MES ATUAL].[QTVENDIDO].[All]" dimensionUniqueName="[8274 - 36353 - MES ATUAL]" displayFolder="" count="0" memberValueDatatype="20" unbalanced="0"/>
    <cacheHierarchy uniqueName="[8274 - 36353 - MES ATUAL].[VLR_VENDA]" caption="VLR_VENDA" attribute="1" defaultMemberUniqueName="[8274 - 36353 - MES ATUAL].[VLR_VENDA].[All]" allUniqueName="[8274 - 36353 - MES ATUAL].[VLR_VENDA].[All]" dimensionUniqueName="[8274 - 36353 - MES ATUAL]" displayFolder="" count="0" memberValueDatatype="5" unbalanced="0"/>
    <cacheHierarchy uniqueName="[8274 - 36353 - MES ATUAL].[RAMO]" caption="RAMO" attribute="1" defaultMemberUniqueName="[8274 - 36353 - MES ATUAL].[RAMO].[All]" allUniqueName="[8274 - 36353 - MES ATUAL].[RAMO].[All]" dimensionUniqueName="[8274 - 36353 - MES ATUAL]" displayFolder="" count="0" memberValueDatatype="130" unbalanced="0"/>
    <cacheHierarchy uniqueName="[8274 - 36353 - MES ATUAL].[CANAL]" caption="CANAL" attribute="1" defaultMemberUniqueName="[8274 - 36353 - MES ATUAL].[CANAL].[All]" allUniqueName="[8274 - 36353 - MES ATUAL].[CANAL].[All]" dimensionUniqueName="[8274 - 36353 - MES ATUAL]" displayFolder="" count="0" memberValueDatatype="130" unbalanced="0"/>
    <cacheHierarchy uniqueName="[8274 - 36353 - MES ATUAL].[REGIAO]" caption="REGIAO" attribute="1" defaultMemberUniqueName="[8274 - 36353 - MES ATUAL].[REGIAO].[All]" allUniqueName="[8274 - 36353 - MES ATUAL].[REGIAO].[All]" dimensionUniqueName="[8274 - 36353 - MES ATUAL]" displayFolder="" count="0" memberValueDatatype="130" unbalanced="0"/>
    <cacheHierarchy uniqueName="[8274 - 36353 - MES ATUAL].[UF]" caption="UF" attribute="1" defaultMemberUniqueName="[8274 - 36353 - MES ATUAL].[UF].[All]" allUniqueName="[8274 - 36353 - MES ATUAL].[UF].[All]" dimensionUniqueName="[8274 - 36353 - MES ATUAL]" displayFolder="" count="0" memberValueDatatype="130" unbalanced="0"/>
    <cacheHierarchy uniqueName="[8274 - 36353 - MES ATUAL].[CIDADE]" caption="CIDADE" attribute="1" defaultMemberUniqueName="[8274 - 36353 - MES ATUAL].[CIDADE].[All]" allUniqueName="[8274 - 36353 - MES ATUAL].[CIDADE].[All]" dimensionUniqueName="[8274 - 36353 - MES ATUAL]" displayFolder="" count="0" memberValueDatatype="130" unbalanced="0"/>
    <cacheHierarchy uniqueName="[8274 - 36353 - MES ATUAL].[CODRCA]" caption="CODRCA" attribute="1" defaultMemberUniqueName="[8274 - 36353 - MES ATUAL].[CODRCA].[All]" allUniqueName="[8274 - 36353 - MES ATUAL].[CODRCA].[All]" dimensionUniqueName="[8274 - 36353 - MES ATUAL]" displayFolder="" count="2" memberValueDatatype="20" unbalanced="0">
      <fieldsUsage count="2">
        <fieldUsage x="-1"/>
        <fieldUsage x="5"/>
      </fieldsUsage>
    </cacheHierarchy>
    <cacheHierarchy uniqueName="[8274 - 36353 - MES ATUAL].[VENDEDOR]" caption="VENDEDOR" attribute="1" defaultMemberUniqueName="[8274 - 36353 - MES ATUAL].[VENDEDOR].[All]" allUniqueName="[8274 - 36353 - MES ATUAL].[VENDEDOR].[All]" dimensionUniqueName="[8274 - 36353 - MES ATUAL]" displayFolder="" count="0" memberValueDatatype="130" unbalanced="0"/>
    <cacheHierarchy uniqueName="[8274 - 36353 - MES ATUAL].[CODSUPERVISOR]" caption="CODSUPERVISOR" attribute="1" defaultMemberUniqueName="[8274 - 36353 - MES ATUAL].[CODSUPERVISOR].[All]" allUniqueName="[8274 - 36353 - MES ATUAL].[CODSUPERVISOR].[All]" dimensionUniqueName="[8274 - 36353 - MES ATUAL]" displayFolder="" count="2" memberValueDatatype="20" unbalanced="0">
      <fieldsUsage count="2">
        <fieldUsage x="-1"/>
        <fieldUsage x="4"/>
      </fieldsUsage>
    </cacheHierarchy>
    <cacheHierarchy uniqueName="[8274 - 36353 - MES ATUAL].[NOME_SUPERVISOR]" caption="NOME_SUPERVISOR" attribute="1" defaultMemberUniqueName="[8274 - 36353 - MES ATUAL].[NOME_SUPERVISOR].[All]" allUniqueName="[8274 - 36353 - MES ATUAL].[NOME_SUPERVISOR].[All]" dimensionUniqueName="[8274 - 36353 - MES ATUAL]" displayFolder="" count="0" memberValueDatatype="130" unbalanced="0"/>
    <cacheHierarchy uniqueName="[8274 - 36353 - MES ATUAL].[CODGERENTE]" caption="CODGERENTE" attribute="1" defaultMemberUniqueName="[8274 - 36353 - MES ATUAL].[CODGERENTE].[All]" allUniqueName="[8274 - 36353 - MES ATUAL].[CODGERENTE].[All]" dimensionUniqueName="[8274 - 36353 - MES ATUAL]" displayFolder="" count="0" memberValueDatatype="20" unbalanced="0"/>
    <cacheHierarchy uniqueName="[8274 - 36353 - MES ATUAL].[GERENTE]" caption="GERENTE" attribute="1" defaultMemberUniqueName="[8274 - 36353 - MES ATUAL].[GERENTE].[All]" allUniqueName="[8274 - 36353 - MES ATUAL].[GERENTE].[All]" dimensionUniqueName="[8274 - 36353 - MES ATUAL]" displayFolder="" count="2" memberValueDatatype="130" unbalanced="0">
      <fieldsUsage count="2">
        <fieldUsage x="-1"/>
        <fieldUsage x="0"/>
      </fieldsUsage>
    </cacheHierarchy>
    <cacheHierarchy uniqueName="[8274 - 36353 - MES ATUAL].[NUMPED]" caption="NUMPED" attribute="1" defaultMemberUniqueName="[8274 - 36353 - MES ATUAL].[NUMPED].[All]" allUniqueName="[8274 - 36353 - MES ATUAL].[NUMPED].[All]" dimensionUniqueName="[8274 - 36353 - MES ATUAL]" displayFolder="" count="0" memberValueDatatype="20" unbalanced="0"/>
    <cacheHierarchy uniqueName="[8274 - 36353 - MES ATUAL].[CODREDE]" caption="CODREDE" attribute="1" defaultMemberUniqueName="[8274 - 36353 - MES ATUAL].[CODREDE].[All]" allUniqueName="[8274 - 36353 - MES ATUAL].[CODREDE].[All]" dimensionUniqueName="[8274 - 36353 - MES ATUAL]" displayFolder="" count="0" memberValueDatatype="20" unbalanced="0"/>
    <cacheHierarchy uniqueName="[8274 - 36353 - MES ATUAL].[DESC_REDE]" caption="DESC_REDE" attribute="1" defaultMemberUniqueName="[8274 - 36353 - MES ATUAL].[DESC_REDE].[All]" allUniqueName="[8274 - 36353 - MES ATUAL].[DESC_REDE].[All]" dimensionUniqueName="[8274 - 36353 - MES ATUAL]" displayFolder="" count="0" memberValueDatatype="130" unbalanced="0"/>
    <cacheHierarchy uniqueName="[8274 - 36353 - MES ATUAL].[Column1]" caption="Column1" attribute="1" defaultMemberUniqueName="[8274 - 36353 - MES ATUAL].[Column1].[All]" allUniqueName="[8274 - 36353 - MES ATUAL].[Column1].[All]" dimensionUniqueName="[8274 - 36353 - MES ATUAL]" displayFolder="" count="0" memberValueDatatype="130" unbalanced="0"/>
    <cacheHierarchy uniqueName="[8274 - 36353 - ULTIMOS 3 MESES].[DATA]" caption="DATA" attribute="1" time="1" defaultMemberUniqueName="[8274 - 36353 - ULTIMOS 3 MESES].[DATA].[All]" allUniqueName="[8274 - 36353 - ULTIMOS 3 MESES].[DATA].[All]" dimensionUniqueName="[8274 - 36353 - ULTIMOS 3 MESES]" displayFolder="" count="0" memberValueDatatype="7" unbalanced="0"/>
    <cacheHierarchy uniqueName="[8274 - 36353 - ULTIMOS 3 MESES].[CNPJ]" caption="CNPJ" attribute="1" defaultMemberUniqueName="[8274 - 36353 - ULTIMOS 3 MESES].[CNPJ].[All]" allUniqueName="[8274 - 36353 - ULTIMOS 3 MESES].[CNPJ].[All]" dimensionUniqueName="[8274 - 36353 - ULTIMOS 3 MESES]" displayFolder="" count="0" memberValueDatatype="130" unbalanced="0"/>
    <cacheHierarchy uniqueName="[8274 - 36353 - ULTIMOS 3 MESES].[CODCLIPRINC]" caption="CODCLIPRINC" attribute="1" defaultMemberUniqueName="[8274 - 36353 - ULTIMOS 3 MESES].[CODCLIPRINC].[All]" allUniqueName="[8274 - 36353 - ULTIMOS 3 MESES].[CODCLIPRINC].[All]" dimensionUniqueName="[8274 - 36353 - ULTIMOS 3 MESES]" displayFolder="" count="0" memberValueDatatype="20" unbalanced="0"/>
    <cacheHierarchy uniqueName="[8274 - 36353 - ULTIMOS 3 MESES].[CODCLI]" caption="CODCLI" attribute="1" defaultMemberUniqueName="[8274 - 36353 - ULTIMOS 3 MESES].[CODCLI].[All]" allUniqueName="[8274 - 36353 - ULTIMOS 3 MESES].[CODCLI].[All]" dimensionUniqueName="[8274 - 36353 - ULTIMOS 3 MESES]" displayFolder="" count="0" memberValueDatatype="20" unbalanced="0"/>
    <cacheHierarchy uniqueName="[8274 - 36353 - ULTIMOS 3 MESES].[RAZAO]" caption="RAZAO" attribute="1" defaultMemberUniqueName="[8274 - 36353 - ULTIMOS 3 MESES].[RAZAO].[All]" allUniqueName="[8274 - 36353 - ULTIMOS 3 MESES].[RAZAO].[All]" dimensionUniqueName="[8274 - 36353 - ULTIMOS 3 MESES]" displayFolder="" count="0" memberValueDatatype="130" unbalanced="0"/>
    <cacheHierarchy uniqueName="[8274 - 36353 - ULTIMOS 3 MESES].[CODPROD]" caption="CODPROD" attribute="1" defaultMemberUniqueName="[8274 - 36353 - ULTIMOS 3 MESES].[CODPROD].[All]" allUniqueName="[8274 - 36353 - ULTIMOS 3 MESES].[CODPROD].[All]" dimensionUniqueName="[8274 - 36353 - ULTIMOS 3 MESES]" displayFolder="" count="0" memberValueDatatype="20" unbalanced="0"/>
    <cacheHierarchy uniqueName="[8274 - 36353 - ULTIMOS 3 MESES].[DESCRICAO]" caption="DESCRICAO" attribute="1" defaultMemberUniqueName="[8274 - 36353 - ULTIMOS 3 MESES].[DESCRICAO].[All]" allUniqueName="[8274 - 36353 - ULTIMOS 3 MESES].[DESCRICAO].[All]" dimensionUniqueName="[8274 - 36353 - ULTIMOS 3 MESES]" displayFolder="" count="0" memberValueDatatype="130" unbalanced="0"/>
    <cacheHierarchy uniqueName="[8274 - 36353 - ULTIMOS 3 MESES].[QTVENDIDO]" caption="QTVENDIDO" attribute="1" defaultMemberUniqueName="[8274 - 36353 - ULTIMOS 3 MESES].[QTVENDIDO].[All]" allUniqueName="[8274 - 36353 - ULTIMOS 3 MESES].[QTVENDIDO].[All]" dimensionUniqueName="[8274 - 36353 - ULTIMOS 3 MESES]" displayFolder="" count="0" memberValueDatatype="20" unbalanced="0"/>
    <cacheHierarchy uniqueName="[8274 - 36353 - ULTIMOS 3 MESES].[VLR_VENDA]" caption="VLR_VENDA" attribute="1" defaultMemberUniqueName="[8274 - 36353 - ULTIMOS 3 MESES].[VLR_VENDA].[All]" allUniqueName="[8274 - 36353 - ULTIMOS 3 MESES].[VLR_VENDA].[All]" dimensionUniqueName="[8274 - 36353 - ULTIMOS 3 MESES]" displayFolder="" count="0" memberValueDatatype="5" unbalanced="0"/>
    <cacheHierarchy uniqueName="[8274 - 36353 - ULTIMOS 3 MESES].[RAMO]" caption="RAMO" attribute="1" defaultMemberUniqueName="[8274 - 36353 - ULTIMOS 3 MESES].[RAMO].[All]" allUniqueName="[8274 - 36353 - ULTIMOS 3 MESES].[RAMO].[All]" dimensionUniqueName="[8274 - 36353 - ULTIMOS 3 MESES]" displayFolder="" count="0" memberValueDatatype="130" unbalanced="0"/>
    <cacheHierarchy uniqueName="[8274 - 36353 - ULTIMOS 3 MESES].[CANAL]" caption="CANAL" attribute="1" defaultMemberUniqueName="[8274 - 36353 - ULTIMOS 3 MESES].[CANAL].[All]" allUniqueName="[8274 - 36353 - ULTIMOS 3 MESES].[CANAL].[All]" dimensionUniqueName="[8274 - 36353 - ULTIMOS 3 MESES]" displayFolder="" count="0" memberValueDatatype="130" unbalanced="0"/>
    <cacheHierarchy uniqueName="[8274 - 36353 - ULTIMOS 3 MESES].[REGIAO]" caption="REGIAO" attribute="1" defaultMemberUniqueName="[8274 - 36353 - ULTIMOS 3 MESES].[REGIAO].[All]" allUniqueName="[8274 - 36353 - ULTIMOS 3 MESES].[REGIAO].[All]" dimensionUniqueName="[8274 - 36353 - ULTIMOS 3 MESES]" displayFolder="" count="0" memberValueDatatype="130" unbalanced="0"/>
    <cacheHierarchy uniqueName="[8274 - 36353 - ULTIMOS 3 MESES].[UF]" caption="UF" attribute="1" defaultMemberUniqueName="[8274 - 36353 - ULTIMOS 3 MESES].[UF].[All]" allUniqueName="[8274 - 36353 - ULTIMOS 3 MESES].[UF].[All]" dimensionUniqueName="[8274 - 36353 - ULTIMOS 3 MESES]" displayFolder="" count="0" memberValueDatatype="130" unbalanced="0"/>
    <cacheHierarchy uniqueName="[8274 - 36353 - ULTIMOS 3 MESES].[CIDADE]" caption="CIDADE" attribute="1" defaultMemberUniqueName="[8274 - 36353 - ULTIMOS 3 MESES].[CIDADE].[All]" allUniqueName="[8274 - 36353 - ULTIMOS 3 MESES].[CIDADE].[All]" dimensionUniqueName="[8274 - 36353 - ULTIMOS 3 MESES]" displayFolder="" count="0" memberValueDatatype="130" unbalanced="0"/>
    <cacheHierarchy uniqueName="[8274 - 36353 - ULTIMOS 3 MESES].[CODRCA]" caption="CODRCA" attribute="1" defaultMemberUniqueName="[8274 - 36353 - ULTIMOS 3 MESES].[CODRCA].[All]" allUniqueName="[8274 - 36353 - ULTIMOS 3 MESES].[CODRCA].[All]" dimensionUniqueName="[8274 - 36353 - ULTIMOS 3 MESES]" displayFolder="" count="0" memberValueDatatype="20" unbalanced="0"/>
    <cacheHierarchy uniqueName="[8274 - 36353 - ULTIMOS 3 MESES].[VENDEDOR]" caption="VENDEDOR" attribute="1" defaultMemberUniqueName="[8274 - 36353 - ULTIMOS 3 MESES].[VENDEDOR].[All]" allUniqueName="[8274 - 36353 - ULTIMOS 3 MESES].[VENDEDOR].[All]" dimensionUniqueName="[8274 - 36353 - ULTIMOS 3 MESES]" displayFolder="" count="0" memberValueDatatype="130" unbalanced="0"/>
    <cacheHierarchy uniqueName="[8274 - 36353 - ULTIMOS 3 MESES].[CODSUPERVISOR]" caption="CODSUPERVISOR" attribute="1" defaultMemberUniqueName="[8274 - 36353 - ULTIMOS 3 MESES].[CODSUPERVISOR].[All]" allUniqueName="[8274 - 36353 - ULTIMOS 3 MESES].[CODSUPERVISOR].[All]" dimensionUniqueName="[8274 - 36353 - ULTIMOS 3 MESES]" displayFolder="" count="0" memberValueDatatype="20" unbalanced="0"/>
    <cacheHierarchy uniqueName="[8274 - 36353 - ULTIMOS 3 MESES].[NOME_SUPERVISOR]" caption="NOME_SUPERVISOR" attribute="1" defaultMemberUniqueName="[8274 - 36353 - ULTIMOS 3 MESES].[NOME_SUPERVISOR].[All]" allUniqueName="[8274 - 36353 - ULTIMOS 3 MESES].[NOME_SUPERVISOR].[All]" dimensionUniqueName="[8274 - 36353 - ULTIMOS 3 MESES]" displayFolder="" count="0" memberValueDatatype="130" unbalanced="0"/>
    <cacheHierarchy uniqueName="[8274 - 36353 - ULTIMOS 3 MESES].[CODGERENTE]" caption="CODGERENTE" attribute="1" defaultMemberUniqueName="[8274 - 36353 - ULTIMOS 3 MESES].[CODGERENTE].[All]" allUniqueName="[8274 - 36353 - ULTIMOS 3 MESES].[CODGERENTE].[All]" dimensionUniqueName="[8274 - 36353 - ULTIMOS 3 MESES]" displayFolder="" count="0" memberValueDatatype="20" unbalanced="0"/>
    <cacheHierarchy uniqueName="[8274 - 36353 - ULTIMOS 3 MESES].[GERENTE]" caption="GERENTE" attribute="1" defaultMemberUniqueName="[8274 - 36353 - ULTIMOS 3 MESES].[GERENTE].[All]" allUniqueName="[8274 - 36353 - ULTIMOS 3 MESES].[GERENTE].[All]" dimensionUniqueName="[8274 - 36353 - ULTIMOS 3 MESES]" displayFolder="" count="0" memberValueDatatype="130" unbalanced="0"/>
    <cacheHierarchy uniqueName="[8274 - 36353 - ULTIMOS 3 MESES].[NUMPED]" caption="NUMPED" attribute="1" defaultMemberUniqueName="[8274 - 36353 - ULTIMOS 3 MESES].[NUMPED].[All]" allUniqueName="[8274 - 36353 - ULTIMOS 3 MESES].[NUMPED].[All]" dimensionUniqueName="[8274 - 36353 - ULTIMOS 3 MESES]" displayFolder="" count="0" memberValueDatatype="20" unbalanced="0"/>
    <cacheHierarchy uniqueName="[8274 - 36353 - ULTIMOS 3 MESES].[CODREDE]" caption="CODREDE" attribute="1" defaultMemberUniqueName="[8274 - 36353 - ULTIMOS 3 MESES].[CODREDE].[All]" allUniqueName="[8274 - 36353 - ULTIMOS 3 MESES].[CODREDE].[All]" dimensionUniqueName="[8274 - 36353 - ULTIMOS 3 MESES]" displayFolder="" count="0" memberValueDatatype="20" unbalanced="0"/>
    <cacheHierarchy uniqueName="[8274 - 36353 - ULTIMOS 3 MESES].[DESC_REDE]" caption="DESC_REDE" attribute="1" defaultMemberUniqueName="[8274 - 36353 - ULTIMOS 3 MESES].[DESC_REDE].[All]" allUniqueName="[8274 - 36353 - ULTIMOS 3 MESES].[DESC_REDE].[All]" dimensionUniqueName="[8274 - 36353 - ULTIMOS 3 MESES]" displayFolder="" count="0" memberValueDatatype="130" unbalanced="0"/>
    <cacheHierarchy uniqueName="[8274 - 36353 - ULTIMOS 3 MESES].[Column1]" caption="Column1" attribute="1" defaultMemberUniqueName="[8274 - 36353 - ULTIMOS 3 MESES].[Column1].[All]" allUniqueName="[8274 - 36353 - ULTIMOS 3 MESES].[Column1].[All]" dimensionUniqueName="[8274 - 36353 - ULTIMOS 3 MESES]" displayFolder="" count="0" memberValueDatatype="130" unbalanced="0"/>
    <cacheHierarchy uniqueName="[8274 - 36353 - ULTIMOS 3 MESES].[DATA (Mês)]" caption="DATA (Mês)" attribute="1" defaultMemberUniqueName="[8274 - 36353 - ULTIMOS 3 MESES].[DATA (Mês)].[All]" allUniqueName="[8274 - 36353 - ULTIMOS 3 MESES].[DATA (Mês)].[All]" dimensionUniqueName="[8274 - 36353 - ULTIMOS 3 MESES]" displayFolder="" count="0" memberValueDatatype="130" unbalanced="0"/>
    <cacheHierarchy uniqueName="[MIX BIC].[CODPROD]" caption="CODPROD" attribute="1" defaultMemberUniqueName="[MIX BIC].[CODPROD].[All]" allUniqueName="[MIX BIC].[CODPROD].[All]" dimensionUniqueName="[MIX BIC]" displayFolder="" count="0" memberValueDatatype="20" unbalanced="0"/>
    <cacheHierarchy uniqueName="[MIX BIC].[DESCRIÇÃO]" caption="DESCRIÇÃO" attribute="1" defaultMemberUniqueName="[MIX BIC].[DESCRIÇÃO].[All]" allUniqueName="[MIX BIC].[DESCRIÇÃO].[All]" dimensionUniqueName="[MIX BIC]" displayFolder="" count="0" memberValueDatatype="130" unbalanced="0"/>
    <cacheHierarchy uniqueName="[MIX BIC].[EMBALAGEM]" caption="EMBALAGEM" attribute="1" defaultMemberUniqueName="[MIX BIC].[EMBALAGEM].[All]" allUniqueName="[MIX BIC].[EMBALAGEM].[All]" dimensionUniqueName="[MIX BIC]" displayFolder="" count="0" memberValueDatatype="130" unbalanced="0"/>
    <cacheHierarchy uniqueName="[MIX BIC].[EAN]" caption="EAN" attribute="1" defaultMemberUniqueName="[MIX BIC].[EAN].[All]" allUniqueName="[MIX BIC].[EAN].[All]" dimensionUniqueName="[MIX BIC]" displayFolder="" count="0" memberValueDatatype="20" unbalanced="0"/>
    <cacheHierarchy uniqueName="[MIX BIC].[CATEGORIA]" caption="CATEGORIA" attribute="1" defaultMemberUniqueName="[MIX BIC].[CATEGORIA].[All]" allUniqueName="[MIX BIC].[CATEGORIA].[All]" dimensionUniqueName="[MIX BIC]" displayFolder="" count="0" memberValueDatatype="130" unbalanced="0"/>
    <cacheHierarchy uniqueName="[8274 - 36353 - ULTIMOS 3 MESES].[DATA (Índice de Mês)]" caption="DATA (Índice de Mês)" attribute="1" defaultMemberUniqueName="[8274 - 36353 - ULTIMOS 3 MESES].[DATA (Índice de Mês)].[All]" allUniqueName="[8274 - 36353 - ULTIMOS 3 MESES].[DATA (Índice de Mês)].[All]" dimensionUniqueName="[8274 - 36353 - ULTIMOS 3 MESES]" displayFolder="" count="0" memberValueDatatype="20" unbalanced="0" hidden="1"/>
    <cacheHierarchy uniqueName="[Measures].[__XL_Count 8274 - 36353 - MES ATUAL]" caption="__XL_Count 8274 - 36353 - MES ATUAL" measure="1" displayFolder="" measureGroup="8274 - 36353 - MES ATUAL" count="0" hidden="1"/>
    <cacheHierarchy uniqueName="[Measures].[__XL_Count 8274 - 36353 - ULTIMOS 3 MESES]" caption="__XL_Count 8274 - 36353 - ULTIMOS 3 MESES" measure="1" displayFolder="" measureGroup="8274 - 36353 - ULTIMOS 3 MESES" count="0" hidden="1"/>
    <cacheHierarchy uniqueName="[Measures].[__XL_Count MIX BIC]" caption="__XL_Count MIX BIC" measure="1" displayFolder="" measureGroup="MIX BIC" count="0" hidden="1"/>
    <cacheHierarchy uniqueName="[Measures].[__No measures defined]" caption="__No measures defined" measure="1" displayFolder="" count="0" hidden="1"/>
    <cacheHierarchy uniqueName="[Measures].[Soma de CODCLI]" caption="Soma de CODCLI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Contagem Distinta de CODCLI]" caption="Contagem Distinta de CODCLI" measure="1" displayFolder="" measureGroup="8274 - 36353 - MES ATUAL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oma de QTVENDIDO]" caption="Soma de QTVENDIDO" measure="1" displayFolder="" measureGroup="8274 - 36353 - MES ATUAL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oma de VLR_VENDA]" caption="Soma de VLR_VENDA" measure="1" displayFolder="" measureGroup="8274 - 36353 - MES ATUAL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8"/>
        </ext>
      </extLst>
    </cacheHierarchy>
    <cacheHierarchy uniqueName="[Measures].[Soma de CODCLI 2]" caption="Soma de CODCLI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Contagem Distinta de CODCLI 2]" caption="Contagem Distinta de CODCLI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Soma de QTVENDIDO 2]" caption="Soma de QTVENDIDO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31"/>
        </ext>
      </extLst>
    </cacheHierarchy>
    <cacheHierarchy uniqueName="[Measures].[Soma de VLR_VENDA 2]" caption="Soma de VLR_VENDA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32"/>
        </ext>
      </extLst>
    </cacheHierarchy>
    <cacheHierarchy uniqueName="[Measures].[Soma de CODCLIPRINC]" caption="Soma de CODCLIPRINC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</cacheHierarchies>
  <kpis count="0"/>
  <dimensions count="4">
    <dimension name="8274 - 36353 - MES ATUAL" uniqueName="[8274 - 36353 - MES ATUAL]" caption="8274 - 36353 - MES ATUAL"/>
    <dimension name="8274 - 36353 - ULTIMOS 3 MESES" uniqueName="[8274 - 36353 - ULTIMOS 3 MESES]" caption="8274 - 36353 - ULTIMOS 3 MESES"/>
    <dimension measure="1" name="Measures" uniqueName="[Measures]" caption="Measures"/>
    <dimension name="MIX BIC" uniqueName="[MIX BIC]" caption="MIX BIC"/>
  </dimensions>
  <measureGroups count="3">
    <measureGroup name="8274 - 36353 - MES ATUAL" caption="8274 - 36353 - MES ATUAL"/>
    <measureGroup name="8274 - 36353 - ULTIMOS 3 MESES" caption="8274 - 36353 - ULTIMOS 3 MESES"/>
    <measureGroup name="MIX BIC" caption="MIX BIC"/>
  </measureGroups>
  <maps count="5">
    <map measureGroup="0" dimension="0"/>
    <map measureGroup="0" dimension="3"/>
    <map measureGroup="1" dimension="1"/>
    <map measureGroup="1" dimension="3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nalista Comercial 4" refreshedDate="46322.429895023146" backgroundQuery="1" createdVersion="8" refreshedVersion="8" minRefreshableVersion="3" recordCount="0" supportSubquery="1" supportAdvancedDrill="1" xr:uid="{521E6A62-A850-489A-888A-A46F0CE7603C}">
  <cacheSource type="external" connectionId="4"/>
  <cacheFields count="4">
    <cacheField name="[8274 - 36353 - MES ATUAL].[GERENTE].[GERENTE]" caption="GERENTE" numFmtId="0" hierarchy="19" level="1">
      <sharedItems count="2">
        <s v="GGV DEC CLAUDIA"/>
        <s v="GGV DEC FABRICIO"/>
      </sharedItems>
    </cacheField>
    <cacheField name="[Measures].[Soma de VLR_VENDA]" caption="Soma de VLR_VENDA" numFmtId="0" hierarchy="62" level="32767"/>
    <cacheField name="[8274 - 36353 - MES ATUAL].[CODSUPERVISOR].[CODSUPERVISOR]" caption="CODSUPERVISOR" numFmtId="0" hierarchy="16" level="1">
      <sharedItems containsSemiMixedTypes="0" containsString="0" containsNumber="1" containsInteger="1" minValue="104" maxValue="4980" count="22">
        <n v="555"/>
        <n v="150"/>
        <n v="290"/>
        <n v="400"/>
        <n v="104"/>
        <n v="777"/>
        <n v="320"/>
        <n v="250"/>
        <n v="220"/>
        <n v="360"/>
        <n v="450"/>
        <n v="300"/>
        <n v="340"/>
        <n v="4980"/>
        <n v="280"/>
        <n v="650"/>
        <n v="260"/>
        <n v="270"/>
        <n v="800"/>
        <n v="180"/>
        <n v="370"/>
        <n v="500"/>
      </sharedItems>
      <extLst>
        <ext xmlns:x15="http://schemas.microsoft.com/office/spreadsheetml/2010/11/main" uri="{4F2E5C28-24EA-4eb8-9CBF-B6C8F9C3D259}">
          <x15:cachedUniqueNames>
            <x15:cachedUniqueName index="0" name="[8274 - 36353 - MES ATUAL].[CODSUPERVISOR].&amp;[555]"/>
            <x15:cachedUniqueName index="1" name="[8274 - 36353 - MES ATUAL].[CODSUPERVISOR].&amp;[150]"/>
            <x15:cachedUniqueName index="2" name="[8274 - 36353 - MES ATUAL].[CODSUPERVISOR].&amp;[290]"/>
            <x15:cachedUniqueName index="3" name="[8274 - 36353 - MES ATUAL].[CODSUPERVISOR].&amp;[400]"/>
            <x15:cachedUniqueName index="4" name="[8274 - 36353 - MES ATUAL].[CODSUPERVISOR].&amp;[104]"/>
            <x15:cachedUniqueName index="5" name="[8274 - 36353 - MES ATUAL].[CODSUPERVISOR].&amp;[777]"/>
            <x15:cachedUniqueName index="6" name="[8274 - 36353 - MES ATUAL].[CODSUPERVISOR].&amp;[320]"/>
            <x15:cachedUniqueName index="7" name="[8274 - 36353 - MES ATUAL].[CODSUPERVISOR].&amp;[250]"/>
            <x15:cachedUniqueName index="8" name="[8274 - 36353 - MES ATUAL].[CODSUPERVISOR].&amp;[220]"/>
            <x15:cachedUniqueName index="9" name="[8274 - 36353 - MES ATUAL].[CODSUPERVISOR].&amp;[360]"/>
            <x15:cachedUniqueName index="10" name="[8274 - 36353 - MES ATUAL].[CODSUPERVISOR].&amp;[450]"/>
            <x15:cachedUniqueName index="11" name="[8274 - 36353 - MES ATUAL].[CODSUPERVISOR].&amp;[300]"/>
            <x15:cachedUniqueName index="12" name="[8274 - 36353 - MES ATUAL].[CODSUPERVISOR].&amp;[340]"/>
            <x15:cachedUniqueName index="13" name="[8274 - 36353 - MES ATUAL].[CODSUPERVISOR].&amp;[4980]"/>
            <x15:cachedUniqueName index="14" name="[8274 - 36353 - MES ATUAL].[CODSUPERVISOR].&amp;[280]"/>
            <x15:cachedUniqueName index="15" name="[8274 - 36353 - MES ATUAL].[CODSUPERVISOR].&amp;[650]"/>
            <x15:cachedUniqueName index="16" name="[8274 - 36353 - MES ATUAL].[CODSUPERVISOR].&amp;[260]"/>
            <x15:cachedUniqueName index="17" name="[8274 - 36353 - MES ATUAL].[CODSUPERVISOR].&amp;[270]"/>
            <x15:cachedUniqueName index="18" name="[8274 - 36353 - MES ATUAL].[CODSUPERVISOR].&amp;[800]"/>
            <x15:cachedUniqueName index="19" name="[8274 - 36353 - MES ATUAL].[CODSUPERVISOR].&amp;[180]"/>
            <x15:cachedUniqueName index="20" name="[8274 - 36353 - MES ATUAL].[CODSUPERVISOR].&amp;[370]"/>
            <x15:cachedUniqueName index="21" name="[8274 - 36353 - MES ATUAL].[CODSUPERVISOR].&amp;[500]"/>
          </x15:cachedUniqueNames>
        </ext>
      </extLst>
    </cacheField>
    <cacheField name="[8274 - 36353 - MES ATUAL].[CODCLIPRINC].[CODCLIPRINC]" caption="CODCLIPRINC" numFmtId="0" hierarchy="2" level="1">
      <sharedItems containsSemiMixedTypes="0" containsString="0" containsNumber="1" containsInteger="1" minValue="15" maxValue="139547" count="2139">
        <n v="15"/>
        <n v="79"/>
        <n v="351"/>
        <n v="382"/>
        <n v="435"/>
        <n v="774"/>
        <n v="898"/>
        <n v="972"/>
        <n v="1275"/>
        <n v="1343"/>
        <n v="2074"/>
        <n v="2446"/>
        <n v="2497"/>
        <n v="3256"/>
        <n v="3351"/>
        <n v="3409"/>
        <n v="3619"/>
        <n v="3714"/>
        <n v="3769"/>
        <n v="3823"/>
        <n v="3893"/>
        <n v="3922"/>
        <n v="3935"/>
        <n v="3991"/>
        <n v="4002"/>
        <n v="4074"/>
        <n v="4303"/>
        <n v="4314"/>
        <n v="4340"/>
        <n v="4341"/>
        <n v="4464"/>
        <n v="4532"/>
        <n v="4599"/>
        <n v="4702"/>
        <n v="4784"/>
        <n v="4934"/>
        <n v="5014"/>
        <n v="5065"/>
        <n v="5192"/>
        <n v="5487"/>
        <n v="5680"/>
        <n v="5800"/>
        <n v="5898"/>
        <n v="6089"/>
        <n v="6132"/>
        <n v="6248"/>
        <n v="6329"/>
        <n v="6886"/>
        <n v="7080"/>
        <n v="7194"/>
        <n v="7196"/>
        <n v="7267"/>
        <n v="7305"/>
        <n v="7353"/>
        <n v="7545"/>
        <n v="7823"/>
        <n v="8134"/>
        <n v="8197"/>
        <n v="8353"/>
        <n v="8467"/>
        <n v="8631"/>
        <n v="8685"/>
        <n v="8876"/>
        <n v="8979"/>
        <n v="9193"/>
        <n v="9228"/>
        <n v="9334"/>
        <n v="9550"/>
        <n v="9676"/>
        <n v="9765"/>
        <n v="9787"/>
        <n v="9856"/>
        <n v="9946"/>
        <n v="9971"/>
        <n v="10068"/>
        <n v="10116"/>
        <n v="10127"/>
        <n v="10393"/>
        <n v="10430"/>
        <n v="10487"/>
        <n v="10559"/>
        <n v="10686"/>
        <n v="10923"/>
        <n v="11076"/>
        <n v="11317"/>
        <n v="11596"/>
        <n v="11806"/>
        <n v="11977"/>
        <n v="11979"/>
        <n v="12058"/>
        <n v="12076"/>
        <n v="12583"/>
        <n v="13191"/>
        <n v="13257"/>
        <n v="13275"/>
        <n v="13684"/>
        <n v="13840"/>
        <n v="14091"/>
        <n v="14123"/>
        <n v="14161"/>
        <n v="14491"/>
        <n v="14549"/>
        <n v="14555"/>
        <n v="14726"/>
        <n v="15466"/>
        <n v="16363"/>
        <n v="17440"/>
        <n v="17624"/>
        <n v="18045"/>
        <n v="18719"/>
        <n v="19122"/>
        <n v="19520"/>
        <n v="19730"/>
        <n v="19811"/>
        <n v="21335"/>
        <n v="21643"/>
        <n v="21666"/>
        <n v="21882"/>
        <n v="22839"/>
        <n v="23059"/>
        <n v="23365"/>
        <n v="23643"/>
        <n v="23943"/>
        <n v="23954"/>
        <n v="24283"/>
        <n v="24832"/>
        <n v="24977"/>
        <n v="25201"/>
        <n v="26028"/>
        <n v="26641"/>
        <n v="26762"/>
        <n v="26827"/>
        <n v="26909"/>
        <n v="27244"/>
        <n v="27355"/>
        <n v="27536"/>
        <n v="28169"/>
        <n v="28386"/>
        <n v="28823"/>
        <n v="28832"/>
        <n v="29424"/>
        <n v="29545"/>
        <n v="29773"/>
        <n v="31259"/>
        <n v="31314"/>
        <n v="31521"/>
        <n v="31708"/>
        <n v="31898"/>
        <n v="31933"/>
        <n v="31983"/>
        <n v="32043"/>
        <n v="32155"/>
        <n v="32307"/>
        <n v="32631"/>
        <n v="32651"/>
        <n v="32687"/>
        <n v="32734"/>
        <n v="32815"/>
        <n v="32934"/>
        <n v="32971"/>
        <n v="33181"/>
        <n v="33296"/>
        <n v="33395"/>
        <n v="33400"/>
        <n v="33418"/>
        <n v="33522"/>
        <n v="33826"/>
        <n v="34201"/>
        <n v="34251"/>
        <n v="34268"/>
        <n v="34284"/>
        <n v="34292"/>
        <n v="34311"/>
        <n v="34426"/>
        <n v="34513"/>
        <n v="34528"/>
        <n v="34620"/>
        <n v="34650"/>
        <n v="34701"/>
        <n v="34712"/>
        <n v="34742"/>
        <n v="34939"/>
        <n v="34993"/>
        <n v="35003"/>
        <n v="35011"/>
        <n v="35114"/>
        <n v="35141"/>
        <n v="35202"/>
        <n v="35335"/>
        <n v="35402"/>
        <n v="35403"/>
        <n v="35469"/>
        <n v="35513"/>
        <n v="35529"/>
        <n v="35540"/>
        <n v="35552"/>
        <n v="35566"/>
        <n v="35572"/>
        <n v="35645"/>
        <n v="35696"/>
        <n v="35801"/>
        <n v="35833"/>
        <n v="35894"/>
        <n v="35934"/>
        <n v="35962"/>
        <n v="35976"/>
        <n v="35988"/>
        <n v="36040"/>
        <n v="36059"/>
        <n v="36126"/>
        <n v="36207"/>
        <n v="36250"/>
        <n v="36252"/>
        <n v="36276"/>
        <n v="36393"/>
        <n v="36438"/>
        <n v="36485"/>
        <n v="36523"/>
        <n v="36526"/>
        <n v="36530"/>
        <n v="36576"/>
        <n v="36831"/>
        <n v="37021"/>
        <n v="37403"/>
        <n v="37404"/>
        <n v="37423"/>
        <n v="37507"/>
        <n v="37542"/>
        <n v="37667"/>
        <n v="37816"/>
        <n v="37828"/>
        <n v="37860"/>
        <n v="37883"/>
        <n v="37974"/>
        <n v="37991"/>
        <n v="38058"/>
        <n v="38102"/>
        <n v="38155"/>
        <n v="38167"/>
        <n v="38184"/>
        <n v="38216"/>
        <n v="38434"/>
        <n v="38549"/>
        <n v="38561"/>
        <n v="38563"/>
        <n v="38643"/>
        <n v="38800"/>
        <n v="38916"/>
        <n v="39014"/>
        <n v="39087"/>
        <n v="39094"/>
        <n v="39109"/>
        <n v="39189"/>
        <n v="39385"/>
        <n v="39393"/>
        <n v="39401"/>
        <n v="39500"/>
        <n v="39704"/>
        <n v="39822"/>
        <n v="39825"/>
        <n v="39922"/>
        <n v="39932"/>
        <n v="40067"/>
        <n v="40100"/>
        <n v="40217"/>
        <n v="40222"/>
        <n v="40270"/>
        <n v="40277"/>
        <n v="40340"/>
        <n v="40430"/>
        <n v="40437"/>
        <n v="40472"/>
        <n v="40578"/>
        <n v="40723"/>
        <n v="40734"/>
        <n v="40748"/>
        <n v="40854"/>
        <n v="40873"/>
        <n v="40945"/>
        <n v="40970"/>
        <n v="41106"/>
        <n v="41274"/>
        <n v="41372"/>
        <n v="41448"/>
        <n v="41568"/>
        <n v="41581"/>
        <n v="41586"/>
        <n v="41644"/>
        <n v="42020"/>
        <n v="42054"/>
        <n v="42120"/>
        <n v="42359"/>
        <n v="42370"/>
        <n v="42380"/>
        <n v="42473"/>
        <n v="42528"/>
        <n v="42537"/>
        <n v="42671"/>
        <n v="42747"/>
        <n v="42789"/>
        <n v="42816"/>
        <n v="42964"/>
        <n v="43025"/>
        <n v="43038"/>
        <n v="43049"/>
        <n v="43139"/>
        <n v="43147"/>
        <n v="43225"/>
        <n v="43277"/>
        <n v="43289"/>
        <n v="43303"/>
        <n v="43437"/>
        <n v="43562"/>
        <n v="43878"/>
        <n v="43886"/>
        <n v="43922"/>
        <n v="43964"/>
        <n v="44116"/>
        <n v="44248"/>
        <n v="44258"/>
        <n v="44268"/>
        <n v="44320"/>
        <n v="44345"/>
        <n v="44391"/>
        <n v="44436"/>
        <n v="44444"/>
        <n v="44486"/>
        <n v="44553"/>
        <n v="44606"/>
        <n v="44781"/>
        <n v="44788"/>
        <n v="44793"/>
        <n v="44796"/>
        <n v="44888"/>
        <n v="44961"/>
        <n v="45203"/>
        <n v="45232"/>
        <n v="45299"/>
        <n v="45383"/>
        <n v="45535"/>
        <n v="45626"/>
        <n v="45632"/>
        <n v="45651"/>
        <n v="45725"/>
        <n v="45737"/>
        <n v="45830"/>
        <n v="45859"/>
        <n v="46009"/>
        <n v="46234"/>
        <n v="46242"/>
        <n v="46300"/>
        <n v="46333"/>
        <n v="46348"/>
        <n v="46400"/>
        <n v="46406"/>
        <n v="46457"/>
        <n v="46555"/>
        <n v="46575"/>
        <n v="46578"/>
        <n v="46596"/>
        <n v="46716"/>
        <n v="46729"/>
        <n v="46750"/>
        <n v="46753"/>
        <n v="46822"/>
        <n v="46986"/>
        <n v="47144"/>
        <n v="47166"/>
        <n v="47239"/>
        <n v="47300"/>
        <n v="47399"/>
        <n v="47701"/>
        <n v="47768"/>
        <n v="47769"/>
        <n v="47818"/>
        <n v="47865"/>
        <n v="47873"/>
        <n v="47900"/>
        <n v="47928"/>
        <n v="48112"/>
        <n v="48301"/>
        <n v="48303"/>
        <n v="48333"/>
        <n v="48355"/>
        <n v="48392"/>
        <n v="48491"/>
        <n v="48493"/>
        <n v="48551"/>
        <n v="48800"/>
        <n v="48986"/>
        <n v="49086"/>
        <n v="49126"/>
        <n v="49264"/>
        <n v="49318"/>
        <n v="49422"/>
        <n v="49469"/>
        <n v="49481"/>
        <n v="49540"/>
        <n v="49571"/>
        <n v="49676"/>
        <n v="49726"/>
        <n v="49776"/>
        <n v="49784"/>
        <n v="49792"/>
        <n v="49810"/>
        <n v="49817"/>
        <n v="49842"/>
        <n v="49928"/>
        <n v="50075"/>
        <n v="50128"/>
        <n v="50248"/>
        <n v="50336"/>
        <n v="50412"/>
        <n v="50415"/>
        <n v="50416"/>
        <n v="50491"/>
        <n v="50571"/>
        <n v="50576"/>
        <n v="50689"/>
        <n v="50723"/>
        <n v="50732"/>
        <n v="50829"/>
        <n v="50839"/>
        <n v="50893"/>
        <n v="51199"/>
        <n v="51397"/>
        <n v="51506"/>
        <n v="51514"/>
        <n v="51548"/>
        <n v="51718"/>
        <n v="51778"/>
        <n v="51844"/>
        <n v="51925"/>
        <n v="51933"/>
        <n v="52006"/>
        <n v="52024"/>
        <n v="52059"/>
        <n v="52170"/>
        <n v="52298"/>
        <n v="52353"/>
        <n v="52510"/>
        <n v="52524"/>
        <n v="52535"/>
        <n v="52745"/>
        <n v="52796"/>
        <n v="52829"/>
        <n v="52875"/>
        <n v="53046"/>
        <n v="53122"/>
        <n v="53162"/>
        <n v="53362"/>
        <n v="53428"/>
        <n v="53433"/>
        <n v="53540"/>
        <n v="53617"/>
        <n v="53759"/>
        <n v="53764"/>
        <n v="53785"/>
        <n v="53964"/>
        <n v="53965"/>
        <n v="54063"/>
        <n v="54086"/>
        <n v="54145"/>
        <n v="54153"/>
        <n v="54160"/>
        <n v="54246"/>
        <n v="54267"/>
        <n v="54293"/>
        <n v="54341"/>
        <n v="54420"/>
        <n v="54536"/>
        <n v="54586"/>
        <n v="54599"/>
        <n v="54617"/>
        <n v="54693"/>
        <n v="54705"/>
        <n v="54735"/>
        <n v="54775"/>
        <n v="54824"/>
        <n v="54829"/>
        <n v="54846"/>
        <n v="54862"/>
        <n v="54930"/>
        <n v="54933"/>
        <n v="54970"/>
        <n v="55031"/>
        <n v="55121"/>
        <n v="55184"/>
        <n v="55272"/>
        <n v="55432"/>
        <n v="55506"/>
        <n v="55565"/>
        <n v="55765"/>
        <n v="55883"/>
        <n v="55983"/>
        <n v="55984"/>
        <n v="56014"/>
        <n v="56094"/>
        <n v="56166"/>
        <n v="56279"/>
        <n v="56320"/>
        <n v="56353"/>
        <n v="56371"/>
        <n v="56403"/>
        <n v="56446"/>
        <n v="56449"/>
        <n v="56515"/>
        <n v="56554"/>
        <n v="56606"/>
        <n v="56682"/>
        <n v="56763"/>
        <n v="56869"/>
        <n v="56936"/>
        <n v="56962"/>
        <n v="56969"/>
        <n v="57109"/>
        <n v="57137"/>
        <n v="57199"/>
        <n v="57209"/>
        <n v="57259"/>
        <n v="57310"/>
        <n v="57339"/>
        <n v="57493"/>
        <n v="57527"/>
        <n v="57573"/>
        <n v="57856"/>
        <n v="57933"/>
        <n v="57935"/>
        <n v="57943"/>
        <n v="57948"/>
        <n v="57968"/>
        <n v="58097"/>
        <n v="58139"/>
        <n v="58458"/>
        <n v="58518"/>
        <n v="58521"/>
        <n v="58523"/>
        <n v="58545"/>
        <n v="58555"/>
        <n v="58585"/>
        <n v="58621"/>
        <n v="58635"/>
        <n v="58651"/>
        <n v="58679"/>
        <n v="58691"/>
        <n v="58711"/>
        <n v="58724"/>
        <n v="58725"/>
        <n v="58809"/>
        <n v="58883"/>
        <n v="58897"/>
        <n v="58972"/>
        <n v="58986"/>
        <n v="58998"/>
        <n v="59116"/>
        <n v="59120"/>
        <n v="59127"/>
        <n v="59135"/>
        <n v="59216"/>
        <n v="59249"/>
        <n v="59470"/>
        <n v="59492"/>
        <n v="59501"/>
        <n v="59616"/>
        <n v="59828"/>
        <n v="59948"/>
        <n v="60087"/>
        <n v="60108"/>
        <n v="60147"/>
        <n v="60209"/>
        <n v="60238"/>
        <n v="60399"/>
        <n v="60494"/>
        <n v="60563"/>
        <n v="60575"/>
        <n v="60582"/>
        <n v="60602"/>
        <n v="60615"/>
        <n v="60675"/>
        <n v="60738"/>
        <n v="60758"/>
        <n v="60799"/>
        <n v="60800"/>
        <n v="60859"/>
        <n v="60952"/>
        <n v="60980"/>
        <n v="60986"/>
        <n v="61081"/>
        <n v="61115"/>
        <n v="61203"/>
        <n v="61204"/>
        <n v="61205"/>
        <n v="61243"/>
        <n v="61244"/>
        <n v="61328"/>
        <n v="61451"/>
        <n v="61515"/>
        <n v="61590"/>
        <n v="61624"/>
        <n v="61643"/>
        <n v="61697"/>
        <n v="61747"/>
        <n v="61873"/>
        <n v="61883"/>
        <n v="61913"/>
        <n v="61994"/>
        <n v="62065"/>
        <n v="62069"/>
        <n v="62092"/>
        <n v="62195"/>
        <n v="62197"/>
        <n v="62202"/>
        <n v="62275"/>
        <n v="62359"/>
        <n v="62416"/>
        <n v="62432"/>
        <n v="62603"/>
        <n v="62613"/>
        <n v="62624"/>
        <n v="62654"/>
        <n v="62686"/>
        <n v="62737"/>
        <n v="62745"/>
        <n v="62863"/>
        <n v="62886"/>
        <n v="62917"/>
        <n v="62947"/>
        <n v="62949"/>
        <n v="63008"/>
        <n v="63038"/>
        <n v="63179"/>
        <n v="63213"/>
        <n v="63257"/>
        <n v="63415"/>
        <n v="63528"/>
        <n v="63646"/>
        <n v="63725"/>
        <n v="63748"/>
        <n v="63790"/>
        <n v="63805"/>
        <n v="63966"/>
        <n v="63992"/>
        <n v="64016"/>
        <n v="64115"/>
        <n v="64133"/>
        <n v="64146"/>
        <n v="64173"/>
        <n v="64182"/>
        <n v="64198"/>
        <n v="64219"/>
        <n v="64235"/>
        <n v="64251"/>
        <n v="64260"/>
        <n v="64265"/>
        <n v="64309"/>
        <n v="64316"/>
        <n v="64350"/>
        <n v="64384"/>
        <n v="65114"/>
        <n v="65430"/>
        <n v="65606"/>
        <n v="65614"/>
        <n v="65807"/>
        <n v="66159"/>
        <n v="66194"/>
        <n v="66477"/>
        <n v="66611"/>
        <n v="66633"/>
        <n v="66833"/>
        <n v="66864"/>
        <n v="66954"/>
        <n v="66970"/>
        <n v="67041"/>
        <n v="67137"/>
        <n v="67153"/>
        <n v="67180"/>
        <n v="67263"/>
        <n v="67277"/>
        <n v="67723"/>
        <n v="67806"/>
        <n v="67896"/>
        <n v="67947"/>
        <n v="67955"/>
        <n v="67983"/>
        <n v="68069"/>
        <n v="68179"/>
        <n v="68183"/>
        <n v="68206"/>
        <n v="68309"/>
        <n v="68326"/>
        <n v="68339"/>
        <n v="68449"/>
        <n v="68466"/>
        <n v="68483"/>
        <n v="68495"/>
        <n v="68503"/>
        <n v="68522"/>
        <n v="68529"/>
        <n v="68576"/>
        <n v="68606"/>
        <n v="68764"/>
        <n v="68780"/>
        <n v="68815"/>
        <n v="68846"/>
        <n v="68886"/>
        <n v="68929"/>
        <n v="69019"/>
        <n v="69021"/>
        <n v="69025"/>
        <n v="69064"/>
        <n v="69154"/>
        <n v="69208"/>
        <n v="69249"/>
        <n v="69256"/>
        <n v="69316"/>
        <n v="69349"/>
        <n v="69415"/>
        <n v="69458"/>
        <n v="69461"/>
        <n v="69490"/>
        <n v="69507"/>
        <n v="69606"/>
        <n v="69611"/>
        <n v="69633"/>
        <n v="69646"/>
        <n v="69656"/>
        <n v="69683"/>
        <n v="69715"/>
        <n v="69741"/>
        <n v="69774"/>
        <n v="69954"/>
        <n v="70013"/>
        <n v="70209"/>
        <n v="70272"/>
        <n v="70302"/>
        <n v="70312"/>
        <n v="70345"/>
        <n v="70402"/>
        <n v="70477"/>
        <n v="70528"/>
        <n v="70532"/>
        <n v="70564"/>
        <n v="70585"/>
        <n v="70648"/>
        <n v="70666"/>
        <n v="70672"/>
        <n v="70676"/>
        <n v="70699"/>
        <n v="70866"/>
        <n v="70966"/>
        <n v="71021"/>
        <n v="71031"/>
        <n v="71092"/>
        <n v="71140"/>
        <n v="71143"/>
        <n v="71152"/>
        <n v="71207"/>
        <n v="71263"/>
        <n v="71347"/>
        <n v="71366"/>
        <n v="71393"/>
        <n v="71394"/>
        <n v="71413"/>
        <n v="71605"/>
        <n v="71640"/>
        <n v="71647"/>
        <n v="71665"/>
        <n v="71697"/>
        <n v="71778"/>
        <n v="71903"/>
        <n v="72003"/>
        <n v="72047"/>
        <n v="72083"/>
        <n v="72102"/>
        <n v="72109"/>
        <n v="72159"/>
        <n v="72181"/>
        <n v="72213"/>
        <n v="72243"/>
        <n v="72357"/>
        <n v="72560"/>
        <n v="72595"/>
        <n v="72622"/>
        <n v="73222"/>
        <n v="73224"/>
        <n v="73282"/>
        <n v="73394"/>
        <n v="73408"/>
        <n v="73740"/>
        <n v="73760"/>
        <n v="73961"/>
        <n v="74418"/>
        <n v="74935"/>
        <n v="75517"/>
        <n v="75593"/>
        <n v="75718"/>
        <n v="75750"/>
        <n v="75751"/>
        <n v="75773"/>
        <n v="75786"/>
        <n v="75878"/>
        <n v="75884"/>
        <n v="75910"/>
        <n v="75952"/>
        <n v="75993"/>
        <n v="75999"/>
        <n v="76015"/>
        <n v="76066"/>
        <n v="76103"/>
        <n v="76112"/>
        <n v="76123"/>
        <n v="76149"/>
        <n v="76176"/>
        <n v="76184"/>
        <n v="76287"/>
        <n v="76383"/>
        <n v="76411"/>
        <n v="76412"/>
        <n v="76503"/>
        <n v="76509"/>
        <n v="76538"/>
        <n v="76605"/>
        <n v="76620"/>
        <n v="76738"/>
        <n v="76756"/>
        <n v="76758"/>
        <n v="76771"/>
        <n v="76779"/>
        <n v="76788"/>
        <n v="76790"/>
        <n v="76802"/>
        <n v="76816"/>
        <n v="76819"/>
        <n v="76829"/>
        <n v="76840"/>
        <n v="76855"/>
        <n v="76865"/>
        <n v="76880"/>
        <n v="76895"/>
        <n v="76898"/>
        <n v="77010"/>
        <n v="77013"/>
        <n v="77075"/>
        <n v="77112"/>
        <n v="77116"/>
        <n v="77171"/>
        <n v="77172"/>
        <n v="77176"/>
        <n v="77199"/>
        <n v="77218"/>
        <n v="77257"/>
        <n v="77316"/>
        <n v="77321"/>
        <n v="77323"/>
        <n v="77355"/>
        <n v="77439"/>
        <n v="77481"/>
        <n v="77484"/>
        <n v="77495"/>
        <n v="77517"/>
        <n v="77540"/>
        <n v="77586"/>
        <n v="77626"/>
        <n v="77728"/>
        <n v="77774"/>
        <n v="77840"/>
        <n v="77841"/>
        <n v="77935"/>
        <n v="77954"/>
        <n v="77980"/>
        <n v="78123"/>
        <n v="78139"/>
        <n v="78160"/>
        <n v="78167"/>
        <n v="78251"/>
        <n v="78318"/>
        <n v="78338"/>
        <n v="78492"/>
        <n v="78576"/>
        <n v="78591"/>
        <n v="78645"/>
        <n v="78767"/>
        <n v="78780"/>
        <n v="78808"/>
        <n v="78865"/>
        <n v="78896"/>
        <n v="78929"/>
        <n v="78958"/>
        <n v="79039"/>
        <n v="79104"/>
        <n v="79107"/>
        <n v="79310"/>
        <n v="79374"/>
        <n v="79402"/>
        <n v="79548"/>
        <n v="79566"/>
        <n v="79648"/>
        <n v="79653"/>
        <n v="79715"/>
        <n v="79751"/>
        <n v="79757"/>
        <n v="79802"/>
        <n v="79816"/>
        <n v="79836"/>
        <n v="79945"/>
        <n v="79997"/>
        <n v="80011"/>
        <n v="80040"/>
        <n v="80151"/>
        <n v="80262"/>
        <n v="80304"/>
        <n v="80361"/>
        <n v="80383"/>
        <n v="80456"/>
        <n v="80630"/>
        <n v="80668"/>
        <n v="80690"/>
        <n v="80736"/>
        <n v="80943"/>
        <n v="80984"/>
        <n v="81014"/>
        <n v="81039"/>
        <n v="81160"/>
        <n v="81245"/>
        <n v="81289"/>
        <n v="81379"/>
        <n v="81549"/>
        <n v="81711"/>
        <n v="81826"/>
        <n v="81859"/>
        <n v="81866"/>
        <n v="81888"/>
        <n v="81901"/>
        <n v="81909"/>
        <n v="82009"/>
        <n v="82054"/>
        <n v="82065"/>
        <n v="82095"/>
        <n v="82097"/>
        <n v="82111"/>
        <n v="82145"/>
        <n v="82166"/>
        <n v="82181"/>
        <n v="82300"/>
        <n v="82311"/>
        <n v="82321"/>
        <n v="82400"/>
        <n v="82415"/>
        <n v="82424"/>
        <n v="82483"/>
        <n v="82578"/>
        <n v="82581"/>
        <n v="82621"/>
        <n v="82745"/>
        <n v="82813"/>
        <n v="82864"/>
        <n v="82935"/>
        <n v="83003"/>
        <n v="83119"/>
        <n v="83133"/>
        <n v="83144"/>
        <n v="83172"/>
        <n v="83197"/>
        <n v="83285"/>
        <n v="83574"/>
        <n v="83583"/>
        <n v="83610"/>
        <n v="83684"/>
        <n v="83707"/>
        <n v="83709"/>
        <n v="83716"/>
        <n v="83744"/>
        <n v="83797"/>
        <n v="83915"/>
        <n v="83917"/>
        <n v="84007"/>
        <n v="84130"/>
        <n v="84345"/>
        <n v="84391"/>
        <n v="84514"/>
        <n v="84521"/>
        <n v="84522"/>
        <n v="84523"/>
        <n v="84533"/>
        <n v="84544"/>
        <n v="84550"/>
        <n v="84636"/>
        <n v="84642"/>
        <n v="84645"/>
        <n v="84652"/>
        <n v="84667"/>
        <n v="84718"/>
        <n v="84770"/>
        <n v="84837"/>
        <n v="84908"/>
        <n v="84944"/>
        <n v="85068"/>
        <n v="85105"/>
        <n v="85112"/>
        <n v="85147"/>
        <n v="85148"/>
        <n v="85173"/>
        <n v="85175"/>
        <n v="85181"/>
        <n v="85236"/>
        <n v="85289"/>
        <n v="85312"/>
        <n v="85320"/>
        <n v="85381"/>
        <n v="85404"/>
        <n v="85405"/>
        <n v="85413"/>
        <n v="85443"/>
        <n v="85465"/>
        <n v="85484"/>
        <n v="85542"/>
        <n v="85656"/>
        <n v="85740"/>
        <n v="85761"/>
        <n v="85893"/>
        <n v="85910"/>
        <n v="85913"/>
        <n v="85962"/>
        <n v="85971"/>
        <n v="86046"/>
        <n v="86074"/>
        <n v="86075"/>
        <n v="86121"/>
        <n v="86173"/>
        <n v="86197"/>
        <n v="86248"/>
        <n v="86275"/>
        <n v="86284"/>
        <n v="86289"/>
        <n v="86310"/>
        <n v="86338"/>
        <n v="86365"/>
        <n v="86382"/>
        <n v="86485"/>
        <n v="86496"/>
        <n v="86518"/>
        <n v="86572"/>
        <n v="86610"/>
        <n v="86657"/>
        <n v="86687"/>
        <n v="86766"/>
        <n v="86890"/>
        <n v="86897"/>
        <n v="86985"/>
        <n v="87015"/>
        <n v="87061"/>
        <n v="87227"/>
        <n v="87237"/>
        <n v="87252"/>
        <n v="87254"/>
        <n v="87296"/>
        <n v="87305"/>
        <n v="87335"/>
        <n v="87358"/>
        <n v="87449"/>
        <n v="87472"/>
        <n v="87486"/>
        <n v="87524"/>
        <n v="87568"/>
        <n v="87572"/>
        <n v="87593"/>
        <n v="87664"/>
        <n v="87690"/>
        <n v="87726"/>
        <n v="87756"/>
        <n v="87802"/>
        <n v="87831"/>
        <n v="87841"/>
        <n v="87858"/>
        <n v="87909"/>
        <n v="87916"/>
        <n v="87919"/>
        <n v="87928"/>
        <n v="87935"/>
        <n v="87972"/>
        <n v="88035"/>
        <n v="88066"/>
        <n v="88075"/>
        <n v="88171"/>
        <n v="88237"/>
        <n v="88243"/>
        <n v="88254"/>
        <n v="88358"/>
        <n v="88403"/>
        <n v="88440"/>
        <n v="88442"/>
        <n v="88501"/>
        <n v="88517"/>
        <n v="88519"/>
        <n v="88613"/>
        <n v="88643"/>
        <n v="88648"/>
        <n v="88678"/>
        <n v="88694"/>
        <n v="88699"/>
        <n v="88769"/>
        <n v="88858"/>
        <n v="88907"/>
        <n v="88951"/>
        <n v="88959"/>
        <n v="88978"/>
        <n v="88981"/>
        <n v="89055"/>
        <n v="89098"/>
        <n v="89103"/>
        <n v="89126"/>
        <n v="89136"/>
        <n v="89141"/>
        <n v="89176"/>
        <n v="89219"/>
        <n v="89226"/>
        <n v="89271"/>
        <n v="89306"/>
        <n v="89320"/>
        <n v="89337"/>
        <n v="89373"/>
        <n v="89405"/>
        <n v="89435"/>
        <n v="89448"/>
        <n v="89523"/>
        <n v="89560"/>
        <n v="89571"/>
        <n v="89620"/>
        <n v="89622"/>
        <n v="89629"/>
        <n v="89642"/>
        <n v="89705"/>
        <n v="89751"/>
        <n v="89786"/>
        <n v="89882"/>
        <n v="89980"/>
        <n v="90069"/>
        <n v="90091"/>
        <n v="90134"/>
        <n v="90135"/>
        <n v="90140"/>
        <n v="90144"/>
        <n v="90151"/>
        <n v="90157"/>
        <n v="90226"/>
        <n v="90378"/>
        <n v="90380"/>
        <n v="90390"/>
        <n v="90399"/>
        <n v="90406"/>
        <n v="90497"/>
        <n v="90571"/>
        <n v="90595"/>
        <n v="90654"/>
        <n v="90658"/>
        <n v="90669"/>
        <n v="90670"/>
        <n v="90782"/>
        <n v="90850"/>
        <n v="90937"/>
        <n v="90976"/>
        <n v="91016"/>
        <n v="91021"/>
        <n v="91136"/>
        <n v="91139"/>
        <n v="91207"/>
        <n v="91262"/>
        <n v="91304"/>
        <n v="91322"/>
        <n v="91349"/>
        <n v="91447"/>
        <n v="91485"/>
        <n v="91529"/>
        <n v="91557"/>
        <n v="91609"/>
        <n v="91631"/>
        <n v="91674"/>
        <n v="91690"/>
        <n v="91714"/>
        <n v="91833"/>
        <n v="91881"/>
        <n v="91895"/>
        <n v="91912"/>
        <n v="91992"/>
        <n v="91995"/>
        <n v="92003"/>
        <n v="92069"/>
        <n v="92073"/>
        <n v="92088"/>
        <n v="92093"/>
        <n v="92186"/>
        <n v="92208"/>
        <n v="92300"/>
        <n v="92307"/>
        <n v="92323"/>
        <n v="92337"/>
        <n v="92358"/>
        <n v="92374"/>
        <n v="92475"/>
        <n v="92496"/>
        <n v="92527"/>
        <n v="92590"/>
        <n v="92620"/>
        <n v="92633"/>
        <n v="92841"/>
        <n v="92870"/>
        <n v="92957"/>
        <n v="93057"/>
        <n v="93064"/>
        <n v="93082"/>
        <n v="93172"/>
        <n v="93178"/>
        <n v="93203"/>
        <n v="93208"/>
        <n v="93222"/>
        <n v="93237"/>
        <n v="93244"/>
        <n v="93266"/>
        <n v="93287"/>
        <n v="93288"/>
        <n v="93434"/>
        <n v="93571"/>
        <n v="93581"/>
        <n v="93643"/>
        <n v="93720"/>
        <n v="93738"/>
        <n v="93742"/>
        <n v="93775"/>
        <n v="93804"/>
        <n v="93852"/>
        <n v="93856"/>
        <n v="93873"/>
        <n v="93923"/>
        <n v="93966"/>
        <n v="93993"/>
        <n v="93998"/>
        <n v="94077"/>
        <n v="94091"/>
        <n v="94099"/>
        <n v="94115"/>
        <n v="94138"/>
        <n v="94143"/>
        <n v="94166"/>
        <n v="94192"/>
        <n v="94211"/>
        <n v="94319"/>
        <n v="94368"/>
        <n v="94406"/>
        <n v="94460"/>
        <n v="94472"/>
        <n v="94479"/>
        <n v="94523"/>
        <n v="94534"/>
        <n v="94535"/>
        <n v="94567"/>
        <n v="94588"/>
        <n v="94593"/>
        <n v="94595"/>
        <n v="94617"/>
        <n v="94636"/>
        <n v="94659"/>
        <n v="94732"/>
        <n v="94744"/>
        <n v="94748"/>
        <n v="94758"/>
        <n v="94957"/>
        <n v="95012"/>
        <n v="95069"/>
        <n v="95070"/>
        <n v="95101"/>
        <n v="95105"/>
        <n v="95238"/>
        <n v="95357"/>
        <n v="95398"/>
        <n v="95465"/>
        <n v="95493"/>
        <n v="95541"/>
        <n v="95550"/>
        <n v="95583"/>
        <n v="95682"/>
        <n v="95695"/>
        <n v="95777"/>
        <n v="95999"/>
        <n v="96014"/>
        <n v="96044"/>
        <n v="96080"/>
        <n v="96132"/>
        <n v="96153"/>
        <n v="96441"/>
        <n v="96483"/>
        <n v="96494"/>
        <n v="96507"/>
        <n v="96516"/>
        <n v="96556"/>
        <n v="96670"/>
        <n v="96737"/>
        <n v="96881"/>
        <n v="96914"/>
        <n v="96916"/>
        <n v="96938"/>
        <n v="96951"/>
        <n v="96978"/>
        <n v="97003"/>
        <n v="97035"/>
        <n v="97173"/>
        <n v="97221"/>
        <n v="97233"/>
        <n v="97252"/>
        <n v="97365"/>
        <n v="97400"/>
        <n v="97424"/>
        <n v="97439"/>
        <n v="97531"/>
        <n v="97542"/>
        <n v="97548"/>
        <n v="97629"/>
        <n v="97719"/>
        <n v="97798"/>
        <n v="97800"/>
        <n v="97945"/>
        <n v="97977"/>
        <n v="98020"/>
        <n v="98047"/>
        <n v="98096"/>
        <n v="98126"/>
        <n v="98320"/>
        <n v="98323"/>
        <n v="98397"/>
        <n v="98409"/>
        <n v="98531"/>
        <n v="98536"/>
        <n v="98539"/>
        <n v="98612"/>
        <n v="98771"/>
        <n v="98774"/>
        <n v="98869"/>
        <n v="98877"/>
        <n v="98891"/>
        <n v="98906"/>
        <n v="98927"/>
        <n v="98989"/>
        <n v="99093"/>
        <n v="99096"/>
        <n v="99226"/>
        <n v="99247"/>
        <n v="99306"/>
        <n v="99343"/>
        <n v="99416"/>
        <n v="99479"/>
        <n v="99521"/>
        <n v="99534"/>
        <n v="99582"/>
        <n v="99683"/>
        <n v="99696"/>
        <n v="99700"/>
        <n v="99744"/>
        <n v="99801"/>
        <n v="99898"/>
        <n v="99962"/>
        <n v="100000"/>
        <n v="100012"/>
        <n v="100037"/>
        <n v="100039"/>
        <n v="100095"/>
        <n v="100102"/>
        <n v="100327"/>
        <n v="100416"/>
        <n v="100419"/>
        <n v="100506"/>
        <n v="100604"/>
        <n v="100673"/>
        <n v="100684"/>
        <n v="100693"/>
        <n v="100695"/>
        <n v="100704"/>
        <n v="100747"/>
        <n v="100749"/>
        <n v="100791"/>
        <n v="100846"/>
        <n v="100847"/>
        <n v="100852"/>
        <n v="100910"/>
        <n v="101024"/>
        <n v="101034"/>
        <n v="101066"/>
        <n v="101139"/>
        <n v="101145"/>
        <n v="101202"/>
        <n v="101211"/>
        <n v="101213"/>
        <n v="101238"/>
        <n v="101239"/>
        <n v="101266"/>
        <n v="101331"/>
        <n v="101405"/>
        <n v="101442"/>
        <n v="101496"/>
        <n v="101500"/>
        <n v="101547"/>
        <n v="101670"/>
        <n v="101740"/>
        <n v="101844"/>
        <n v="102001"/>
        <n v="102179"/>
        <n v="102305"/>
        <n v="102825"/>
        <n v="102906"/>
        <n v="103079"/>
        <n v="103364"/>
        <n v="103494"/>
        <n v="103532"/>
        <n v="103854"/>
        <n v="104995"/>
        <n v="105276"/>
        <n v="106607"/>
        <n v="106737"/>
        <n v="107068"/>
        <n v="108191"/>
        <n v="108299"/>
        <n v="108779"/>
        <n v="108802"/>
        <n v="108819"/>
        <n v="108841"/>
        <n v="108876"/>
        <n v="108887"/>
        <n v="108924"/>
        <n v="109002"/>
        <n v="109149"/>
        <n v="109199"/>
        <n v="109262"/>
        <n v="109326"/>
        <n v="109440"/>
        <n v="109477"/>
        <n v="109527"/>
        <n v="109599"/>
        <n v="109622"/>
        <n v="109650"/>
        <n v="109751"/>
        <n v="109758"/>
        <n v="109937"/>
        <n v="109938"/>
        <n v="109970"/>
        <n v="109977"/>
        <n v="110005"/>
        <n v="110072"/>
        <n v="113231"/>
        <n v="113354"/>
        <n v="113394"/>
        <n v="113395"/>
        <n v="113397"/>
        <n v="113448"/>
        <n v="113473"/>
        <n v="113477"/>
        <n v="113478"/>
        <n v="113492"/>
        <n v="113619"/>
        <n v="113730"/>
        <n v="113732"/>
        <n v="113736"/>
        <n v="113862"/>
        <n v="113936"/>
        <n v="113970"/>
        <n v="113981"/>
        <n v="113984"/>
        <n v="114040"/>
        <n v="114044"/>
        <n v="114116"/>
        <n v="114195"/>
        <n v="114203"/>
        <n v="114319"/>
        <n v="114325"/>
        <n v="114326"/>
        <n v="114516"/>
        <n v="114782"/>
        <n v="115050"/>
        <n v="115139"/>
        <n v="115193"/>
        <n v="115280"/>
        <n v="115411"/>
        <n v="115474"/>
        <n v="115529"/>
        <n v="115571"/>
        <n v="115701"/>
        <n v="115702"/>
        <n v="115713"/>
        <n v="115923"/>
        <n v="115983"/>
        <n v="115993"/>
        <n v="116186"/>
        <n v="116212"/>
        <n v="116217"/>
        <n v="116302"/>
        <n v="116305"/>
        <n v="116311"/>
        <n v="116440"/>
        <n v="116441"/>
        <n v="116523"/>
        <n v="116536"/>
        <n v="116610"/>
        <n v="116627"/>
        <n v="116652"/>
        <n v="116929"/>
        <n v="116943"/>
        <n v="117018"/>
        <n v="117082"/>
        <n v="117121"/>
        <n v="117153"/>
        <n v="117163"/>
        <n v="117280"/>
        <n v="117330"/>
        <n v="117519"/>
        <n v="117621"/>
        <n v="117648"/>
        <n v="117724"/>
        <n v="117732"/>
        <n v="117776"/>
        <n v="117856"/>
        <n v="117866"/>
        <n v="117962"/>
        <n v="118007"/>
        <n v="118015"/>
        <n v="118056"/>
        <n v="118066"/>
        <n v="118077"/>
        <n v="118190"/>
        <n v="118255"/>
        <n v="118276"/>
        <n v="118299"/>
        <n v="118336"/>
        <n v="118340"/>
        <n v="118347"/>
        <n v="118477"/>
        <n v="118484"/>
        <n v="118589"/>
        <n v="118721"/>
        <n v="118755"/>
        <n v="118829"/>
        <n v="118888"/>
        <n v="118911"/>
        <n v="118931"/>
        <n v="119031"/>
        <n v="119040"/>
        <n v="119048"/>
        <n v="119101"/>
        <n v="119124"/>
        <n v="119179"/>
        <n v="119183"/>
        <n v="119306"/>
        <n v="119359"/>
        <n v="119464"/>
        <n v="119467"/>
        <n v="119549"/>
        <n v="119625"/>
        <n v="119632"/>
        <n v="119678"/>
        <n v="119713"/>
        <n v="119747"/>
        <n v="119813"/>
        <n v="119911"/>
        <n v="119971"/>
        <n v="119974"/>
        <n v="120035"/>
        <n v="120186"/>
        <n v="120220"/>
        <n v="120329"/>
        <n v="120336"/>
        <n v="120345"/>
        <n v="120371"/>
        <n v="120469"/>
        <n v="120474"/>
        <n v="120492"/>
        <n v="120509"/>
        <n v="120513"/>
        <n v="120527"/>
        <n v="120692"/>
        <n v="120727"/>
        <n v="120753"/>
        <n v="120848"/>
        <n v="120918"/>
        <n v="120957"/>
        <n v="121067"/>
        <n v="121080"/>
        <n v="121092"/>
        <n v="121126"/>
        <n v="121161"/>
        <n v="121203"/>
        <n v="121371"/>
        <n v="121396"/>
        <n v="121406"/>
        <n v="121454"/>
        <n v="121466"/>
        <n v="121536"/>
        <n v="121578"/>
        <n v="121654"/>
        <n v="121691"/>
        <n v="121722"/>
        <n v="121762"/>
        <n v="121882"/>
        <n v="121885"/>
        <n v="121920"/>
        <n v="121944"/>
        <n v="121973"/>
        <n v="122011"/>
        <n v="122066"/>
        <n v="122124"/>
        <n v="122256"/>
        <n v="122318"/>
        <n v="122320"/>
        <n v="122400"/>
        <n v="122416"/>
        <n v="122425"/>
        <n v="122433"/>
        <n v="122492"/>
        <n v="122517"/>
        <n v="122519"/>
        <n v="122521"/>
        <n v="122539"/>
        <n v="122550"/>
        <n v="122571"/>
        <n v="122628"/>
        <n v="122785"/>
        <n v="122812"/>
        <n v="122828"/>
        <n v="122837"/>
        <n v="122891"/>
        <n v="122914"/>
        <n v="122925"/>
        <n v="122949"/>
        <n v="122959"/>
        <n v="122979"/>
        <n v="122983"/>
        <n v="123008"/>
        <n v="123093"/>
        <n v="123166"/>
        <n v="123172"/>
        <n v="123193"/>
        <n v="123196"/>
        <n v="123238"/>
        <n v="123312"/>
        <n v="123490"/>
        <n v="123513"/>
        <n v="123607"/>
        <n v="123652"/>
        <n v="123658"/>
        <n v="123744"/>
        <n v="123815"/>
        <n v="123838"/>
        <n v="123908"/>
        <n v="123962"/>
        <n v="123988"/>
        <n v="124069"/>
        <n v="124086"/>
        <n v="124108"/>
        <n v="124127"/>
        <n v="124210"/>
        <n v="124262"/>
        <n v="124269"/>
        <n v="124283"/>
        <n v="124326"/>
        <n v="124329"/>
        <n v="124420"/>
        <n v="124479"/>
        <n v="124485"/>
        <n v="124490"/>
        <n v="124562"/>
        <n v="124586"/>
        <n v="124599"/>
        <n v="124624"/>
        <n v="124640"/>
        <n v="124654"/>
        <n v="124683"/>
        <n v="124739"/>
        <n v="124784"/>
        <n v="124845"/>
        <n v="124866"/>
        <n v="124873"/>
        <n v="124885"/>
        <n v="124906"/>
        <n v="124921"/>
        <n v="124977"/>
        <n v="125001"/>
        <n v="125022"/>
        <n v="125029"/>
        <n v="125053"/>
        <n v="125114"/>
        <n v="125118"/>
        <n v="125120"/>
        <n v="125152"/>
        <n v="125231"/>
        <n v="125313"/>
        <n v="125355"/>
        <n v="125374"/>
        <n v="125444"/>
        <n v="125446"/>
        <n v="125473"/>
        <n v="125581"/>
        <n v="125602"/>
        <n v="125612"/>
        <n v="125716"/>
        <n v="125718"/>
        <n v="125813"/>
        <n v="125843"/>
        <n v="125885"/>
        <n v="125886"/>
        <n v="125910"/>
        <n v="125913"/>
        <n v="125972"/>
        <n v="126199"/>
        <n v="126243"/>
        <n v="126308"/>
        <n v="126310"/>
        <n v="126330"/>
        <n v="126413"/>
        <n v="126419"/>
        <n v="126434"/>
        <n v="126537"/>
        <n v="126543"/>
        <n v="126568"/>
        <n v="126690"/>
        <n v="126716"/>
        <n v="126758"/>
        <n v="126821"/>
        <n v="126831"/>
        <n v="126884"/>
        <n v="126910"/>
        <n v="126931"/>
        <n v="126938"/>
        <n v="126985"/>
        <n v="127038"/>
        <n v="127043"/>
        <n v="127080"/>
        <n v="127083"/>
        <n v="127141"/>
        <n v="127278"/>
        <n v="127286"/>
        <n v="127300"/>
        <n v="127325"/>
        <n v="127333"/>
        <n v="127355"/>
        <n v="127361"/>
        <n v="127367"/>
        <n v="127373"/>
        <n v="127387"/>
        <n v="127408"/>
        <n v="127425"/>
        <n v="127435"/>
        <n v="127446"/>
        <n v="127472"/>
        <n v="127496"/>
        <n v="127523"/>
        <n v="127607"/>
        <n v="127609"/>
        <n v="127761"/>
        <n v="127779"/>
        <n v="127847"/>
        <n v="127888"/>
        <n v="127908"/>
        <n v="127998"/>
        <n v="128000"/>
        <n v="128001"/>
        <n v="128032"/>
        <n v="128049"/>
        <n v="128120"/>
        <n v="128131"/>
        <n v="128138"/>
        <n v="128149"/>
        <n v="128178"/>
        <n v="128219"/>
        <n v="128232"/>
        <n v="128289"/>
        <n v="128305"/>
        <n v="128313"/>
        <n v="128334"/>
        <n v="128351"/>
        <n v="128378"/>
        <n v="128389"/>
        <n v="128416"/>
        <n v="128513"/>
        <n v="128530"/>
        <n v="128531"/>
        <n v="128566"/>
        <n v="128595"/>
        <n v="128603"/>
        <n v="128630"/>
        <n v="128711"/>
        <n v="128741"/>
        <n v="128760"/>
        <n v="128919"/>
        <n v="128930"/>
        <n v="128932"/>
        <n v="129006"/>
        <n v="129027"/>
        <n v="129094"/>
        <n v="129100"/>
        <n v="129108"/>
        <n v="129121"/>
        <n v="129170"/>
        <n v="129211"/>
        <n v="129237"/>
        <n v="129248"/>
        <n v="129250"/>
        <n v="129269"/>
        <n v="129271"/>
        <n v="129288"/>
        <n v="129349"/>
        <n v="129361"/>
        <n v="129371"/>
        <n v="129419"/>
        <n v="129454"/>
        <n v="129485"/>
        <n v="129507"/>
        <n v="129519"/>
        <n v="129538"/>
        <n v="129553"/>
        <n v="129644"/>
        <n v="129678"/>
        <n v="129685"/>
        <n v="129700"/>
        <n v="129808"/>
        <n v="129840"/>
        <n v="129846"/>
        <n v="130095"/>
        <n v="130115"/>
        <n v="130126"/>
        <n v="130221"/>
        <n v="130252"/>
        <n v="130327"/>
        <n v="130349"/>
        <n v="130373"/>
        <n v="130439"/>
        <n v="130459"/>
        <n v="130465"/>
        <n v="130517"/>
        <n v="130539"/>
        <n v="130684"/>
        <n v="130685"/>
        <n v="130733"/>
        <n v="130763"/>
        <n v="130766"/>
        <n v="130785"/>
        <n v="130791"/>
        <n v="130801"/>
        <n v="130812"/>
        <n v="130813"/>
        <n v="130818"/>
        <n v="130824"/>
        <n v="130825"/>
        <n v="130903"/>
        <n v="130926"/>
        <n v="131010"/>
        <n v="131076"/>
        <n v="131100"/>
        <n v="131117"/>
        <n v="131126"/>
        <n v="131143"/>
        <n v="131175"/>
        <n v="131225"/>
        <n v="131247"/>
        <n v="131418"/>
        <n v="131434"/>
        <n v="131440"/>
        <n v="131507"/>
        <n v="131524"/>
        <n v="131622"/>
        <n v="131645"/>
        <n v="131680"/>
        <n v="131765"/>
        <n v="131768"/>
        <n v="131780"/>
        <n v="131794"/>
        <n v="131801"/>
        <n v="131839"/>
        <n v="131842"/>
        <n v="131866"/>
        <n v="131908"/>
        <n v="131923"/>
        <n v="131961"/>
        <n v="131962"/>
        <n v="131979"/>
        <n v="132089"/>
        <n v="132095"/>
        <n v="132134"/>
        <n v="132140"/>
        <n v="132203"/>
        <n v="132207"/>
        <n v="132227"/>
        <n v="132228"/>
        <n v="132233"/>
        <n v="132267"/>
        <n v="132294"/>
        <n v="132298"/>
        <n v="132316"/>
        <n v="132374"/>
        <n v="132410"/>
        <n v="132439"/>
        <n v="132513"/>
        <n v="132562"/>
        <n v="132608"/>
        <n v="132630"/>
        <n v="132645"/>
        <n v="132707"/>
        <n v="132721"/>
        <n v="132766"/>
        <n v="132785"/>
        <n v="132786"/>
        <n v="132802"/>
        <n v="132821"/>
        <n v="132842"/>
        <n v="132872"/>
        <n v="132890"/>
        <n v="132906"/>
        <n v="132923"/>
        <n v="132941"/>
        <n v="132957"/>
        <n v="132999"/>
        <n v="133008"/>
        <n v="133028"/>
        <n v="133037"/>
        <n v="133083"/>
        <n v="133109"/>
        <n v="133122"/>
        <n v="133250"/>
        <n v="133336"/>
        <n v="133351"/>
        <n v="133358"/>
        <n v="133364"/>
        <n v="133392"/>
        <n v="133395"/>
        <n v="133428"/>
        <n v="133444"/>
        <n v="133477"/>
        <n v="133486"/>
        <n v="133550"/>
        <n v="133635"/>
        <n v="133651"/>
        <n v="133654"/>
        <n v="133690"/>
        <n v="133707"/>
        <n v="133713"/>
        <n v="133782"/>
        <n v="133816"/>
        <n v="133832"/>
        <n v="133834"/>
        <n v="133846"/>
        <n v="133854"/>
        <n v="133867"/>
        <n v="133880"/>
        <n v="133938"/>
        <n v="133949"/>
        <n v="133954"/>
        <n v="133973"/>
        <n v="134003"/>
        <n v="134006"/>
        <n v="134017"/>
        <n v="134020"/>
        <n v="134048"/>
        <n v="134055"/>
        <n v="134067"/>
        <n v="134084"/>
        <n v="134155"/>
        <n v="134209"/>
        <n v="134228"/>
        <n v="134275"/>
        <n v="134357"/>
        <n v="134359"/>
        <n v="134378"/>
        <n v="134397"/>
        <n v="134420"/>
        <n v="134447"/>
        <n v="134458"/>
        <n v="134498"/>
        <n v="134502"/>
        <n v="134533"/>
        <n v="134546"/>
        <n v="134569"/>
        <n v="134581"/>
        <n v="134609"/>
        <n v="134628"/>
        <n v="134629"/>
        <n v="134669"/>
        <n v="134682"/>
        <n v="134747"/>
        <n v="134749"/>
        <n v="134770"/>
        <n v="134800"/>
        <n v="134801"/>
        <n v="134809"/>
        <n v="134863"/>
        <n v="134903"/>
        <n v="134905"/>
        <n v="134980"/>
        <n v="134988"/>
        <n v="134994"/>
        <n v="135054"/>
        <n v="135058"/>
        <n v="135098"/>
        <n v="135099"/>
        <n v="135143"/>
        <n v="135161"/>
        <n v="135167"/>
        <n v="135220"/>
        <n v="135226"/>
        <n v="135239"/>
        <n v="135249"/>
        <n v="135252"/>
        <n v="135341"/>
        <n v="135385"/>
        <n v="135413"/>
        <n v="135454"/>
        <n v="135528"/>
        <n v="135544"/>
        <n v="135704"/>
        <n v="135744"/>
        <n v="135746"/>
        <n v="135770"/>
        <n v="135868"/>
        <n v="135897"/>
        <n v="135928"/>
        <n v="136000"/>
        <n v="136075"/>
        <n v="136077"/>
        <n v="136103"/>
        <n v="136137"/>
        <n v="136198"/>
        <n v="136199"/>
        <n v="136234"/>
        <n v="136250"/>
        <n v="136256"/>
        <n v="136270"/>
        <n v="136331"/>
        <n v="136372"/>
        <n v="136388"/>
        <n v="136417"/>
        <n v="136532"/>
        <n v="136550"/>
        <n v="136577"/>
        <n v="136657"/>
        <n v="136668"/>
        <n v="136678"/>
        <n v="136685"/>
        <n v="136686"/>
        <n v="136696"/>
        <n v="136727"/>
        <n v="136829"/>
        <n v="136844"/>
        <n v="136931"/>
        <n v="136948"/>
        <n v="136992"/>
        <n v="137002"/>
        <n v="137019"/>
        <n v="137075"/>
        <n v="137079"/>
        <n v="137090"/>
        <n v="137100"/>
        <n v="137110"/>
        <n v="137145"/>
        <n v="137161"/>
        <n v="137217"/>
        <n v="137227"/>
        <n v="137325"/>
        <n v="137327"/>
        <n v="137354"/>
        <n v="137356"/>
        <n v="137363"/>
        <n v="137407"/>
        <n v="137411"/>
        <n v="137417"/>
        <n v="137427"/>
        <n v="137446"/>
        <n v="137449"/>
        <n v="137518"/>
        <n v="137542"/>
        <n v="137619"/>
        <n v="137625"/>
        <n v="137626"/>
        <n v="137691"/>
        <n v="137731"/>
        <n v="137759"/>
        <n v="137781"/>
        <n v="137787"/>
        <n v="137800"/>
        <n v="137822"/>
        <n v="137845"/>
        <n v="137922"/>
        <n v="137961"/>
        <n v="137976"/>
        <n v="138012"/>
        <n v="138020"/>
        <n v="138069"/>
        <n v="138115"/>
        <n v="138179"/>
        <n v="138232"/>
        <n v="138284"/>
        <n v="138315"/>
        <n v="138367"/>
        <n v="138368"/>
        <n v="138370"/>
        <n v="138383"/>
        <n v="138387"/>
        <n v="138476"/>
        <n v="138507"/>
        <n v="138608"/>
        <n v="138717"/>
        <n v="138719"/>
        <n v="138762"/>
        <n v="138805"/>
        <n v="138808"/>
        <n v="138815"/>
        <n v="138820"/>
        <n v="138862"/>
        <n v="138864"/>
        <n v="138901"/>
        <n v="138902"/>
        <n v="138955"/>
        <n v="138956"/>
        <n v="138964"/>
        <n v="138997"/>
        <n v="139001"/>
        <n v="139039"/>
        <n v="139043"/>
        <n v="139132"/>
        <n v="139142"/>
        <n v="139174"/>
        <n v="139195"/>
        <n v="139196"/>
        <n v="139252"/>
        <n v="139303"/>
        <n v="139332"/>
        <n v="139356"/>
        <n v="139384"/>
        <n v="139388"/>
        <n v="139433"/>
        <n v="139478"/>
        <n v="139494"/>
        <n v="139514"/>
        <n v="139521"/>
        <n v="139529"/>
        <n v="139540"/>
        <n v="139547"/>
      </sharedItems>
      <extLst>
        <ext xmlns:x15="http://schemas.microsoft.com/office/spreadsheetml/2010/11/main" uri="{4F2E5C28-24EA-4eb8-9CBF-B6C8F9C3D259}">
          <x15:cachedUniqueNames>
            <x15:cachedUniqueName index="0" name="[8274 - 36353 - MES ATUAL].[CODCLIPRINC].&amp;[15]"/>
            <x15:cachedUniqueName index="1" name="[8274 - 36353 - MES ATUAL].[CODCLIPRINC].&amp;[79]"/>
            <x15:cachedUniqueName index="2" name="[8274 - 36353 - MES ATUAL].[CODCLIPRINC].&amp;[351]"/>
            <x15:cachedUniqueName index="3" name="[8274 - 36353 - MES ATUAL].[CODCLIPRINC].&amp;[382]"/>
            <x15:cachedUniqueName index="4" name="[8274 - 36353 - MES ATUAL].[CODCLIPRINC].&amp;[435]"/>
            <x15:cachedUniqueName index="5" name="[8274 - 36353 - MES ATUAL].[CODCLIPRINC].&amp;[774]"/>
            <x15:cachedUniqueName index="6" name="[8274 - 36353 - MES ATUAL].[CODCLIPRINC].&amp;[898]"/>
            <x15:cachedUniqueName index="7" name="[8274 - 36353 - MES ATUAL].[CODCLIPRINC].&amp;[972]"/>
            <x15:cachedUniqueName index="8" name="[8274 - 36353 - MES ATUAL].[CODCLIPRINC].&amp;[1275]"/>
            <x15:cachedUniqueName index="9" name="[8274 - 36353 - MES ATUAL].[CODCLIPRINC].&amp;[1343]"/>
            <x15:cachedUniqueName index="10" name="[8274 - 36353 - MES ATUAL].[CODCLIPRINC].&amp;[2074]"/>
            <x15:cachedUniqueName index="11" name="[8274 - 36353 - MES ATUAL].[CODCLIPRINC].&amp;[2446]"/>
            <x15:cachedUniqueName index="12" name="[8274 - 36353 - MES ATUAL].[CODCLIPRINC].&amp;[2497]"/>
            <x15:cachedUniqueName index="13" name="[8274 - 36353 - MES ATUAL].[CODCLIPRINC].&amp;[3256]"/>
            <x15:cachedUniqueName index="14" name="[8274 - 36353 - MES ATUAL].[CODCLIPRINC].&amp;[3351]"/>
            <x15:cachedUniqueName index="15" name="[8274 - 36353 - MES ATUAL].[CODCLIPRINC].&amp;[3409]"/>
            <x15:cachedUniqueName index="16" name="[8274 - 36353 - MES ATUAL].[CODCLIPRINC].&amp;[3619]"/>
            <x15:cachedUniqueName index="17" name="[8274 - 36353 - MES ATUAL].[CODCLIPRINC].&amp;[3714]"/>
            <x15:cachedUniqueName index="18" name="[8274 - 36353 - MES ATUAL].[CODCLIPRINC].&amp;[3769]"/>
            <x15:cachedUniqueName index="19" name="[8274 - 36353 - MES ATUAL].[CODCLIPRINC].&amp;[3823]"/>
            <x15:cachedUniqueName index="20" name="[8274 - 36353 - MES ATUAL].[CODCLIPRINC].&amp;[3893]"/>
            <x15:cachedUniqueName index="21" name="[8274 - 36353 - MES ATUAL].[CODCLIPRINC].&amp;[3922]"/>
            <x15:cachedUniqueName index="22" name="[8274 - 36353 - MES ATUAL].[CODCLIPRINC].&amp;[3935]"/>
            <x15:cachedUniqueName index="23" name="[8274 - 36353 - MES ATUAL].[CODCLIPRINC].&amp;[3991]"/>
            <x15:cachedUniqueName index="24" name="[8274 - 36353 - MES ATUAL].[CODCLIPRINC].&amp;[4002]"/>
            <x15:cachedUniqueName index="25" name="[8274 - 36353 - MES ATUAL].[CODCLIPRINC].&amp;[4074]"/>
            <x15:cachedUniqueName index="26" name="[8274 - 36353 - MES ATUAL].[CODCLIPRINC].&amp;[4303]"/>
            <x15:cachedUniqueName index="27" name="[8274 - 36353 - MES ATUAL].[CODCLIPRINC].&amp;[4314]"/>
            <x15:cachedUniqueName index="28" name="[8274 - 36353 - MES ATUAL].[CODCLIPRINC].&amp;[4340]"/>
            <x15:cachedUniqueName index="29" name="[8274 - 36353 - MES ATUAL].[CODCLIPRINC].&amp;[4341]"/>
            <x15:cachedUniqueName index="30" name="[8274 - 36353 - MES ATUAL].[CODCLIPRINC].&amp;[4464]"/>
            <x15:cachedUniqueName index="31" name="[8274 - 36353 - MES ATUAL].[CODCLIPRINC].&amp;[4532]"/>
            <x15:cachedUniqueName index="32" name="[8274 - 36353 - MES ATUAL].[CODCLIPRINC].&amp;[4599]"/>
            <x15:cachedUniqueName index="33" name="[8274 - 36353 - MES ATUAL].[CODCLIPRINC].&amp;[4702]"/>
            <x15:cachedUniqueName index="34" name="[8274 - 36353 - MES ATUAL].[CODCLIPRINC].&amp;[4784]"/>
            <x15:cachedUniqueName index="35" name="[8274 - 36353 - MES ATUAL].[CODCLIPRINC].&amp;[4934]"/>
            <x15:cachedUniqueName index="36" name="[8274 - 36353 - MES ATUAL].[CODCLIPRINC].&amp;[5014]"/>
            <x15:cachedUniqueName index="37" name="[8274 - 36353 - MES ATUAL].[CODCLIPRINC].&amp;[5065]"/>
            <x15:cachedUniqueName index="38" name="[8274 - 36353 - MES ATUAL].[CODCLIPRINC].&amp;[5192]"/>
            <x15:cachedUniqueName index="39" name="[8274 - 36353 - MES ATUAL].[CODCLIPRINC].&amp;[5487]"/>
            <x15:cachedUniqueName index="40" name="[8274 - 36353 - MES ATUAL].[CODCLIPRINC].&amp;[5680]"/>
            <x15:cachedUniqueName index="41" name="[8274 - 36353 - MES ATUAL].[CODCLIPRINC].&amp;[5800]"/>
            <x15:cachedUniqueName index="42" name="[8274 - 36353 - MES ATUAL].[CODCLIPRINC].&amp;[5898]"/>
            <x15:cachedUniqueName index="43" name="[8274 - 36353 - MES ATUAL].[CODCLIPRINC].&amp;[6089]"/>
            <x15:cachedUniqueName index="44" name="[8274 - 36353 - MES ATUAL].[CODCLIPRINC].&amp;[6132]"/>
            <x15:cachedUniqueName index="45" name="[8274 - 36353 - MES ATUAL].[CODCLIPRINC].&amp;[6248]"/>
            <x15:cachedUniqueName index="46" name="[8274 - 36353 - MES ATUAL].[CODCLIPRINC].&amp;[6329]"/>
            <x15:cachedUniqueName index="47" name="[8274 - 36353 - MES ATUAL].[CODCLIPRINC].&amp;[6886]"/>
            <x15:cachedUniqueName index="48" name="[8274 - 36353 - MES ATUAL].[CODCLIPRINC].&amp;[7080]"/>
            <x15:cachedUniqueName index="49" name="[8274 - 36353 - MES ATUAL].[CODCLIPRINC].&amp;[7194]"/>
            <x15:cachedUniqueName index="50" name="[8274 - 36353 - MES ATUAL].[CODCLIPRINC].&amp;[7196]"/>
            <x15:cachedUniqueName index="51" name="[8274 - 36353 - MES ATUAL].[CODCLIPRINC].&amp;[7267]"/>
            <x15:cachedUniqueName index="52" name="[8274 - 36353 - MES ATUAL].[CODCLIPRINC].&amp;[7305]"/>
            <x15:cachedUniqueName index="53" name="[8274 - 36353 - MES ATUAL].[CODCLIPRINC].&amp;[7353]"/>
            <x15:cachedUniqueName index="54" name="[8274 - 36353 - MES ATUAL].[CODCLIPRINC].&amp;[7545]"/>
            <x15:cachedUniqueName index="55" name="[8274 - 36353 - MES ATUAL].[CODCLIPRINC].&amp;[7823]"/>
            <x15:cachedUniqueName index="56" name="[8274 - 36353 - MES ATUAL].[CODCLIPRINC].&amp;[8134]"/>
            <x15:cachedUniqueName index="57" name="[8274 - 36353 - MES ATUAL].[CODCLIPRINC].&amp;[8197]"/>
            <x15:cachedUniqueName index="58" name="[8274 - 36353 - MES ATUAL].[CODCLIPRINC].&amp;[8353]"/>
            <x15:cachedUniqueName index="59" name="[8274 - 36353 - MES ATUAL].[CODCLIPRINC].&amp;[8467]"/>
            <x15:cachedUniqueName index="60" name="[8274 - 36353 - MES ATUAL].[CODCLIPRINC].&amp;[8631]"/>
            <x15:cachedUniqueName index="61" name="[8274 - 36353 - MES ATUAL].[CODCLIPRINC].&amp;[8685]"/>
            <x15:cachedUniqueName index="62" name="[8274 - 36353 - MES ATUAL].[CODCLIPRINC].&amp;[8876]"/>
            <x15:cachedUniqueName index="63" name="[8274 - 36353 - MES ATUAL].[CODCLIPRINC].&amp;[8979]"/>
            <x15:cachedUniqueName index="64" name="[8274 - 36353 - MES ATUAL].[CODCLIPRINC].&amp;[9193]"/>
            <x15:cachedUniqueName index="65" name="[8274 - 36353 - MES ATUAL].[CODCLIPRINC].&amp;[9228]"/>
            <x15:cachedUniqueName index="66" name="[8274 - 36353 - MES ATUAL].[CODCLIPRINC].&amp;[9334]"/>
            <x15:cachedUniqueName index="67" name="[8274 - 36353 - MES ATUAL].[CODCLIPRINC].&amp;[9550]"/>
            <x15:cachedUniqueName index="68" name="[8274 - 36353 - MES ATUAL].[CODCLIPRINC].&amp;[9676]"/>
            <x15:cachedUniqueName index="69" name="[8274 - 36353 - MES ATUAL].[CODCLIPRINC].&amp;[9765]"/>
            <x15:cachedUniqueName index="70" name="[8274 - 36353 - MES ATUAL].[CODCLIPRINC].&amp;[9787]"/>
            <x15:cachedUniqueName index="71" name="[8274 - 36353 - MES ATUAL].[CODCLIPRINC].&amp;[9856]"/>
            <x15:cachedUniqueName index="72" name="[8274 - 36353 - MES ATUAL].[CODCLIPRINC].&amp;[9946]"/>
            <x15:cachedUniqueName index="73" name="[8274 - 36353 - MES ATUAL].[CODCLIPRINC].&amp;[9971]"/>
            <x15:cachedUniqueName index="74" name="[8274 - 36353 - MES ATUAL].[CODCLIPRINC].&amp;[10068]"/>
            <x15:cachedUniqueName index="75" name="[8274 - 36353 - MES ATUAL].[CODCLIPRINC].&amp;[10116]"/>
            <x15:cachedUniqueName index="76" name="[8274 - 36353 - MES ATUAL].[CODCLIPRINC].&amp;[10127]"/>
            <x15:cachedUniqueName index="77" name="[8274 - 36353 - MES ATUAL].[CODCLIPRINC].&amp;[10393]"/>
            <x15:cachedUniqueName index="78" name="[8274 - 36353 - MES ATUAL].[CODCLIPRINC].&amp;[10430]"/>
            <x15:cachedUniqueName index="79" name="[8274 - 36353 - MES ATUAL].[CODCLIPRINC].&amp;[10487]"/>
            <x15:cachedUniqueName index="80" name="[8274 - 36353 - MES ATUAL].[CODCLIPRINC].&amp;[10559]"/>
            <x15:cachedUniqueName index="81" name="[8274 - 36353 - MES ATUAL].[CODCLIPRINC].&amp;[10686]"/>
            <x15:cachedUniqueName index="82" name="[8274 - 36353 - MES ATUAL].[CODCLIPRINC].&amp;[10923]"/>
            <x15:cachedUniqueName index="83" name="[8274 - 36353 - MES ATUAL].[CODCLIPRINC].&amp;[11076]"/>
            <x15:cachedUniqueName index="84" name="[8274 - 36353 - MES ATUAL].[CODCLIPRINC].&amp;[11317]"/>
            <x15:cachedUniqueName index="85" name="[8274 - 36353 - MES ATUAL].[CODCLIPRINC].&amp;[11596]"/>
            <x15:cachedUniqueName index="86" name="[8274 - 36353 - MES ATUAL].[CODCLIPRINC].&amp;[11806]"/>
            <x15:cachedUniqueName index="87" name="[8274 - 36353 - MES ATUAL].[CODCLIPRINC].&amp;[11977]"/>
            <x15:cachedUniqueName index="88" name="[8274 - 36353 - MES ATUAL].[CODCLIPRINC].&amp;[11979]"/>
            <x15:cachedUniqueName index="89" name="[8274 - 36353 - MES ATUAL].[CODCLIPRINC].&amp;[12058]"/>
            <x15:cachedUniqueName index="90" name="[8274 - 36353 - MES ATUAL].[CODCLIPRINC].&amp;[12076]"/>
            <x15:cachedUniqueName index="91" name="[8274 - 36353 - MES ATUAL].[CODCLIPRINC].&amp;[12583]"/>
            <x15:cachedUniqueName index="92" name="[8274 - 36353 - MES ATUAL].[CODCLIPRINC].&amp;[13191]"/>
            <x15:cachedUniqueName index="93" name="[8274 - 36353 - MES ATUAL].[CODCLIPRINC].&amp;[13257]"/>
            <x15:cachedUniqueName index="94" name="[8274 - 36353 - MES ATUAL].[CODCLIPRINC].&amp;[13275]"/>
            <x15:cachedUniqueName index="95" name="[8274 - 36353 - MES ATUAL].[CODCLIPRINC].&amp;[13684]"/>
            <x15:cachedUniqueName index="96" name="[8274 - 36353 - MES ATUAL].[CODCLIPRINC].&amp;[13840]"/>
            <x15:cachedUniqueName index="97" name="[8274 - 36353 - MES ATUAL].[CODCLIPRINC].&amp;[14091]"/>
            <x15:cachedUniqueName index="98" name="[8274 - 36353 - MES ATUAL].[CODCLIPRINC].&amp;[14123]"/>
            <x15:cachedUniqueName index="99" name="[8274 - 36353 - MES ATUAL].[CODCLIPRINC].&amp;[14161]"/>
            <x15:cachedUniqueName index="100" name="[8274 - 36353 - MES ATUAL].[CODCLIPRINC].&amp;[14491]"/>
            <x15:cachedUniqueName index="101" name="[8274 - 36353 - MES ATUAL].[CODCLIPRINC].&amp;[14549]"/>
            <x15:cachedUniqueName index="102" name="[8274 - 36353 - MES ATUAL].[CODCLIPRINC].&amp;[14555]"/>
            <x15:cachedUniqueName index="103" name="[8274 - 36353 - MES ATUAL].[CODCLIPRINC].&amp;[14726]"/>
            <x15:cachedUniqueName index="104" name="[8274 - 36353 - MES ATUAL].[CODCLIPRINC].&amp;[15466]"/>
            <x15:cachedUniqueName index="105" name="[8274 - 36353 - MES ATUAL].[CODCLIPRINC].&amp;[16363]"/>
            <x15:cachedUniqueName index="106" name="[8274 - 36353 - MES ATUAL].[CODCLIPRINC].&amp;[17440]"/>
            <x15:cachedUniqueName index="107" name="[8274 - 36353 - MES ATUAL].[CODCLIPRINC].&amp;[17624]"/>
            <x15:cachedUniqueName index="108" name="[8274 - 36353 - MES ATUAL].[CODCLIPRINC].&amp;[18045]"/>
            <x15:cachedUniqueName index="109" name="[8274 - 36353 - MES ATUAL].[CODCLIPRINC].&amp;[18719]"/>
            <x15:cachedUniqueName index="110" name="[8274 - 36353 - MES ATUAL].[CODCLIPRINC].&amp;[19122]"/>
            <x15:cachedUniqueName index="111" name="[8274 - 36353 - MES ATUAL].[CODCLIPRINC].&amp;[19520]"/>
            <x15:cachedUniqueName index="112" name="[8274 - 36353 - MES ATUAL].[CODCLIPRINC].&amp;[19730]"/>
            <x15:cachedUniqueName index="113" name="[8274 - 36353 - MES ATUAL].[CODCLIPRINC].&amp;[19811]"/>
            <x15:cachedUniqueName index="114" name="[8274 - 36353 - MES ATUAL].[CODCLIPRINC].&amp;[21335]"/>
            <x15:cachedUniqueName index="115" name="[8274 - 36353 - MES ATUAL].[CODCLIPRINC].&amp;[21643]"/>
            <x15:cachedUniqueName index="116" name="[8274 - 36353 - MES ATUAL].[CODCLIPRINC].&amp;[21666]"/>
            <x15:cachedUniqueName index="117" name="[8274 - 36353 - MES ATUAL].[CODCLIPRINC].&amp;[21882]"/>
            <x15:cachedUniqueName index="118" name="[8274 - 36353 - MES ATUAL].[CODCLIPRINC].&amp;[22839]"/>
            <x15:cachedUniqueName index="119" name="[8274 - 36353 - MES ATUAL].[CODCLIPRINC].&amp;[23059]"/>
            <x15:cachedUniqueName index="120" name="[8274 - 36353 - MES ATUAL].[CODCLIPRINC].&amp;[23365]"/>
            <x15:cachedUniqueName index="121" name="[8274 - 36353 - MES ATUAL].[CODCLIPRINC].&amp;[23643]"/>
            <x15:cachedUniqueName index="122" name="[8274 - 36353 - MES ATUAL].[CODCLIPRINC].&amp;[23943]"/>
            <x15:cachedUniqueName index="123" name="[8274 - 36353 - MES ATUAL].[CODCLIPRINC].&amp;[23954]"/>
            <x15:cachedUniqueName index="124" name="[8274 - 36353 - MES ATUAL].[CODCLIPRINC].&amp;[24283]"/>
            <x15:cachedUniqueName index="125" name="[8274 - 36353 - MES ATUAL].[CODCLIPRINC].&amp;[24832]"/>
            <x15:cachedUniqueName index="126" name="[8274 - 36353 - MES ATUAL].[CODCLIPRINC].&amp;[24977]"/>
            <x15:cachedUniqueName index="127" name="[8274 - 36353 - MES ATUAL].[CODCLIPRINC].&amp;[25201]"/>
            <x15:cachedUniqueName index="128" name="[8274 - 36353 - MES ATUAL].[CODCLIPRINC].&amp;[26028]"/>
            <x15:cachedUniqueName index="129" name="[8274 - 36353 - MES ATUAL].[CODCLIPRINC].&amp;[26641]"/>
            <x15:cachedUniqueName index="130" name="[8274 - 36353 - MES ATUAL].[CODCLIPRINC].&amp;[26762]"/>
            <x15:cachedUniqueName index="131" name="[8274 - 36353 - MES ATUAL].[CODCLIPRINC].&amp;[26827]"/>
            <x15:cachedUniqueName index="132" name="[8274 - 36353 - MES ATUAL].[CODCLIPRINC].&amp;[26909]"/>
            <x15:cachedUniqueName index="133" name="[8274 - 36353 - MES ATUAL].[CODCLIPRINC].&amp;[27244]"/>
            <x15:cachedUniqueName index="134" name="[8274 - 36353 - MES ATUAL].[CODCLIPRINC].&amp;[27355]"/>
            <x15:cachedUniqueName index="135" name="[8274 - 36353 - MES ATUAL].[CODCLIPRINC].&amp;[27536]"/>
            <x15:cachedUniqueName index="136" name="[8274 - 36353 - MES ATUAL].[CODCLIPRINC].&amp;[28169]"/>
            <x15:cachedUniqueName index="137" name="[8274 - 36353 - MES ATUAL].[CODCLIPRINC].&amp;[28386]"/>
            <x15:cachedUniqueName index="138" name="[8274 - 36353 - MES ATUAL].[CODCLIPRINC].&amp;[28823]"/>
            <x15:cachedUniqueName index="139" name="[8274 - 36353 - MES ATUAL].[CODCLIPRINC].&amp;[28832]"/>
            <x15:cachedUniqueName index="140" name="[8274 - 36353 - MES ATUAL].[CODCLIPRINC].&amp;[29424]"/>
            <x15:cachedUniqueName index="141" name="[8274 - 36353 - MES ATUAL].[CODCLIPRINC].&amp;[29545]"/>
            <x15:cachedUniqueName index="142" name="[8274 - 36353 - MES ATUAL].[CODCLIPRINC].&amp;[29773]"/>
            <x15:cachedUniqueName index="143" name="[8274 - 36353 - MES ATUAL].[CODCLIPRINC].&amp;[31259]"/>
            <x15:cachedUniqueName index="144" name="[8274 - 36353 - MES ATUAL].[CODCLIPRINC].&amp;[31314]"/>
            <x15:cachedUniqueName index="145" name="[8274 - 36353 - MES ATUAL].[CODCLIPRINC].&amp;[31521]"/>
            <x15:cachedUniqueName index="146" name="[8274 - 36353 - MES ATUAL].[CODCLIPRINC].&amp;[31708]"/>
            <x15:cachedUniqueName index="147" name="[8274 - 36353 - MES ATUAL].[CODCLIPRINC].&amp;[31898]"/>
            <x15:cachedUniqueName index="148" name="[8274 - 36353 - MES ATUAL].[CODCLIPRINC].&amp;[31933]"/>
            <x15:cachedUniqueName index="149" name="[8274 - 36353 - MES ATUAL].[CODCLIPRINC].&amp;[31983]"/>
            <x15:cachedUniqueName index="150" name="[8274 - 36353 - MES ATUAL].[CODCLIPRINC].&amp;[32043]"/>
            <x15:cachedUniqueName index="151" name="[8274 - 36353 - MES ATUAL].[CODCLIPRINC].&amp;[32155]"/>
            <x15:cachedUniqueName index="152" name="[8274 - 36353 - MES ATUAL].[CODCLIPRINC].&amp;[32307]"/>
            <x15:cachedUniqueName index="153" name="[8274 - 36353 - MES ATUAL].[CODCLIPRINC].&amp;[32631]"/>
            <x15:cachedUniqueName index="154" name="[8274 - 36353 - MES ATUAL].[CODCLIPRINC].&amp;[32651]"/>
            <x15:cachedUniqueName index="155" name="[8274 - 36353 - MES ATUAL].[CODCLIPRINC].&amp;[32687]"/>
            <x15:cachedUniqueName index="156" name="[8274 - 36353 - MES ATUAL].[CODCLIPRINC].&amp;[32734]"/>
            <x15:cachedUniqueName index="157" name="[8274 - 36353 - MES ATUAL].[CODCLIPRINC].&amp;[32815]"/>
            <x15:cachedUniqueName index="158" name="[8274 - 36353 - MES ATUAL].[CODCLIPRINC].&amp;[32934]"/>
            <x15:cachedUniqueName index="159" name="[8274 - 36353 - MES ATUAL].[CODCLIPRINC].&amp;[32971]"/>
            <x15:cachedUniqueName index="160" name="[8274 - 36353 - MES ATUAL].[CODCLIPRINC].&amp;[33181]"/>
            <x15:cachedUniqueName index="161" name="[8274 - 36353 - MES ATUAL].[CODCLIPRINC].&amp;[33296]"/>
            <x15:cachedUniqueName index="162" name="[8274 - 36353 - MES ATUAL].[CODCLIPRINC].&amp;[33395]"/>
            <x15:cachedUniqueName index="163" name="[8274 - 36353 - MES ATUAL].[CODCLIPRINC].&amp;[33400]"/>
            <x15:cachedUniqueName index="164" name="[8274 - 36353 - MES ATUAL].[CODCLIPRINC].&amp;[33418]"/>
            <x15:cachedUniqueName index="165" name="[8274 - 36353 - MES ATUAL].[CODCLIPRINC].&amp;[33522]"/>
            <x15:cachedUniqueName index="166" name="[8274 - 36353 - MES ATUAL].[CODCLIPRINC].&amp;[33826]"/>
            <x15:cachedUniqueName index="167" name="[8274 - 36353 - MES ATUAL].[CODCLIPRINC].&amp;[34201]"/>
            <x15:cachedUniqueName index="168" name="[8274 - 36353 - MES ATUAL].[CODCLIPRINC].&amp;[34251]"/>
            <x15:cachedUniqueName index="169" name="[8274 - 36353 - MES ATUAL].[CODCLIPRINC].&amp;[34268]"/>
            <x15:cachedUniqueName index="170" name="[8274 - 36353 - MES ATUAL].[CODCLIPRINC].&amp;[34284]"/>
            <x15:cachedUniqueName index="171" name="[8274 - 36353 - MES ATUAL].[CODCLIPRINC].&amp;[34292]"/>
            <x15:cachedUniqueName index="172" name="[8274 - 36353 - MES ATUAL].[CODCLIPRINC].&amp;[34311]"/>
            <x15:cachedUniqueName index="173" name="[8274 - 36353 - MES ATUAL].[CODCLIPRINC].&amp;[34426]"/>
            <x15:cachedUniqueName index="174" name="[8274 - 36353 - MES ATUAL].[CODCLIPRINC].&amp;[34513]"/>
            <x15:cachedUniqueName index="175" name="[8274 - 36353 - MES ATUAL].[CODCLIPRINC].&amp;[34528]"/>
            <x15:cachedUniqueName index="176" name="[8274 - 36353 - MES ATUAL].[CODCLIPRINC].&amp;[34620]"/>
            <x15:cachedUniqueName index="177" name="[8274 - 36353 - MES ATUAL].[CODCLIPRINC].&amp;[34650]"/>
            <x15:cachedUniqueName index="178" name="[8274 - 36353 - MES ATUAL].[CODCLIPRINC].&amp;[34701]"/>
            <x15:cachedUniqueName index="179" name="[8274 - 36353 - MES ATUAL].[CODCLIPRINC].&amp;[34712]"/>
            <x15:cachedUniqueName index="180" name="[8274 - 36353 - MES ATUAL].[CODCLIPRINC].&amp;[34742]"/>
            <x15:cachedUniqueName index="181" name="[8274 - 36353 - MES ATUAL].[CODCLIPRINC].&amp;[34939]"/>
            <x15:cachedUniqueName index="182" name="[8274 - 36353 - MES ATUAL].[CODCLIPRINC].&amp;[34993]"/>
            <x15:cachedUniqueName index="183" name="[8274 - 36353 - MES ATUAL].[CODCLIPRINC].&amp;[35003]"/>
            <x15:cachedUniqueName index="184" name="[8274 - 36353 - MES ATUAL].[CODCLIPRINC].&amp;[35011]"/>
            <x15:cachedUniqueName index="185" name="[8274 - 36353 - MES ATUAL].[CODCLIPRINC].&amp;[35114]"/>
            <x15:cachedUniqueName index="186" name="[8274 - 36353 - MES ATUAL].[CODCLIPRINC].&amp;[35141]"/>
            <x15:cachedUniqueName index="187" name="[8274 - 36353 - MES ATUAL].[CODCLIPRINC].&amp;[35202]"/>
            <x15:cachedUniqueName index="188" name="[8274 - 36353 - MES ATUAL].[CODCLIPRINC].&amp;[35335]"/>
            <x15:cachedUniqueName index="189" name="[8274 - 36353 - MES ATUAL].[CODCLIPRINC].&amp;[35402]"/>
            <x15:cachedUniqueName index="190" name="[8274 - 36353 - MES ATUAL].[CODCLIPRINC].&amp;[35403]"/>
            <x15:cachedUniqueName index="191" name="[8274 - 36353 - MES ATUAL].[CODCLIPRINC].&amp;[35469]"/>
            <x15:cachedUniqueName index="192" name="[8274 - 36353 - MES ATUAL].[CODCLIPRINC].&amp;[35513]"/>
            <x15:cachedUniqueName index="193" name="[8274 - 36353 - MES ATUAL].[CODCLIPRINC].&amp;[35529]"/>
            <x15:cachedUniqueName index="194" name="[8274 - 36353 - MES ATUAL].[CODCLIPRINC].&amp;[35540]"/>
            <x15:cachedUniqueName index="195" name="[8274 - 36353 - MES ATUAL].[CODCLIPRINC].&amp;[35552]"/>
            <x15:cachedUniqueName index="196" name="[8274 - 36353 - MES ATUAL].[CODCLIPRINC].&amp;[35566]"/>
            <x15:cachedUniqueName index="197" name="[8274 - 36353 - MES ATUAL].[CODCLIPRINC].&amp;[35572]"/>
            <x15:cachedUniqueName index="198" name="[8274 - 36353 - MES ATUAL].[CODCLIPRINC].&amp;[35645]"/>
            <x15:cachedUniqueName index="199" name="[8274 - 36353 - MES ATUAL].[CODCLIPRINC].&amp;[35696]"/>
            <x15:cachedUniqueName index="200" name="[8274 - 36353 - MES ATUAL].[CODCLIPRINC].&amp;[35801]"/>
            <x15:cachedUniqueName index="201" name="[8274 - 36353 - MES ATUAL].[CODCLIPRINC].&amp;[35833]"/>
            <x15:cachedUniqueName index="202" name="[8274 - 36353 - MES ATUAL].[CODCLIPRINC].&amp;[35894]"/>
            <x15:cachedUniqueName index="203" name="[8274 - 36353 - MES ATUAL].[CODCLIPRINC].&amp;[35934]"/>
            <x15:cachedUniqueName index="204" name="[8274 - 36353 - MES ATUAL].[CODCLIPRINC].&amp;[35962]"/>
            <x15:cachedUniqueName index="205" name="[8274 - 36353 - MES ATUAL].[CODCLIPRINC].&amp;[35976]"/>
            <x15:cachedUniqueName index="206" name="[8274 - 36353 - MES ATUAL].[CODCLIPRINC].&amp;[35988]"/>
            <x15:cachedUniqueName index="207" name="[8274 - 36353 - MES ATUAL].[CODCLIPRINC].&amp;[36040]"/>
            <x15:cachedUniqueName index="208" name="[8274 - 36353 - MES ATUAL].[CODCLIPRINC].&amp;[36059]"/>
            <x15:cachedUniqueName index="209" name="[8274 - 36353 - MES ATUAL].[CODCLIPRINC].&amp;[36126]"/>
            <x15:cachedUniqueName index="210" name="[8274 - 36353 - MES ATUAL].[CODCLIPRINC].&amp;[36207]"/>
            <x15:cachedUniqueName index="211" name="[8274 - 36353 - MES ATUAL].[CODCLIPRINC].&amp;[36250]"/>
            <x15:cachedUniqueName index="212" name="[8274 - 36353 - MES ATUAL].[CODCLIPRINC].&amp;[36252]"/>
            <x15:cachedUniqueName index="213" name="[8274 - 36353 - MES ATUAL].[CODCLIPRINC].&amp;[36276]"/>
            <x15:cachedUniqueName index="214" name="[8274 - 36353 - MES ATUAL].[CODCLIPRINC].&amp;[36393]"/>
            <x15:cachedUniqueName index="215" name="[8274 - 36353 - MES ATUAL].[CODCLIPRINC].&amp;[36438]"/>
            <x15:cachedUniqueName index="216" name="[8274 - 36353 - MES ATUAL].[CODCLIPRINC].&amp;[36485]"/>
            <x15:cachedUniqueName index="217" name="[8274 - 36353 - MES ATUAL].[CODCLIPRINC].&amp;[36523]"/>
            <x15:cachedUniqueName index="218" name="[8274 - 36353 - MES ATUAL].[CODCLIPRINC].&amp;[36526]"/>
            <x15:cachedUniqueName index="219" name="[8274 - 36353 - MES ATUAL].[CODCLIPRINC].&amp;[36530]"/>
            <x15:cachedUniqueName index="220" name="[8274 - 36353 - MES ATUAL].[CODCLIPRINC].&amp;[36576]"/>
            <x15:cachedUniqueName index="221" name="[8274 - 36353 - MES ATUAL].[CODCLIPRINC].&amp;[36831]"/>
            <x15:cachedUniqueName index="222" name="[8274 - 36353 - MES ATUAL].[CODCLIPRINC].&amp;[37021]"/>
            <x15:cachedUniqueName index="223" name="[8274 - 36353 - MES ATUAL].[CODCLIPRINC].&amp;[37403]"/>
            <x15:cachedUniqueName index="224" name="[8274 - 36353 - MES ATUAL].[CODCLIPRINC].&amp;[37404]"/>
            <x15:cachedUniqueName index="225" name="[8274 - 36353 - MES ATUAL].[CODCLIPRINC].&amp;[37423]"/>
            <x15:cachedUniqueName index="226" name="[8274 - 36353 - MES ATUAL].[CODCLIPRINC].&amp;[37507]"/>
            <x15:cachedUniqueName index="227" name="[8274 - 36353 - MES ATUAL].[CODCLIPRINC].&amp;[37542]"/>
            <x15:cachedUniqueName index="228" name="[8274 - 36353 - MES ATUAL].[CODCLIPRINC].&amp;[37667]"/>
            <x15:cachedUniqueName index="229" name="[8274 - 36353 - MES ATUAL].[CODCLIPRINC].&amp;[37816]"/>
            <x15:cachedUniqueName index="230" name="[8274 - 36353 - MES ATUAL].[CODCLIPRINC].&amp;[37828]"/>
            <x15:cachedUniqueName index="231" name="[8274 - 36353 - MES ATUAL].[CODCLIPRINC].&amp;[37860]"/>
            <x15:cachedUniqueName index="232" name="[8274 - 36353 - MES ATUAL].[CODCLIPRINC].&amp;[37883]"/>
            <x15:cachedUniqueName index="233" name="[8274 - 36353 - MES ATUAL].[CODCLIPRINC].&amp;[37974]"/>
            <x15:cachedUniqueName index="234" name="[8274 - 36353 - MES ATUAL].[CODCLIPRINC].&amp;[37991]"/>
            <x15:cachedUniqueName index="235" name="[8274 - 36353 - MES ATUAL].[CODCLIPRINC].&amp;[38058]"/>
            <x15:cachedUniqueName index="236" name="[8274 - 36353 - MES ATUAL].[CODCLIPRINC].&amp;[38102]"/>
            <x15:cachedUniqueName index="237" name="[8274 - 36353 - MES ATUAL].[CODCLIPRINC].&amp;[38155]"/>
            <x15:cachedUniqueName index="238" name="[8274 - 36353 - MES ATUAL].[CODCLIPRINC].&amp;[38167]"/>
            <x15:cachedUniqueName index="239" name="[8274 - 36353 - MES ATUAL].[CODCLIPRINC].&amp;[38184]"/>
            <x15:cachedUniqueName index="240" name="[8274 - 36353 - MES ATUAL].[CODCLIPRINC].&amp;[38216]"/>
            <x15:cachedUniqueName index="241" name="[8274 - 36353 - MES ATUAL].[CODCLIPRINC].&amp;[38434]"/>
            <x15:cachedUniqueName index="242" name="[8274 - 36353 - MES ATUAL].[CODCLIPRINC].&amp;[38549]"/>
            <x15:cachedUniqueName index="243" name="[8274 - 36353 - MES ATUAL].[CODCLIPRINC].&amp;[38561]"/>
            <x15:cachedUniqueName index="244" name="[8274 - 36353 - MES ATUAL].[CODCLIPRINC].&amp;[38563]"/>
            <x15:cachedUniqueName index="245" name="[8274 - 36353 - MES ATUAL].[CODCLIPRINC].&amp;[38643]"/>
            <x15:cachedUniqueName index="246" name="[8274 - 36353 - MES ATUAL].[CODCLIPRINC].&amp;[38800]"/>
            <x15:cachedUniqueName index="247" name="[8274 - 36353 - MES ATUAL].[CODCLIPRINC].&amp;[38916]"/>
            <x15:cachedUniqueName index="248" name="[8274 - 36353 - MES ATUAL].[CODCLIPRINC].&amp;[39014]"/>
            <x15:cachedUniqueName index="249" name="[8274 - 36353 - MES ATUAL].[CODCLIPRINC].&amp;[39087]"/>
            <x15:cachedUniqueName index="250" name="[8274 - 36353 - MES ATUAL].[CODCLIPRINC].&amp;[39094]"/>
            <x15:cachedUniqueName index="251" name="[8274 - 36353 - MES ATUAL].[CODCLIPRINC].&amp;[39109]"/>
            <x15:cachedUniqueName index="252" name="[8274 - 36353 - MES ATUAL].[CODCLIPRINC].&amp;[39189]"/>
            <x15:cachedUniqueName index="253" name="[8274 - 36353 - MES ATUAL].[CODCLIPRINC].&amp;[39385]"/>
            <x15:cachedUniqueName index="254" name="[8274 - 36353 - MES ATUAL].[CODCLIPRINC].&amp;[39393]"/>
            <x15:cachedUniqueName index="255" name="[8274 - 36353 - MES ATUAL].[CODCLIPRINC].&amp;[39401]"/>
            <x15:cachedUniqueName index="256" name="[8274 - 36353 - MES ATUAL].[CODCLIPRINC].&amp;[39500]"/>
            <x15:cachedUniqueName index="257" name="[8274 - 36353 - MES ATUAL].[CODCLIPRINC].&amp;[39704]"/>
            <x15:cachedUniqueName index="258" name="[8274 - 36353 - MES ATUAL].[CODCLIPRINC].&amp;[39822]"/>
            <x15:cachedUniqueName index="259" name="[8274 - 36353 - MES ATUAL].[CODCLIPRINC].&amp;[39825]"/>
            <x15:cachedUniqueName index="260" name="[8274 - 36353 - MES ATUAL].[CODCLIPRINC].&amp;[39922]"/>
            <x15:cachedUniqueName index="261" name="[8274 - 36353 - MES ATUAL].[CODCLIPRINC].&amp;[39932]"/>
            <x15:cachedUniqueName index="262" name="[8274 - 36353 - MES ATUAL].[CODCLIPRINC].&amp;[40067]"/>
            <x15:cachedUniqueName index="263" name="[8274 - 36353 - MES ATUAL].[CODCLIPRINC].&amp;[40100]"/>
            <x15:cachedUniqueName index="264" name="[8274 - 36353 - MES ATUAL].[CODCLIPRINC].&amp;[40217]"/>
            <x15:cachedUniqueName index="265" name="[8274 - 36353 - MES ATUAL].[CODCLIPRINC].&amp;[40222]"/>
            <x15:cachedUniqueName index="266" name="[8274 - 36353 - MES ATUAL].[CODCLIPRINC].&amp;[40270]"/>
            <x15:cachedUniqueName index="267" name="[8274 - 36353 - MES ATUAL].[CODCLIPRINC].&amp;[40277]"/>
            <x15:cachedUniqueName index="268" name="[8274 - 36353 - MES ATUAL].[CODCLIPRINC].&amp;[40340]"/>
            <x15:cachedUniqueName index="269" name="[8274 - 36353 - MES ATUAL].[CODCLIPRINC].&amp;[40430]"/>
            <x15:cachedUniqueName index="270" name="[8274 - 36353 - MES ATUAL].[CODCLIPRINC].&amp;[40437]"/>
            <x15:cachedUniqueName index="271" name="[8274 - 36353 - MES ATUAL].[CODCLIPRINC].&amp;[40472]"/>
            <x15:cachedUniqueName index="272" name="[8274 - 36353 - MES ATUAL].[CODCLIPRINC].&amp;[40578]"/>
            <x15:cachedUniqueName index="273" name="[8274 - 36353 - MES ATUAL].[CODCLIPRINC].&amp;[40723]"/>
            <x15:cachedUniqueName index="274" name="[8274 - 36353 - MES ATUAL].[CODCLIPRINC].&amp;[40734]"/>
            <x15:cachedUniqueName index="275" name="[8274 - 36353 - MES ATUAL].[CODCLIPRINC].&amp;[40748]"/>
            <x15:cachedUniqueName index="276" name="[8274 - 36353 - MES ATUAL].[CODCLIPRINC].&amp;[40854]"/>
            <x15:cachedUniqueName index="277" name="[8274 - 36353 - MES ATUAL].[CODCLIPRINC].&amp;[40873]"/>
            <x15:cachedUniqueName index="278" name="[8274 - 36353 - MES ATUAL].[CODCLIPRINC].&amp;[40945]"/>
            <x15:cachedUniqueName index="279" name="[8274 - 36353 - MES ATUAL].[CODCLIPRINC].&amp;[40970]"/>
            <x15:cachedUniqueName index="280" name="[8274 - 36353 - MES ATUAL].[CODCLIPRINC].&amp;[41106]"/>
            <x15:cachedUniqueName index="281" name="[8274 - 36353 - MES ATUAL].[CODCLIPRINC].&amp;[41274]"/>
            <x15:cachedUniqueName index="282" name="[8274 - 36353 - MES ATUAL].[CODCLIPRINC].&amp;[41372]"/>
            <x15:cachedUniqueName index="283" name="[8274 - 36353 - MES ATUAL].[CODCLIPRINC].&amp;[41448]"/>
            <x15:cachedUniqueName index="284" name="[8274 - 36353 - MES ATUAL].[CODCLIPRINC].&amp;[41568]"/>
            <x15:cachedUniqueName index="285" name="[8274 - 36353 - MES ATUAL].[CODCLIPRINC].&amp;[41581]"/>
            <x15:cachedUniqueName index="286" name="[8274 - 36353 - MES ATUAL].[CODCLIPRINC].&amp;[41586]"/>
            <x15:cachedUniqueName index="287" name="[8274 - 36353 - MES ATUAL].[CODCLIPRINC].&amp;[41644]"/>
            <x15:cachedUniqueName index="288" name="[8274 - 36353 - MES ATUAL].[CODCLIPRINC].&amp;[42020]"/>
            <x15:cachedUniqueName index="289" name="[8274 - 36353 - MES ATUAL].[CODCLIPRINC].&amp;[42054]"/>
            <x15:cachedUniqueName index="290" name="[8274 - 36353 - MES ATUAL].[CODCLIPRINC].&amp;[42120]"/>
            <x15:cachedUniqueName index="291" name="[8274 - 36353 - MES ATUAL].[CODCLIPRINC].&amp;[42359]"/>
            <x15:cachedUniqueName index="292" name="[8274 - 36353 - MES ATUAL].[CODCLIPRINC].&amp;[42370]"/>
            <x15:cachedUniqueName index="293" name="[8274 - 36353 - MES ATUAL].[CODCLIPRINC].&amp;[42380]"/>
            <x15:cachedUniqueName index="294" name="[8274 - 36353 - MES ATUAL].[CODCLIPRINC].&amp;[42473]"/>
            <x15:cachedUniqueName index="295" name="[8274 - 36353 - MES ATUAL].[CODCLIPRINC].&amp;[42528]"/>
            <x15:cachedUniqueName index="296" name="[8274 - 36353 - MES ATUAL].[CODCLIPRINC].&amp;[42537]"/>
            <x15:cachedUniqueName index="297" name="[8274 - 36353 - MES ATUAL].[CODCLIPRINC].&amp;[42671]"/>
            <x15:cachedUniqueName index="298" name="[8274 - 36353 - MES ATUAL].[CODCLIPRINC].&amp;[42747]"/>
            <x15:cachedUniqueName index="299" name="[8274 - 36353 - MES ATUAL].[CODCLIPRINC].&amp;[42789]"/>
            <x15:cachedUniqueName index="300" name="[8274 - 36353 - MES ATUAL].[CODCLIPRINC].&amp;[42816]"/>
            <x15:cachedUniqueName index="301" name="[8274 - 36353 - MES ATUAL].[CODCLIPRINC].&amp;[42964]"/>
            <x15:cachedUniqueName index="302" name="[8274 - 36353 - MES ATUAL].[CODCLIPRINC].&amp;[43025]"/>
            <x15:cachedUniqueName index="303" name="[8274 - 36353 - MES ATUAL].[CODCLIPRINC].&amp;[43038]"/>
            <x15:cachedUniqueName index="304" name="[8274 - 36353 - MES ATUAL].[CODCLIPRINC].&amp;[43049]"/>
            <x15:cachedUniqueName index="305" name="[8274 - 36353 - MES ATUAL].[CODCLIPRINC].&amp;[43139]"/>
            <x15:cachedUniqueName index="306" name="[8274 - 36353 - MES ATUAL].[CODCLIPRINC].&amp;[43147]"/>
            <x15:cachedUniqueName index="307" name="[8274 - 36353 - MES ATUAL].[CODCLIPRINC].&amp;[43225]"/>
            <x15:cachedUniqueName index="308" name="[8274 - 36353 - MES ATUAL].[CODCLIPRINC].&amp;[43277]"/>
            <x15:cachedUniqueName index="309" name="[8274 - 36353 - MES ATUAL].[CODCLIPRINC].&amp;[43289]"/>
            <x15:cachedUniqueName index="310" name="[8274 - 36353 - MES ATUAL].[CODCLIPRINC].&amp;[43303]"/>
            <x15:cachedUniqueName index="311" name="[8274 - 36353 - MES ATUAL].[CODCLIPRINC].&amp;[43437]"/>
            <x15:cachedUniqueName index="312" name="[8274 - 36353 - MES ATUAL].[CODCLIPRINC].&amp;[43562]"/>
            <x15:cachedUniqueName index="313" name="[8274 - 36353 - MES ATUAL].[CODCLIPRINC].&amp;[43878]"/>
            <x15:cachedUniqueName index="314" name="[8274 - 36353 - MES ATUAL].[CODCLIPRINC].&amp;[43886]"/>
            <x15:cachedUniqueName index="315" name="[8274 - 36353 - MES ATUAL].[CODCLIPRINC].&amp;[43922]"/>
            <x15:cachedUniqueName index="316" name="[8274 - 36353 - MES ATUAL].[CODCLIPRINC].&amp;[43964]"/>
            <x15:cachedUniqueName index="317" name="[8274 - 36353 - MES ATUAL].[CODCLIPRINC].&amp;[44116]"/>
            <x15:cachedUniqueName index="318" name="[8274 - 36353 - MES ATUAL].[CODCLIPRINC].&amp;[44248]"/>
            <x15:cachedUniqueName index="319" name="[8274 - 36353 - MES ATUAL].[CODCLIPRINC].&amp;[44258]"/>
            <x15:cachedUniqueName index="320" name="[8274 - 36353 - MES ATUAL].[CODCLIPRINC].&amp;[44268]"/>
            <x15:cachedUniqueName index="321" name="[8274 - 36353 - MES ATUAL].[CODCLIPRINC].&amp;[44320]"/>
            <x15:cachedUniqueName index="322" name="[8274 - 36353 - MES ATUAL].[CODCLIPRINC].&amp;[44345]"/>
            <x15:cachedUniqueName index="323" name="[8274 - 36353 - MES ATUAL].[CODCLIPRINC].&amp;[44391]"/>
            <x15:cachedUniqueName index="324" name="[8274 - 36353 - MES ATUAL].[CODCLIPRINC].&amp;[44436]"/>
            <x15:cachedUniqueName index="325" name="[8274 - 36353 - MES ATUAL].[CODCLIPRINC].&amp;[44444]"/>
            <x15:cachedUniqueName index="326" name="[8274 - 36353 - MES ATUAL].[CODCLIPRINC].&amp;[44486]"/>
            <x15:cachedUniqueName index="327" name="[8274 - 36353 - MES ATUAL].[CODCLIPRINC].&amp;[44553]"/>
            <x15:cachedUniqueName index="328" name="[8274 - 36353 - MES ATUAL].[CODCLIPRINC].&amp;[44606]"/>
            <x15:cachedUniqueName index="329" name="[8274 - 36353 - MES ATUAL].[CODCLIPRINC].&amp;[44781]"/>
            <x15:cachedUniqueName index="330" name="[8274 - 36353 - MES ATUAL].[CODCLIPRINC].&amp;[44788]"/>
            <x15:cachedUniqueName index="331" name="[8274 - 36353 - MES ATUAL].[CODCLIPRINC].&amp;[44793]"/>
            <x15:cachedUniqueName index="332" name="[8274 - 36353 - MES ATUAL].[CODCLIPRINC].&amp;[44796]"/>
            <x15:cachedUniqueName index="333" name="[8274 - 36353 - MES ATUAL].[CODCLIPRINC].&amp;[44888]"/>
            <x15:cachedUniqueName index="334" name="[8274 - 36353 - MES ATUAL].[CODCLIPRINC].&amp;[44961]"/>
            <x15:cachedUniqueName index="335" name="[8274 - 36353 - MES ATUAL].[CODCLIPRINC].&amp;[45203]"/>
            <x15:cachedUniqueName index="336" name="[8274 - 36353 - MES ATUAL].[CODCLIPRINC].&amp;[45232]"/>
            <x15:cachedUniqueName index="337" name="[8274 - 36353 - MES ATUAL].[CODCLIPRINC].&amp;[45299]"/>
            <x15:cachedUniqueName index="338" name="[8274 - 36353 - MES ATUAL].[CODCLIPRINC].&amp;[45383]"/>
            <x15:cachedUniqueName index="339" name="[8274 - 36353 - MES ATUAL].[CODCLIPRINC].&amp;[45535]"/>
            <x15:cachedUniqueName index="340" name="[8274 - 36353 - MES ATUAL].[CODCLIPRINC].&amp;[45626]"/>
            <x15:cachedUniqueName index="341" name="[8274 - 36353 - MES ATUAL].[CODCLIPRINC].&amp;[45632]"/>
            <x15:cachedUniqueName index="342" name="[8274 - 36353 - MES ATUAL].[CODCLIPRINC].&amp;[45651]"/>
            <x15:cachedUniqueName index="343" name="[8274 - 36353 - MES ATUAL].[CODCLIPRINC].&amp;[45725]"/>
            <x15:cachedUniqueName index="344" name="[8274 - 36353 - MES ATUAL].[CODCLIPRINC].&amp;[45737]"/>
            <x15:cachedUniqueName index="345" name="[8274 - 36353 - MES ATUAL].[CODCLIPRINC].&amp;[45830]"/>
            <x15:cachedUniqueName index="346" name="[8274 - 36353 - MES ATUAL].[CODCLIPRINC].&amp;[45859]"/>
            <x15:cachedUniqueName index="347" name="[8274 - 36353 - MES ATUAL].[CODCLIPRINC].&amp;[46009]"/>
            <x15:cachedUniqueName index="348" name="[8274 - 36353 - MES ATUAL].[CODCLIPRINC].&amp;[46234]"/>
            <x15:cachedUniqueName index="349" name="[8274 - 36353 - MES ATUAL].[CODCLIPRINC].&amp;[46242]"/>
            <x15:cachedUniqueName index="350" name="[8274 - 36353 - MES ATUAL].[CODCLIPRINC].&amp;[46300]"/>
            <x15:cachedUniqueName index="351" name="[8274 - 36353 - MES ATUAL].[CODCLIPRINC].&amp;[46333]"/>
            <x15:cachedUniqueName index="352" name="[8274 - 36353 - MES ATUAL].[CODCLIPRINC].&amp;[46348]"/>
            <x15:cachedUniqueName index="353" name="[8274 - 36353 - MES ATUAL].[CODCLIPRINC].&amp;[46400]"/>
            <x15:cachedUniqueName index="354" name="[8274 - 36353 - MES ATUAL].[CODCLIPRINC].&amp;[46406]"/>
            <x15:cachedUniqueName index="355" name="[8274 - 36353 - MES ATUAL].[CODCLIPRINC].&amp;[46457]"/>
            <x15:cachedUniqueName index="356" name="[8274 - 36353 - MES ATUAL].[CODCLIPRINC].&amp;[46555]"/>
            <x15:cachedUniqueName index="357" name="[8274 - 36353 - MES ATUAL].[CODCLIPRINC].&amp;[46575]"/>
            <x15:cachedUniqueName index="358" name="[8274 - 36353 - MES ATUAL].[CODCLIPRINC].&amp;[46578]"/>
            <x15:cachedUniqueName index="359" name="[8274 - 36353 - MES ATUAL].[CODCLIPRINC].&amp;[46596]"/>
            <x15:cachedUniqueName index="360" name="[8274 - 36353 - MES ATUAL].[CODCLIPRINC].&amp;[46716]"/>
            <x15:cachedUniqueName index="361" name="[8274 - 36353 - MES ATUAL].[CODCLIPRINC].&amp;[46729]"/>
            <x15:cachedUniqueName index="362" name="[8274 - 36353 - MES ATUAL].[CODCLIPRINC].&amp;[46750]"/>
            <x15:cachedUniqueName index="363" name="[8274 - 36353 - MES ATUAL].[CODCLIPRINC].&amp;[46753]"/>
            <x15:cachedUniqueName index="364" name="[8274 - 36353 - MES ATUAL].[CODCLIPRINC].&amp;[46822]"/>
            <x15:cachedUniqueName index="365" name="[8274 - 36353 - MES ATUAL].[CODCLIPRINC].&amp;[46986]"/>
            <x15:cachedUniqueName index="366" name="[8274 - 36353 - MES ATUAL].[CODCLIPRINC].&amp;[47144]"/>
            <x15:cachedUniqueName index="367" name="[8274 - 36353 - MES ATUAL].[CODCLIPRINC].&amp;[47166]"/>
            <x15:cachedUniqueName index="368" name="[8274 - 36353 - MES ATUAL].[CODCLIPRINC].&amp;[47239]"/>
            <x15:cachedUniqueName index="369" name="[8274 - 36353 - MES ATUAL].[CODCLIPRINC].&amp;[47300]"/>
            <x15:cachedUniqueName index="370" name="[8274 - 36353 - MES ATUAL].[CODCLIPRINC].&amp;[47399]"/>
            <x15:cachedUniqueName index="371" name="[8274 - 36353 - MES ATUAL].[CODCLIPRINC].&amp;[47701]"/>
            <x15:cachedUniqueName index="372" name="[8274 - 36353 - MES ATUAL].[CODCLIPRINC].&amp;[47768]"/>
            <x15:cachedUniqueName index="373" name="[8274 - 36353 - MES ATUAL].[CODCLIPRINC].&amp;[47769]"/>
            <x15:cachedUniqueName index="374" name="[8274 - 36353 - MES ATUAL].[CODCLIPRINC].&amp;[47818]"/>
            <x15:cachedUniqueName index="375" name="[8274 - 36353 - MES ATUAL].[CODCLIPRINC].&amp;[47865]"/>
            <x15:cachedUniqueName index="376" name="[8274 - 36353 - MES ATUAL].[CODCLIPRINC].&amp;[47873]"/>
            <x15:cachedUniqueName index="377" name="[8274 - 36353 - MES ATUAL].[CODCLIPRINC].&amp;[47900]"/>
            <x15:cachedUniqueName index="378" name="[8274 - 36353 - MES ATUAL].[CODCLIPRINC].&amp;[47928]"/>
            <x15:cachedUniqueName index="379" name="[8274 - 36353 - MES ATUAL].[CODCLIPRINC].&amp;[48112]"/>
            <x15:cachedUniqueName index="380" name="[8274 - 36353 - MES ATUAL].[CODCLIPRINC].&amp;[48301]"/>
            <x15:cachedUniqueName index="381" name="[8274 - 36353 - MES ATUAL].[CODCLIPRINC].&amp;[48303]"/>
            <x15:cachedUniqueName index="382" name="[8274 - 36353 - MES ATUAL].[CODCLIPRINC].&amp;[48333]"/>
            <x15:cachedUniqueName index="383" name="[8274 - 36353 - MES ATUAL].[CODCLIPRINC].&amp;[48355]"/>
            <x15:cachedUniqueName index="384" name="[8274 - 36353 - MES ATUAL].[CODCLIPRINC].&amp;[48392]"/>
            <x15:cachedUniqueName index="385" name="[8274 - 36353 - MES ATUAL].[CODCLIPRINC].&amp;[48491]"/>
            <x15:cachedUniqueName index="386" name="[8274 - 36353 - MES ATUAL].[CODCLIPRINC].&amp;[48493]"/>
            <x15:cachedUniqueName index="387" name="[8274 - 36353 - MES ATUAL].[CODCLIPRINC].&amp;[48551]"/>
            <x15:cachedUniqueName index="388" name="[8274 - 36353 - MES ATUAL].[CODCLIPRINC].&amp;[48800]"/>
            <x15:cachedUniqueName index="389" name="[8274 - 36353 - MES ATUAL].[CODCLIPRINC].&amp;[48986]"/>
            <x15:cachedUniqueName index="390" name="[8274 - 36353 - MES ATUAL].[CODCLIPRINC].&amp;[49086]"/>
            <x15:cachedUniqueName index="391" name="[8274 - 36353 - MES ATUAL].[CODCLIPRINC].&amp;[49126]"/>
            <x15:cachedUniqueName index="392" name="[8274 - 36353 - MES ATUAL].[CODCLIPRINC].&amp;[49264]"/>
            <x15:cachedUniqueName index="393" name="[8274 - 36353 - MES ATUAL].[CODCLIPRINC].&amp;[49318]"/>
            <x15:cachedUniqueName index="394" name="[8274 - 36353 - MES ATUAL].[CODCLIPRINC].&amp;[49422]"/>
            <x15:cachedUniqueName index="395" name="[8274 - 36353 - MES ATUAL].[CODCLIPRINC].&amp;[49469]"/>
            <x15:cachedUniqueName index="396" name="[8274 - 36353 - MES ATUAL].[CODCLIPRINC].&amp;[49481]"/>
            <x15:cachedUniqueName index="397" name="[8274 - 36353 - MES ATUAL].[CODCLIPRINC].&amp;[49540]"/>
            <x15:cachedUniqueName index="398" name="[8274 - 36353 - MES ATUAL].[CODCLIPRINC].&amp;[49571]"/>
            <x15:cachedUniqueName index="399" name="[8274 - 36353 - MES ATUAL].[CODCLIPRINC].&amp;[49676]"/>
            <x15:cachedUniqueName index="400" name="[8274 - 36353 - MES ATUAL].[CODCLIPRINC].&amp;[49726]"/>
            <x15:cachedUniqueName index="401" name="[8274 - 36353 - MES ATUAL].[CODCLIPRINC].&amp;[49776]"/>
            <x15:cachedUniqueName index="402" name="[8274 - 36353 - MES ATUAL].[CODCLIPRINC].&amp;[49784]"/>
            <x15:cachedUniqueName index="403" name="[8274 - 36353 - MES ATUAL].[CODCLIPRINC].&amp;[49792]"/>
            <x15:cachedUniqueName index="404" name="[8274 - 36353 - MES ATUAL].[CODCLIPRINC].&amp;[49810]"/>
            <x15:cachedUniqueName index="405" name="[8274 - 36353 - MES ATUAL].[CODCLIPRINC].&amp;[49817]"/>
            <x15:cachedUniqueName index="406" name="[8274 - 36353 - MES ATUAL].[CODCLIPRINC].&amp;[49842]"/>
            <x15:cachedUniqueName index="407" name="[8274 - 36353 - MES ATUAL].[CODCLIPRINC].&amp;[49928]"/>
            <x15:cachedUniqueName index="408" name="[8274 - 36353 - MES ATUAL].[CODCLIPRINC].&amp;[50075]"/>
            <x15:cachedUniqueName index="409" name="[8274 - 36353 - MES ATUAL].[CODCLIPRINC].&amp;[50128]"/>
            <x15:cachedUniqueName index="410" name="[8274 - 36353 - MES ATUAL].[CODCLIPRINC].&amp;[50248]"/>
            <x15:cachedUniqueName index="411" name="[8274 - 36353 - MES ATUAL].[CODCLIPRINC].&amp;[50336]"/>
            <x15:cachedUniqueName index="412" name="[8274 - 36353 - MES ATUAL].[CODCLIPRINC].&amp;[50412]"/>
            <x15:cachedUniqueName index="413" name="[8274 - 36353 - MES ATUAL].[CODCLIPRINC].&amp;[50415]"/>
            <x15:cachedUniqueName index="414" name="[8274 - 36353 - MES ATUAL].[CODCLIPRINC].&amp;[50416]"/>
            <x15:cachedUniqueName index="415" name="[8274 - 36353 - MES ATUAL].[CODCLIPRINC].&amp;[50491]"/>
            <x15:cachedUniqueName index="416" name="[8274 - 36353 - MES ATUAL].[CODCLIPRINC].&amp;[50571]"/>
            <x15:cachedUniqueName index="417" name="[8274 - 36353 - MES ATUAL].[CODCLIPRINC].&amp;[50576]"/>
            <x15:cachedUniqueName index="418" name="[8274 - 36353 - MES ATUAL].[CODCLIPRINC].&amp;[50689]"/>
            <x15:cachedUniqueName index="419" name="[8274 - 36353 - MES ATUAL].[CODCLIPRINC].&amp;[50723]"/>
            <x15:cachedUniqueName index="420" name="[8274 - 36353 - MES ATUAL].[CODCLIPRINC].&amp;[50732]"/>
            <x15:cachedUniqueName index="421" name="[8274 - 36353 - MES ATUAL].[CODCLIPRINC].&amp;[50829]"/>
            <x15:cachedUniqueName index="422" name="[8274 - 36353 - MES ATUAL].[CODCLIPRINC].&amp;[50839]"/>
            <x15:cachedUniqueName index="423" name="[8274 - 36353 - MES ATUAL].[CODCLIPRINC].&amp;[50893]"/>
            <x15:cachedUniqueName index="424" name="[8274 - 36353 - MES ATUAL].[CODCLIPRINC].&amp;[51199]"/>
            <x15:cachedUniqueName index="425" name="[8274 - 36353 - MES ATUAL].[CODCLIPRINC].&amp;[51397]"/>
            <x15:cachedUniqueName index="426" name="[8274 - 36353 - MES ATUAL].[CODCLIPRINC].&amp;[51506]"/>
            <x15:cachedUniqueName index="427" name="[8274 - 36353 - MES ATUAL].[CODCLIPRINC].&amp;[51514]"/>
            <x15:cachedUniqueName index="428" name="[8274 - 36353 - MES ATUAL].[CODCLIPRINC].&amp;[51548]"/>
            <x15:cachedUniqueName index="429" name="[8274 - 36353 - MES ATUAL].[CODCLIPRINC].&amp;[51718]"/>
            <x15:cachedUniqueName index="430" name="[8274 - 36353 - MES ATUAL].[CODCLIPRINC].&amp;[51778]"/>
            <x15:cachedUniqueName index="431" name="[8274 - 36353 - MES ATUAL].[CODCLIPRINC].&amp;[51844]"/>
            <x15:cachedUniqueName index="432" name="[8274 - 36353 - MES ATUAL].[CODCLIPRINC].&amp;[51925]"/>
            <x15:cachedUniqueName index="433" name="[8274 - 36353 - MES ATUAL].[CODCLIPRINC].&amp;[51933]"/>
            <x15:cachedUniqueName index="434" name="[8274 - 36353 - MES ATUAL].[CODCLIPRINC].&amp;[52006]"/>
            <x15:cachedUniqueName index="435" name="[8274 - 36353 - MES ATUAL].[CODCLIPRINC].&amp;[52024]"/>
            <x15:cachedUniqueName index="436" name="[8274 - 36353 - MES ATUAL].[CODCLIPRINC].&amp;[52059]"/>
            <x15:cachedUniqueName index="437" name="[8274 - 36353 - MES ATUAL].[CODCLIPRINC].&amp;[52170]"/>
            <x15:cachedUniqueName index="438" name="[8274 - 36353 - MES ATUAL].[CODCLIPRINC].&amp;[52298]"/>
            <x15:cachedUniqueName index="439" name="[8274 - 36353 - MES ATUAL].[CODCLIPRINC].&amp;[52353]"/>
            <x15:cachedUniqueName index="440" name="[8274 - 36353 - MES ATUAL].[CODCLIPRINC].&amp;[52510]"/>
            <x15:cachedUniqueName index="441" name="[8274 - 36353 - MES ATUAL].[CODCLIPRINC].&amp;[52524]"/>
            <x15:cachedUniqueName index="442" name="[8274 - 36353 - MES ATUAL].[CODCLIPRINC].&amp;[52535]"/>
            <x15:cachedUniqueName index="443" name="[8274 - 36353 - MES ATUAL].[CODCLIPRINC].&amp;[52745]"/>
            <x15:cachedUniqueName index="444" name="[8274 - 36353 - MES ATUAL].[CODCLIPRINC].&amp;[52796]"/>
            <x15:cachedUniqueName index="445" name="[8274 - 36353 - MES ATUAL].[CODCLIPRINC].&amp;[52829]"/>
            <x15:cachedUniqueName index="446" name="[8274 - 36353 - MES ATUAL].[CODCLIPRINC].&amp;[52875]"/>
            <x15:cachedUniqueName index="447" name="[8274 - 36353 - MES ATUAL].[CODCLIPRINC].&amp;[53046]"/>
            <x15:cachedUniqueName index="448" name="[8274 - 36353 - MES ATUAL].[CODCLIPRINC].&amp;[53122]"/>
            <x15:cachedUniqueName index="449" name="[8274 - 36353 - MES ATUAL].[CODCLIPRINC].&amp;[53162]"/>
            <x15:cachedUniqueName index="450" name="[8274 - 36353 - MES ATUAL].[CODCLIPRINC].&amp;[53362]"/>
            <x15:cachedUniqueName index="451" name="[8274 - 36353 - MES ATUAL].[CODCLIPRINC].&amp;[53428]"/>
            <x15:cachedUniqueName index="452" name="[8274 - 36353 - MES ATUAL].[CODCLIPRINC].&amp;[53433]"/>
            <x15:cachedUniqueName index="453" name="[8274 - 36353 - MES ATUAL].[CODCLIPRINC].&amp;[53540]"/>
            <x15:cachedUniqueName index="454" name="[8274 - 36353 - MES ATUAL].[CODCLIPRINC].&amp;[53617]"/>
            <x15:cachedUniqueName index="455" name="[8274 - 36353 - MES ATUAL].[CODCLIPRINC].&amp;[53759]"/>
            <x15:cachedUniqueName index="456" name="[8274 - 36353 - MES ATUAL].[CODCLIPRINC].&amp;[53764]"/>
            <x15:cachedUniqueName index="457" name="[8274 - 36353 - MES ATUAL].[CODCLIPRINC].&amp;[53785]"/>
            <x15:cachedUniqueName index="458" name="[8274 - 36353 - MES ATUAL].[CODCLIPRINC].&amp;[53964]"/>
            <x15:cachedUniqueName index="459" name="[8274 - 36353 - MES ATUAL].[CODCLIPRINC].&amp;[53965]"/>
            <x15:cachedUniqueName index="460" name="[8274 - 36353 - MES ATUAL].[CODCLIPRINC].&amp;[54063]"/>
            <x15:cachedUniqueName index="461" name="[8274 - 36353 - MES ATUAL].[CODCLIPRINC].&amp;[54086]"/>
            <x15:cachedUniqueName index="462" name="[8274 - 36353 - MES ATUAL].[CODCLIPRINC].&amp;[54145]"/>
            <x15:cachedUniqueName index="463" name="[8274 - 36353 - MES ATUAL].[CODCLIPRINC].&amp;[54153]"/>
            <x15:cachedUniqueName index="464" name="[8274 - 36353 - MES ATUAL].[CODCLIPRINC].&amp;[54160]"/>
            <x15:cachedUniqueName index="465" name="[8274 - 36353 - MES ATUAL].[CODCLIPRINC].&amp;[54246]"/>
            <x15:cachedUniqueName index="466" name="[8274 - 36353 - MES ATUAL].[CODCLIPRINC].&amp;[54267]"/>
            <x15:cachedUniqueName index="467" name="[8274 - 36353 - MES ATUAL].[CODCLIPRINC].&amp;[54293]"/>
            <x15:cachedUniqueName index="468" name="[8274 - 36353 - MES ATUAL].[CODCLIPRINC].&amp;[54341]"/>
            <x15:cachedUniqueName index="469" name="[8274 - 36353 - MES ATUAL].[CODCLIPRINC].&amp;[54420]"/>
            <x15:cachedUniqueName index="470" name="[8274 - 36353 - MES ATUAL].[CODCLIPRINC].&amp;[54536]"/>
            <x15:cachedUniqueName index="471" name="[8274 - 36353 - MES ATUAL].[CODCLIPRINC].&amp;[54586]"/>
            <x15:cachedUniqueName index="472" name="[8274 - 36353 - MES ATUAL].[CODCLIPRINC].&amp;[54599]"/>
            <x15:cachedUniqueName index="473" name="[8274 - 36353 - MES ATUAL].[CODCLIPRINC].&amp;[54617]"/>
            <x15:cachedUniqueName index="474" name="[8274 - 36353 - MES ATUAL].[CODCLIPRINC].&amp;[54693]"/>
            <x15:cachedUniqueName index="475" name="[8274 - 36353 - MES ATUAL].[CODCLIPRINC].&amp;[54705]"/>
            <x15:cachedUniqueName index="476" name="[8274 - 36353 - MES ATUAL].[CODCLIPRINC].&amp;[54735]"/>
            <x15:cachedUniqueName index="477" name="[8274 - 36353 - MES ATUAL].[CODCLIPRINC].&amp;[54775]"/>
            <x15:cachedUniqueName index="478" name="[8274 - 36353 - MES ATUAL].[CODCLIPRINC].&amp;[54824]"/>
            <x15:cachedUniqueName index="479" name="[8274 - 36353 - MES ATUAL].[CODCLIPRINC].&amp;[54829]"/>
            <x15:cachedUniqueName index="480" name="[8274 - 36353 - MES ATUAL].[CODCLIPRINC].&amp;[54846]"/>
            <x15:cachedUniqueName index="481" name="[8274 - 36353 - MES ATUAL].[CODCLIPRINC].&amp;[54862]"/>
            <x15:cachedUniqueName index="482" name="[8274 - 36353 - MES ATUAL].[CODCLIPRINC].&amp;[54930]"/>
            <x15:cachedUniqueName index="483" name="[8274 - 36353 - MES ATUAL].[CODCLIPRINC].&amp;[54933]"/>
            <x15:cachedUniqueName index="484" name="[8274 - 36353 - MES ATUAL].[CODCLIPRINC].&amp;[54970]"/>
            <x15:cachedUniqueName index="485" name="[8274 - 36353 - MES ATUAL].[CODCLIPRINC].&amp;[55031]"/>
            <x15:cachedUniqueName index="486" name="[8274 - 36353 - MES ATUAL].[CODCLIPRINC].&amp;[55121]"/>
            <x15:cachedUniqueName index="487" name="[8274 - 36353 - MES ATUAL].[CODCLIPRINC].&amp;[55184]"/>
            <x15:cachedUniqueName index="488" name="[8274 - 36353 - MES ATUAL].[CODCLIPRINC].&amp;[55272]"/>
            <x15:cachedUniqueName index="489" name="[8274 - 36353 - MES ATUAL].[CODCLIPRINC].&amp;[55432]"/>
            <x15:cachedUniqueName index="490" name="[8274 - 36353 - MES ATUAL].[CODCLIPRINC].&amp;[55506]"/>
            <x15:cachedUniqueName index="491" name="[8274 - 36353 - MES ATUAL].[CODCLIPRINC].&amp;[55565]"/>
            <x15:cachedUniqueName index="492" name="[8274 - 36353 - MES ATUAL].[CODCLIPRINC].&amp;[55765]"/>
            <x15:cachedUniqueName index="493" name="[8274 - 36353 - MES ATUAL].[CODCLIPRINC].&amp;[55883]"/>
            <x15:cachedUniqueName index="494" name="[8274 - 36353 - MES ATUAL].[CODCLIPRINC].&amp;[55983]"/>
            <x15:cachedUniqueName index="495" name="[8274 - 36353 - MES ATUAL].[CODCLIPRINC].&amp;[55984]"/>
            <x15:cachedUniqueName index="496" name="[8274 - 36353 - MES ATUAL].[CODCLIPRINC].&amp;[56014]"/>
            <x15:cachedUniqueName index="497" name="[8274 - 36353 - MES ATUAL].[CODCLIPRINC].&amp;[56094]"/>
            <x15:cachedUniqueName index="498" name="[8274 - 36353 - MES ATUAL].[CODCLIPRINC].&amp;[56166]"/>
            <x15:cachedUniqueName index="499" name="[8274 - 36353 - MES ATUAL].[CODCLIPRINC].&amp;[56279]"/>
            <x15:cachedUniqueName index="500" name="[8274 - 36353 - MES ATUAL].[CODCLIPRINC].&amp;[56320]"/>
            <x15:cachedUniqueName index="501" name="[8274 - 36353 - MES ATUAL].[CODCLIPRINC].&amp;[56353]"/>
            <x15:cachedUniqueName index="502" name="[8274 - 36353 - MES ATUAL].[CODCLIPRINC].&amp;[56371]"/>
            <x15:cachedUniqueName index="503" name="[8274 - 36353 - MES ATUAL].[CODCLIPRINC].&amp;[56403]"/>
            <x15:cachedUniqueName index="504" name="[8274 - 36353 - MES ATUAL].[CODCLIPRINC].&amp;[56446]"/>
            <x15:cachedUniqueName index="505" name="[8274 - 36353 - MES ATUAL].[CODCLIPRINC].&amp;[56449]"/>
            <x15:cachedUniqueName index="506" name="[8274 - 36353 - MES ATUAL].[CODCLIPRINC].&amp;[56515]"/>
            <x15:cachedUniqueName index="507" name="[8274 - 36353 - MES ATUAL].[CODCLIPRINC].&amp;[56554]"/>
            <x15:cachedUniqueName index="508" name="[8274 - 36353 - MES ATUAL].[CODCLIPRINC].&amp;[56606]"/>
            <x15:cachedUniqueName index="509" name="[8274 - 36353 - MES ATUAL].[CODCLIPRINC].&amp;[56682]"/>
            <x15:cachedUniqueName index="510" name="[8274 - 36353 - MES ATUAL].[CODCLIPRINC].&amp;[56763]"/>
            <x15:cachedUniqueName index="511" name="[8274 - 36353 - MES ATUAL].[CODCLIPRINC].&amp;[56869]"/>
            <x15:cachedUniqueName index="512" name="[8274 - 36353 - MES ATUAL].[CODCLIPRINC].&amp;[56936]"/>
            <x15:cachedUniqueName index="513" name="[8274 - 36353 - MES ATUAL].[CODCLIPRINC].&amp;[56962]"/>
            <x15:cachedUniqueName index="514" name="[8274 - 36353 - MES ATUAL].[CODCLIPRINC].&amp;[56969]"/>
            <x15:cachedUniqueName index="515" name="[8274 - 36353 - MES ATUAL].[CODCLIPRINC].&amp;[57109]"/>
            <x15:cachedUniqueName index="516" name="[8274 - 36353 - MES ATUAL].[CODCLIPRINC].&amp;[57137]"/>
            <x15:cachedUniqueName index="517" name="[8274 - 36353 - MES ATUAL].[CODCLIPRINC].&amp;[57199]"/>
            <x15:cachedUniqueName index="518" name="[8274 - 36353 - MES ATUAL].[CODCLIPRINC].&amp;[57209]"/>
            <x15:cachedUniqueName index="519" name="[8274 - 36353 - MES ATUAL].[CODCLIPRINC].&amp;[57259]"/>
            <x15:cachedUniqueName index="520" name="[8274 - 36353 - MES ATUAL].[CODCLIPRINC].&amp;[57310]"/>
            <x15:cachedUniqueName index="521" name="[8274 - 36353 - MES ATUAL].[CODCLIPRINC].&amp;[57339]"/>
            <x15:cachedUniqueName index="522" name="[8274 - 36353 - MES ATUAL].[CODCLIPRINC].&amp;[57493]"/>
            <x15:cachedUniqueName index="523" name="[8274 - 36353 - MES ATUAL].[CODCLIPRINC].&amp;[57527]"/>
            <x15:cachedUniqueName index="524" name="[8274 - 36353 - MES ATUAL].[CODCLIPRINC].&amp;[57573]"/>
            <x15:cachedUniqueName index="525" name="[8274 - 36353 - MES ATUAL].[CODCLIPRINC].&amp;[57856]"/>
            <x15:cachedUniqueName index="526" name="[8274 - 36353 - MES ATUAL].[CODCLIPRINC].&amp;[57933]"/>
            <x15:cachedUniqueName index="527" name="[8274 - 36353 - MES ATUAL].[CODCLIPRINC].&amp;[57935]"/>
            <x15:cachedUniqueName index="528" name="[8274 - 36353 - MES ATUAL].[CODCLIPRINC].&amp;[57943]"/>
            <x15:cachedUniqueName index="529" name="[8274 - 36353 - MES ATUAL].[CODCLIPRINC].&amp;[57948]"/>
            <x15:cachedUniqueName index="530" name="[8274 - 36353 - MES ATUAL].[CODCLIPRINC].&amp;[57968]"/>
            <x15:cachedUniqueName index="531" name="[8274 - 36353 - MES ATUAL].[CODCLIPRINC].&amp;[58097]"/>
            <x15:cachedUniqueName index="532" name="[8274 - 36353 - MES ATUAL].[CODCLIPRINC].&amp;[58139]"/>
            <x15:cachedUniqueName index="533" name="[8274 - 36353 - MES ATUAL].[CODCLIPRINC].&amp;[58458]"/>
            <x15:cachedUniqueName index="534" name="[8274 - 36353 - MES ATUAL].[CODCLIPRINC].&amp;[58518]"/>
            <x15:cachedUniqueName index="535" name="[8274 - 36353 - MES ATUAL].[CODCLIPRINC].&amp;[58521]"/>
            <x15:cachedUniqueName index="536" name="[8274 - 36353 - MES ATUAL].[CODCLIPRINC].&amp;[58523]"/>
            <x15:cachedUniqueName index="537" name="[8274 - 36353 - MES ATUAL].[CODCLIPRINC].&amp;[58545]"/>
            <x15:cachedUniqueName index="538" name="[8274 - 36353 - MES ATUAL].[CODCLIPRINC].&amp;[58555]"/>
            <x15:cachedUniqueName index="539" name="[8274 - 36353 - MES ATUAL].[CODCLIPRINC].&amp;[58585]"/>
            <x15:cachedUniqueName index="540" name="[8274 - 36353 - MES ATUAL].[CODCLIPRINC].&amp;[58621]"/>
            <x15:cachedUniqueName index="541" name="[8274 - 36353 - MES ATUAL].[CODCLIPRINC].&amp;[58635]"/>
            <x15:cachedUniqueName index="542" name="[8274 - 36353 - MES ATUAL].[CODCLIPRINC].&amp;[58651]"/>
            <x15:cachedUniqueName index="543" name="[8274 - 36353 - MES ATUAL].[CODCLIPRINC].&amp;[58679]"/>
            <x15:cachedUniqueName index="544" name="[8274 - 36353 - MES ATUAL].[CODCLIPRINC].&amp;[58691]"/>
            <x15:cachedUniqueName index="545" name="[8274 - 36353 - MES ATUAL].[CODCLIPRINC].&amp;[58711]"/>
            <x15:cachedUniqueName index="546" name="[8274 - 36353 - MES ATUAL].[CODCLIPRINC].&amp;[58724]"/>
            <x15:cachedUniqueName index="547" name="[8274 - 36353 - MES ATUAL].[CODCLIPRINC].&amp;[58725]"/>
            <x15:cachedUniqueName index="548" name="[8274 - 36353 - MES ATUAL].[CODCLIPRINC].&amp;[58809]"/>
            <x15:cachedUniqueName index="549" name="[8274 - 36353 - MES ATUAL].[CODCLIPRINC].&amp;[58883]"/>
            <x15:cachedUniqueName index="550" name="[8274 - 36353 - MES ATUAL].[CODCLIPRINC].&amp;[58897]"/>
            <x15:cachedUniqueName index="551" name="[8274 - 36353 - MES ATUAL].[CODCLIPRINC].&amp;[58972]"/>
            <x15:cachedUniqueName index="552" name="[8274 - 36353 - MES ATUAL].[CODCLIPRINC].&amp;[58986]"/>
            <x15:cachedUniqueName index="553" name="[8274 - 36353 - MES ATUAL].[CODCLIPRINC].&amp;[58998]"/>
            <x15:cachedUniqueName index="554" name="[8274 - 36353 - MES ATUAL].[CODCLIPRINC].&amp;[59116]"/>
            <x15:cachedUniqueName index="555" name="[8274 - 36353 - MES ATUAL].[CODCLIPRINC].&amp;[59120]"/>
            <x15:cachedUniqueName index="556" name="[8274 - 36353 - MES ATUAL].[CODCLIPRINC].&amp;[59127]"/>
            <x15:cachedUniqueName index="557" name="[8274 - 36353 - MES ATUAL].[CODCLIPRINC].&amp;[59135]"/>
            <x15:cachedUniqueName index="558" name="[8274 - 36353 - MES ATUAL].[CODCLIPRINC].&amp;[59216]"/>
            <x15:cachedUniqueName index="559" name="[8274 - 36353 - MES ATUAL].[CODCLIPRINC].&amp;[59249]"/>
            <x15:cachedUniqueName index="560" name="[8274 - 36353 - MES ATUAL].[CODCLIPRINC].&amp;[59470]"/>
            <x15:cachedUniqueName index="561" name="[8274 - 36353 - MES ATUAL].[CODCLIPRINC].&amp;[59492]"/>
            <x15:cachedUniqueName index="562" name="[8274 - 36353 - MES ATUAL].[CODCLIPRINC].&amp;[59501]"/>
            <x15:cachedUniqueName index="563" name="[8274 - 36353 - MES ATUAL].[CODCLIPRINC].&amp;[59616]"/>
            <x15:cachedUniqueName index="564" name="[8274 - 36353 - MES ATUAL].[CODCLIPRINC].&amp;[59828]"/>
            <x15:cachedUniqueName index="565" name="[8274 - 36353 - MES ATUAL].[CODCLIPRINC].&amp;[59948]"/>
            <x15:cachedUniqueName index="566" name="[8274 - 36353 - MES ATUAL].[CODCLIPRINC].&amp;[60087]"/>
            <x15:cachedUniqueName index="567" name="[8274 - 36353 - MES ATUAL].[CODCLIPRINC].&amp;[60108]"/>
            <x15:cachedUniqueName index="568" name="[8274 - 36353 - MES ATUAL].[CODCLIPRINC].&amp;[60147]"/>
            <x15:cachedUniqueName index="569" name="[8274 - 36353 - MES ATUAL].[CODCLIPRINC].&amp;[60209]"/>
            <x15:cachedUniqueName index="570" name="[8274 - 36353 - MES ATUAL].[CODCLIPRINC].&amp;[60238]"/>
            <x15:cachedUniqueName index="571" name="[8274 - 36353 - MES ATUAL].[CODCLIPRINC].&amp;[60399]"/>
            <x15:cachedUniqueName index="572" name="[8274 - 36353 - MES ATUAL].[CODCLIPRINC].&amp;[60494]"/>
            <x15:cachedUniqueName index="573" name="[8274 - 36353 - MES ATUAL].[CODCLIPRINC].&amp;[60563]"/>
            <x15:cachedUniqueName index="574" name="[8274 - 36353 - MES ATUAL].[CODCLIPRINC].&amp;[60575]"/>
            <x15:cachedUniqueName index="575" name="[8274 - 36353 - MES ATUAL].[CODCLIPRINC].&amp;[60582]"/>
            <x15:cachedUniqueName index="576" name="[8274 - 36353 - MES ATUAL].[CODCLIPRINC].&amp;[60602]"/>
            <x15:cachedUniqueName index="577" name="[8274 - 36353 - MES ATUAL].[CODCLIPRINC].&amp;[60615]"/>
            <x15:cachedUniqueName index="578" name="[8274 - 36353 - MES ATUAL].[CODCLIPRINC].&amp;[60675]"/>
            <x15:cachedUniqueName index="579" name="[8274 - 36353 - MES ATUAL].[CODCLIPRINC].&amp;[60738]"/>
            <x15:cachedUniqueName index="580" name="[8274 - 36353 - MES ATUAL].[CODCLIPRINC].&amp;[60758]"/>
            <x15:cachedUniqueName index="581" name="[8274 - 36353 - MES ATUAL].[CODCLIPRINC].&amp;[60799]"/>
            <x15:cachedUniqueName index="582" name="[8274 - 36353 - MES ATUAL].[CODCLIPRINC].&amp;[60800]"/>
            <x15:cachedUniqueName index="583" name="[8274 - 36353 - MES ATUAL].[CODCLIPRINC].&amp;[60859]"/>
            <x15:cachedUniqueName index="584" name="[8274 - 36353 - MES ATUAL].[CODCLIPRINC].&amp;[60952]"/>
            <x15:cachedUniqueName index="585" name="[8274 - 36353 - MES ATUAL].[CODCLIPRINC].&amp;[60980]"/>
            <x15:cachedUniqueName index="586" name="[8274 - 36353 - MES ATUAL].[CODCLIPRINC].&amp;[60986]"/>
            <x15:cachedUniqueName index="587" name="[8274 - 36353 - MES ATUAL].[CODCLIPRINC].&amp;[61081]"/>
            <x15:cachedUniqueName index="588" name="[8274 - 36353 - MES ATUAL].[CODCLIPRINC].&amp;[61115]"/>
            <x15:cachedUniqueName index="589" name="[8274 - 36353 - MES ATUAL].[CODCLIPRINC].&amp;[61203]"/>
            <x15:cachedUniqueName index="590" name="[8274 - 36353 - MES ATUAL].[CODCLIPRINC].&amp;[61204]"/>
            <x15:cachedUniqueName index="591" name="[8274 - 36353 - MES ATUAL].[CODCLIPRINC].&amp;[61205]"/>
            <x15:cachedUniqueName index="592" name="[8274 - 36353 - MES ATUAL].[CODCLIPRINC].&amp;[61243]"/>
            <x15:cachedUniqueName index="593" name="[8274 - 36353 - MES ATUAL].[CODCLIPRINC].&amp;[61244]"/>
            <x15:cachedUniqueName index="594" name="[8274 - 36353 - MES ATUAL].[CODCLIPRINC].&amp;[61328]"/>
            <x15:cachedUniqueName index="595" name="[8274 - 36353 - MES ATUAL].[CODCLIPRINC].&amp;[61451]"/>
            <x15:cachedUniqueName index="596" name="[8274 - 36353 - MES ATUAL].[CODCLIPRINC].&amp;[61515]"/>
            <x15:cachedUniqueName index="597" name="[8274 - 36353 - MES ATUAL].[CODCLIPRINC].&amp;[61590]"/>
            <x15:cachedUniqueName index="598" name="[8274 - 36353 - MES ATUAL].[CODCLIPRINC].&amp;[61624]"/>
            <x15:cachedUniqueName index="599" name="[8274 - 36353 - MES ATUAL].[CODCLIPRINC].&amp;[61643]"/>
            <x15:cachedUniqueName index="600" name="[8274 - 36353 - MES ATUAL].[CODCLIPRINC].&amp;[61697]"/>
            <x15:cachedUniqueName index="601" name="[8274 - 36353 - MES ATUAL].[CODCLIPRINC].&amp;[61747]"/>
            <x15:cachedUniqueName index="602" name="[8274 - 36353 - MES ATUAL].[CODCLIPRINC].&amp;[61873]"/>
            <x15:cachedUniqueName index="603" name="[8274 - 36353 - MES ATUAL].[CODCLIPRINC].&amp;[61883]"/>
            <x15:cachedUniqueName index="604" name="[8274 - 36353 - MES ATUAL].[CODCLIPRINC].&amp;[61913]"/>
            <x15:cachedUniqueName index="605" name="[8274 - 36353 - MES ATUAL].[CODCLIPRINC].&amp;[61994]"/>
            <x15:cachedUniqueName index="606" name="[8274 - 36353 - MES ATUAL].[CODCLIPRINC].&amp;[62065]"/>
            <x15:cachedUniqueName index="607" name="[8274 - 36353 - MES ATUAL].[CODCLIPRINC].&amp;[62069]"/>
            <x15:cachedUniqueName index="608" name="[8274 - 36353 - MES ATUAL].[CODCLIPRINC].&amp;[62092]"/>
            <x15:cachedUniqueName index="609" name="[8274 - 36353 - MES ATUAL].[CODCLIPRINC].&amp;[62195]"/>
            <x15:cachedUniqueName index="610" name="[8274 - 36353 - MES ATUAL].[CODCLIPRINC].&amp;[62197]"/>
            <x15:cachedUniqueName index="611" name="[8274 - 36353 - MES ATUAL].[CODCLIPRINC].&amp;[62202]"/>
            <x15:cachedUniqueName index="612" name="[8274 - 36353 - MES ATUAL].[CODCLIPRINC].&amp;[62275]"/>
            <x15:cachedUniqueName index="613" name="[8274 - 36353 - MES ATUAL].[CODCLIPRINC].&amp;[62359]"/>
            <x15:cachedUniqueName index="614" name="[8274 - 36353 - MES ATUAL].[CODCLIPRINC].&amp;[62416]"/>
            <x15:cachedUniqueName index="615" name="[8274 - 36353 - MES ATUAL].[CODCLIPRINC].&amp;[62432]"/>
            <x15:cachedUniqueName index="616" name="[8274 - 36353 - MES ATUAL].[CODCLIPRINC].&amp;[62603]"/>
            <x15:cachedUniqueName index="617" name="[8274 - 36353 - MES ATUAL].[CODCLIPRINC].&amp;[62613]"/>
            <x15:cachedUniqueName index="618" name="[8274 - 36353 - MES ATUAL].[CODCLIPRINC].&amp;[62624]"/>
            <x15:cachedUniqueName index="619" name="[8274 - 36353 - MES ATUAL].[CODCLIPRINC].&amp;[62654]"/>
            <x15:cachedUniqueName index="620" name="[8274 - 36353 - MES ATUAL].[CODCLIPRINC].&amp;[62686]"/>
            <x15:cachedUniqueName index="621" name="[8274 - 36353 - MES ATUAL].[CODCLIPRINC].&amp;[62737]"/>
            <x15:cachedUniqueName index="622" name="[8274 - 36353 - MES ATUAL].[CODCLIPRINC].&amp;[62745]"/>
            <x15:cachedUniqueName index="623" name="[8274 - 36353 - MES ATUAL].[CODCLIPRINC].&amp;[62863]"/>
            <x15:cachedUniqueName index="624" name="[8274 - 36353 - MES ATUAL].[CODCLIPRINC].&amp;[62886]"/>
            <x15:cachedUniqueName index="625" name="[8274 - 36353 - MES ATUAL].[CODCLIPRINC].&amp;[62917]"/>
            <x15:cachedUniqueName index="626" name="[8274 - 36353 - MES ATUAL].[CODCLIPRINC].&amp;[62947]"/>
            <x15:cachedUniqueName index="627" name="[8274 - 36353 - MES ATUAL].[CODCLIPRINC].&amp;[62949]"/>
            <x15:cachedUniqueName index="628" name="[8274 - 36353 - MES ATUAL].[CODCLIPRINC].&amp;[63008]"/>
            <x15:cachedUniqueName index="629" name="[8274 - 36353 - MES ATUAL].[CODCLIPRINC].&amp;[63038]"/>
            <x15:cachedUniqueName index="630" name="[8274 - 36353 - MES ATUAL].[CODCLIPRINC].&amp;[63179]"/>
            <x15:cachedUniqueName index="631" name="[8274 - 36353 - MES ATUAL].[CODCLIPRINC].&amp;[63213]"/>
            <x15:cachedUniqueName index="632" name="[8274 - 36353 - MES ATUAL].[CODCLIPRINC].&amp;[63257]"/>
            <x15:cachedUniqueName index="633" name="[8274 - 36353 - MES ATUAL].[CODCLIPRINC].&amp;[63415]"/>
            <x15:cachedUniqueName index="634" name="[8274 - 36353 - MES ATUAL].[CODCLIPRINC].&amp;[63528]"/>
            <x15:cachedUniqueName index="635" name="[8274 - 36353 - MES ATUAL].[CODCLIPRINC].&amp;[63646]"/>
            <x15:cachedUniqueName index="636" name="[8274 - 36353 - MES ATUAL].[CODCLIPRINC].&amp;[63725]"/>
            <x15:cachedUniqueName index="637" name="[8274 - 36353 - MES ATUAL].[CODCLIPRINC].&amp;[63748]"/>
            <x15:cachedUniqueName index="638" name="[8274 - 36353 - MES ATUAL].[CODCLIPRINC].&amp;[63790]"/>
            <x15:cachedUniqueName index="639" name="[8274 - 36353 - MES ATUAL].[CODCLIPRINC].&amp;[63805]"/>
            <x15:cachedUniqueName index="640" name="[8274 - 36353 - MES ATUAL].[CODCLIPRINC].&amp;[63966]"/>
            <x15:cachedUniqueName index="641" name="[8274 - 36353 - MES ATUAL].[CODCLIPRINC].&amp;[63992]"/>
            <x15:cachedUniqueName index="642" name="[8274 - 36353 - MES ATUAL].[CODCLIPRINC].&amp;[64016]"/>
            <x15:cachedUniqueName index="643" name="[8274 - 36353 - MES ATUAL].[CODCLIPRINC].&amp;[64115]"/>
            <x15:cachedUniqueName index="644" name="[8274 - 36353 - MES ATUAL].[CODCLIPRINC].&amp;[64133]"/>
            <x15:cachedUniqueName index="645" name="[8274 - 36353 - MES ATUAL].[CODCLIPRINC].&amp;[64146]"/>
            <x15:cachedUniqueName index="646" name="[8274 - 36353 - MES ATUAL].[CODCLIPRINC].&amp;[64173]"/>
            <x15:cachedUniqueName index="647" name="[8274 - 36353 - MES ATUAL].[CODCLIPRINC].&amp;[64182]"/>
            <x15:cachedUniqueName index="648" name="[8274 - 36353 - MES ATUAL].[CODCLIPRINC].&amp;[64198]"/>
            <x15:cachedUniqueName index="649" name="[8274 - 36353 - MES ATUAL].[CODCLIPRINC].&amp;[64219]"/>
            <x15:cachedUniqueName index="650" name="[8274 - 36353 - MES ATUAL].[CODCLIPRINC].&amp;[64235]"/>
            <x15:cachedUniqueName index="651" name="[8274 - 36353 - MES ATUAL].[CODCLIPRINC].&amp;[64251]"/>
            <x15:cachedUniqueName index="652" name="[8274 - 36353 - MES ATUAL].[CODCLIPRINC].&amp;[64260]"/>
            <x15:cachedUniqueName index="653" name="[8274 - 36353 - MES ATUAL].[CODCLIPRINC].&amp;[64265]"/>
            <x15:cachedUniqueName index="654" name="[8274 - 36353 - MES ATUAL].[CODCLIPRINC].&amp;[64309]"/>
            <x15:cachedUniqueName index="655" name="[8274 - 36353 - MES ATUAL].[CODCLIPRINC].&amp;[64316]"/>
            <x15:cachedUniqueName index="656" name="[8274 - 36353 - MES ATUAL].[CODCLIPRINC].&amp;[64350]"/>
            <x15:cachedUniqueName index="657" name="[8274 - 36353 - MES ATUAL].[CODCLIPRINC].&amp;[64384]"/>
            <x15:cachedUniqueName index="658" name="[8274 - 36353 - MES ATUAL].[CODCLIPRINC].&amp;[65114]"/>
            <x15:cachedUniqueName index="659" name="[8274 - 36353 - MES ATUAL].[CODCLIPRINC].&amp;[65430]"/>
            <x15:cachedUniqueName index="660" name="[8274 - 36353 - MES ATUAL].[CODCLIPRINC].&amp;[65606]"/>
            <x15:cachedUniqueName index="661" name="[8274 - 36353 - MES ATUAL].[CODCLIPRINC].&amp;[65614]"/>
            <x15:cachedUniqueName index="662" name="[8274 - 36353 - MES ATUAL].[CODCLIPRINC].&amp;[65807]"/>
            <x15:cachedUniqueName index="663" name="[8274 - 36353 - MES ATUAL].[CODCLIPRINC].&amp;[66159]"/>
            <x15:cachedUniqueName index="664" name="[8274 - 36353 - MES ATUAL].[CODCLIPRINC].&amp;[66194]"/>
            <x15:cachedUniqueName index="665" name="[8274 - 36353 - MES ATUAL].[CODCLIPRINC].&amp;[66477]"/>
            <x15:cachedUniqueName index="666" name="[8274 - 36353 - MES ATUAL].[CODCLIPRINC].&amp;[66611]"/>
            <x15:cachedUniqueName index="667" name="[8274 - 36353 - MES ATUAL].[CODCLIPRINC].&amp;[66633]"/>
            <x15:cachedUniqueName index="668" name="[8274 - 36353 - MES ATUAL].[CODCLIPRINC].&amp;[66833]"/>
            <x15:cachedUniqueName index="669" name="[8274 - 36353 - MES ATUAL].[CODCLIPRINC].&amp;[66864]"/>
            <x15:cachedUniqueName index="670" name="[8274 - 36353 - MES ATUAL].[CODCLIPRINC].&amp;[66954]"/>
            <x15:cachedUniqueName index="671" name="[8274 - 36353 - MES ATUAL].[CODCLIPRINC].&amp;[66970]"/>
            <x15:cachedUniqueName index="672" name="[8274 - 36353 - MES ATUAL].[CODCLIPRINC].&amp;[67041]"/>
            <x15:cachedUniqueName index="673" name="[8274 - 36353 - MES ATUAL].[CODCLIPRINC].&amp;[67137]"/>
            <x15:cachedUniqueName index="674" name="[8274 - 36353 - MES ATUAL].[CODCLIPRINC].&amp;[67153]"/>
            <x15:cachedUniqueName index="675" name="[8274 - 36353 - MES ATUAL].[CODCLIPRINC].&amp;[67180]"/>
            <x15:cachedUniqueName index="676" name="[8274 - 36353 - MES ATUAL].[CODCLIPRINC].&amp;[67263]"/>
            <x15:cachedUniqueName index="677" name="[8274 - 36353 - MES ATUAL].[CODCLIPRINC].&amp;[67277]"/>
            <x15:cachedUniqueName index="678" name="[8274 - 36353 - MES ATUAL].[CODCLIPRINC].&amp;[67723]"/>
            <x15:cachedUniqueName index="679" name="[8274 - 36353 - MES ATUAL].[CODCLIPRINC].&amp;[67806]"/>
            <x15:cachedUniqueName index="680" name="[8274 - 36353 - MES ATUAL].[CODCLIPRINC].&amp;[67896]"/>
            <x15:cachedUniqueName index="681" name="[8274 - 36353 - MES ATUAL].[CODCLIPRINC].&amp;[67947]"/>
            <x15:cachedUniqueName index="682" name="[8274 - 36353 - MES ATUAL].[CODCLIPRINC].&amp;[67955]"/>
            <x15:cachedUniqueName index="683" name="[8274 - 36353 - MES ATUAL].[CODCLIPRINC].&amp;[67983]"/>
            <x15:cachedUniqueName index="684" name="[8274 - 36353 - MES ATUAL].[CODCLIPRINC].&amp;[68069]"/>
            <x15:cachedUniqueName index="685" name="[8274 - 36353 - MES ATUAL].[CODCLIPRINC].&amp;[68179]"/>
            <x15:cachedUniqueName index="686" name="[8274 - 36353 - MES ATUAL].[CODCLIPRINC].&amp;[68183]"/>
            <x15:cachedUniqueName index="687" name="[8274 - 36353 - MES ATUAL].[CODCLIPRINC].&amp;[68206]"/>
            <x15:cachedUniqueName index="688" name="[8274 - 36353 - MES ATUAL].[CODCLIPRINC].&amp;[68309]"/>
            <x15:cachedUniqueName index="689" name="[8274 - 36353 - MES ATUAL].[CODCLIPRINC].&amp;[68326]"/>
            <x15:cachedUniqueName index="690" name="[8274 - 36353 - MES ATUAL].[CODCLIPRINC].&amp;[68339]"/>
            <x15:cachedUniqueName index="691" name="[8274 - 36353 - MES ATUAL].[CODCLIPRINC].&amp;[68449]"/>
            <x15:cachedUniqueName index="692" name="[8274 - 36353 - MES ATUAL].[CODCLIPRINC].&amp;[68466]"/>
            <x15:cachedUniqueName index="693" name="[8274 - 36353 - MES ATUAL].[CODCLIPRINC].&amp;[68483]"/>
            <x15:cachedUniqueName index="694" name="[8274 - 36353 - MES ATUAL].[CODCLIPRINC].&amp;[68495]"/>
            <x15:cachedUniqueName index="695" name="[8274 - 36353 - MES ATUAL].[CODCLIPRINC].&amp;[68503]"/>
            <x15:cachedUniqueName index="696" name="[8274 - 36353 - MES ATUAL].[CODCLIPRINC].&amp;[68522]"/>
            <x15:cachedUniqueName index="697" name="[8274 - 36353 - MES ATUAL].[CODCLIPRINC].&amp;[68529]"/>
            <x15:cachedUniqueName index="698" name="[8274 - 36353 - MES ATUAL].[CODCLIPRINC].&amp;[68576]"/>
            <x15:cachedUniqueName index="699" name="[8274 - 36353 - MES ATUAL].[CODCLIPRINC].&amp;[68606]"/>
            <x15:cachedUniqueName index="700" name="[8274 - 36353 - MES ATUAL].[CODCLIPRINC].&amp;[68764]"/>
            <x15:cachedUniqueName index="701" name="[8274 - 36353 - MES ATUAL].[CODCLIPRINC].&amp;[68780]"/>
            <x15:cachedUniqueName index="702" name="[8274 - 36353 - MES ATUAL].[CODCLIPRINC].&amp;[68815]"/>
            <x15:cachedUniqueName index="703" name="[8274 - 36353 - MES ATUAL].[CODCLIPRINC].&amp;[68846]"/>
            <x15:cachedUniqueName index="704" name="[8274 - 36353 - MES ATUAL].[CODCLIPRINC].&amp;[68886]"/>
            <x15:cachedUniqueName index="705" name="[8274 - 36353 - MES ATUAL].[CODCLIPRINC].&amp;[68929]"/>
            <x15:cachedUniqueName index="706" name="[8274 - 36353 - MES ATUAL].[CODCLIPRINC].&amp;[69019]"/>
            <x15:cachedUniqueName index="707" name="[8274 - 36353 - MES ATUAL].[CODCLIPRINC].&amp;[69021]"/>
            <x15:cachedUniqueName index="708" name="[8274 - 36353 - MES ATUAL].[CODCLIPRINC].&amp;[69025]"/>
            <x15:cachedUniqueName index="709" name="[8274 - 36353 - MES ATUAL].[CODCLIPRINC].&amp;[69064]"/>
            <x15:cachedUniqueName index="710" name="[8274 - 36353 - MES ATUAL].[CODCLIPRINC].&amp;[69154]"/>
            <x15:cachedUniqueName index="711" name="[8274 - 36353 - MES ATUAL].[CODCLIPRINC].&amp;[69208]"/>
            <x15:cachedUniqueName index="712" name="[8274 - 36353 - MES ATUAL].[CODCLIPRINC].&amp;[69249]"/>
            <x15:cachedUniqueName index="713" name="[8274 - 36353 - MES ATUAL].[CODCLIPRINC].&amp;[69256]"/>
            <x15:cachedUniqueName index="714" name="[8274 - 36353 - MES ATUAL].[CODCLIPRINC].&amp;[69316]"/>
            <x15:cachedUniqueName index="715" name="[8274 - 36353 - MES ATUAL].[CODCLIPRINC].&amp;[69349]"/>
            <x15:cachedUniqueName index="716" name="[8274 - 36353 - MES ATUAL].[CODCLIPRINC].&amp;[69415]"/>
            <x15:cachedUniqueName index="717" name="[8274 - 36353 - MES ATUAL].[CODCLIPRINC].&amp;[69458]"/>
            <x15:cachedUniqueName index="718" name="[8274 - 36353 - MES ATUAL].[CODCLIPRINC].&amp;[69461]"/>
            <x15:cachedUniqueName index="719" name="[8274 - 36353 - MES ATUAL].[CODCLIPRINC].&amp;[69490]"/>
            <x15:cachedUniqueName index="720" name="[8274 - 36353 - MES ATUAL].[CODCLIPRINC].&amp;[69507]"/>
            <x15:cachedUniqueName index="721" name="[8274 - 36353 - MES ATUAL].[CODCLIPRINC].&amp;[69606]"/>
            <x15:cachedUniqueName index="722" name="[8274 - 36353 - MES ATUAL].[CODCLIPRINC].&amp;[69611]"/>
            <x15:cachedUniqueName index="723" name="[8274 - 36353 - MES ATUAL].[CODCLIPRINC].&amp;[69633]"/>
            <x15:cachedUniqueName index="724" name="[8274 - 36353 - MES ATUAL].[CODCLIPRINC].&amp;[69646]"/>
            <x15:cachedUniqueName index="725" name="[8274 - 36353 - MES ATUAL].[CODCLIPRINC].&amp;[69656]"/>
            <x15:cachedUniqueName index="726" name="[8274 - 36353 - MES ATUAL].[CODCLIPRINC].&amp;[69683]"/>
            <x15:cachedUniqueName index="727" name="[8274 - 36353 - MES ATUAL].[CODCLIPRINC].&amp;[69715]"/>
            <x15:cachedUniqueName index="728" name="[8274 - 36353 - MES ATUAL].[CODCLIPRINC].&amp;[69741]"/>
            <x15:cachedUniqueName index="729" name="[8274 - 36353 - MES ATUAL].[CODCLIPRINC].&amp;[69774]"/>
            <x15:cachedUniqueName index="730" name="[8274 - 36353 - MES ATUAL].[CODCLIPRINC].&amp;[69954]"/>
            <x15:cachedUniqueName index="731" name="[8274 - 36353 - MES ATUAL].[CODCLIPRINC].&amp;[70013]"/>
            <x15:cachedUniqueName index="732" name="[8274 - 36353 - MES ATUAL].[CODCLIPRINC].&amp;[70209]"/>
            <x15:cachedUniqueName index="733" name="[8274 - 36353 - MES ATUAL].[CODCLIPRINC].&amp;[70272]"/>
            <x15:cachedUniqueName index="734" name="[8274 - 36353 - MES ATUAL].[CODCLIPRINC].&amp;[70302]"/>
            <x15:cachedUniqueName index="735" name="[8274 - 36353 - MES ATUAL].[CODCLIPRINC].&amp;[70312]"/>
            <x15:cachedUniqueName index="736" name="[8274 - 36353 - MES ATUAL].[CODCLIPRINC].&amp;[70345]"/>
            <x15:cachedUniqueName index="737" name="[8274 - 36353 - MES ATUAL].[CODCLIPRINC].&amp;[70402]"/>
            <x15:cachedUniqueName index="738" name="[8274 - 36353 - MES ATUAL].[CODCLIPRINC].&amp;[70477]"/>
            <x15:cachedUniqueName index="739" name="[8274 - 36353 - MES ATUAL].[CODCLIPRINC].&amp;[70528]"/>
            <x15:cachedUniqueName index="740" name="[8274 - 36353 - MES ATUAL].[CODCLIPRINC].&amp;[70532]"/>
            <x15:cachedUniqueName index="741" name="[8274 - 36353 - MES ATUAL].[CODCLIPRINC].&amp;[70564]"/>
            <x15:cachedUniqueName index="742" name="[8274 - 36353 - MES ATUAL].[CODCLIPRINC].&amp;[70585]"/>
            <x15:cachedUniqueName index="743" name="[8274 - 36353 - MES ATUAL].[CODCLIPRINC].&amp;[70648]"/>
            <x15:cachedUniqueName index="744" name="[8274 - 36353 - MES ATUAL].[CODCLIPRINC].&amp;[70666]"/>
            <x15:cachedUniqueName index="745" name="[8274 - 36353 - MES ATUAL].[CODCLIPRINC].&amp;[70672]"/>
            <x15:cachedUniqueName index="746" name="[8274 - 36353 - MES ATUAL].[CODCLIPRINC].&amp;[70676]"/>
            <x15:cachedUniqueName index="747" name="[8274 - 36353 - MES ATUAL].[CODCLIPRINC].&amp;[70699]"/>
            <x15:cachedUniqueName index="748" name="[8274 - 36353 - MES ATUAL].[CODCLIPRINC].&amp;[70866]"/>
            <x15:cachedUniqueName index="749" name="[8274 - 36353 - MES ATUAL].[CODCLIPRINC].&amp;[70966]"/>
            <x15:cachedUniqueName index="750" name="[8274 - 36353 - MES ATUAL].[CODCLIPRINC].&amp;[71021]"/>
            <x15:cachedUniqueName index="751" name="[8274 - 36353 - MES ATUAL].[CODCLIPRINC].&amp;[71031]"/>
            <x15:cachedUniqueName index="752" name="[8274 - 36353 - MES ATUAL].[CODCLIPRINC].&amp;[71092]"/>
            <x15:cachedUniqueName index="753" name="[8274 - 36353 - MES ATUAL].[CODCLIPRINC].&amp;[71140]"/>
            <x15:cachedUniqueName index="754" name="[8274 - 36353 - MES ATUAL].[CODCLIPRINC].&amp;[71143]"/>
            <x15:cachedUniqueName index="755" name="[8274 - 36353 - MES ATUAL].[CODCLIPRINC].&amp;[71152]"/>
            <x15:cachedUniqueName index="756" name="[8274 - 36353 - MES ATUAL].[CODCLIPRINC].&amp;[71207]"/>
            <x15:cachedUniqueName index="757" name="[8274 - 36353 - MES ATUAL].[CODCLIPRINC].&amp;[71263]"/>
            <x15:cachedUniqueName index="758" name="[8274 - 36353 - MES ATUAL].[CODCLIPRINC].&amp;[71347]"/>
            <x15:cachedUniqueName index="759" name="[8274 - 36353 - MES ATUAL].[CODCLIPRINC].&amp;[71366]"/>
            <x15:cachedUniqueName index="760" name="[8274 - 36353 - MES ATUAL].[CODCLIPRINC].&amp;[71393]"/>
            <x15:cachedUniqueName index="761" name="[8274 - 36353 - MES ATUAL].[CODCLIPRINC].&amp;[71394]"/>
            <x15:cachedUniqueName index="762" name="[8274 - 36353 - MES ATUAL].[CODCLIPRINC].&amp;[71413]"/>
            <x15:cachedUniqueName index="763" name="[8274 - 36353 - MES ATUAL].[CODCLIPRINC].&amp;[71605]"/>
            <x15:cachedUniqueName index="764" name="[8274 - 36353 - MES ATUAL].[CODCLIPRINC].&amp;[71640]"/>
            <x15:cachedUniqueName index="765" name="[8274 - 36353 - MES ATUAL].[CODCLIPRINC].&amp;[71647]"/>
            <x15:cachedUniqueName index="766" name="[8274 - 36353 - MES ATUAL].[CODCLIPRINC].&amp;[71665]"/>
            <x15:cachedUniqueName index="767" name="[8274 - 36353 - MES ATUAL].[CODCLIPRINC].&amp;[71697]"/>
            <x15:cachedUniqueName index="768" name="[8274 - 36353 - MES ATUAL].[CODCLIPRINC].&amp;[71778]"/>
            <x15:cachedUniqueName index="769" name="[8274 - 36353 - MES ATUAL].[CODCLIPRINC].&amp;[71903]"/>
            <x15:cachedUniqueName index="770" name="[8274 - 36353 - MES ATUAL].[CODCLIPRINC].&amp;[72003]"/>
            <x15:cachedUniqueName index="771" name="[8274 - 36353 - MES ATUAL].[CODCLIPRINC].&amp;[72047]"/>
            <x15:cachedUniqueName index="772" name="[8274 - 36353 - MES ATUAL].[CODCLIPRINC].&amp;[72083]"/>
            <x15:cachedUniqueName index="773" name="[8274 - 36353 - MES ATUAL].[CODCLIPRINC].&amp;[72102]"/>
            <x15:cachedUniqueName index="774" name="[8274 - 36353 - MES ATUAL].[CODCLIPRINC].&amp;[72109]"/>
            <x15:cachedUniqueName index="775" name="[8274 - 36353 - MES ATUAL].[CODCLIPRINC].&amp;[72159]"/>
            <x15:cachedUniqueName index="776" name="[8274 - 36353 - MES ATUAL].[CODCLIPRINC].&amp;[72181]"/>
            <x15:cachedUniqueName index="777" name="[8274 - 36353 - MES ATUAL].[CODCLIPRINC].&amp;[72213]"/>
            <x15:cachedUniqueName index="778" name="[8274 - 36353 - MES ATUAL].[CODCLIPRINC].&amp;[72243]"/>
            <x15:cachedUniqueName index="779" name="[8274 - 36353 - MES ATUAL].[CODCLIPRINC].&amp;[72357]"/>
            <x15:cachedUniqueName index="780" name="[8274 - 36353 - MES ATUAL].[CODCLIPRINC].&amp;[72560]"/>
            <x15:cachedUniqueName index="781" name="[8274 - 36353 - MES ATUAL].[CODCLIPRINC].&amp;[72595]"/>
            <x15:cachedUniqueName index="782" name="[8274 - 36353 - MES ATUAL].[CODCLIPRINC].&amp;[72622]"/>
            <x15:cachedUniqueName index="783" name="[8274 - 36353 - MES ATUAL].[CODCLIPRINC].&amp;[73222]"/>
            <x15:cachedUniqueName index="784" name="[8274 - 36353 - MES ATUAL].[CODCLIPRINC].&amp;[73224]"/>
            <x15:cachedUniqueName index="785" name="[8274 - 36353 - MES ATUAL].[CODCLIPRINC].&amp;[73282]"/>
            <x15:cachedUniqueName index="786" name="[8274 - 36353 - MES ATUAL].[CODCLIPRINC].&amp;[73394]"/>
            <x15:cachedUniqueName index="787" name="[8274 - 36353 - MES ATUAL].[CODCLIPRINC].&amp;[73408]"/>
            <x15:cachedUniqueName index="788" name="[8274 - 36353 - MES ATUAL].[CODCLIPRINC].&amp;[73740]"/>
            <x15:cachedUniqueName index="789" name="[8274 - 36353 - MES ATUAL].[CODCLIPRINC].&amp;[73760]"/>
            <x15:cachedUniqueName index="790" name="[8274 - 36353 - MES ATUAL].[CODCLIPRINC].&amp;[73961]"/>
            <x15:cachedUniqueName index="791" name="[8274 - 36353 - MES ATUAL].[CODCLIPRINC].&amp;[74418]"/>
            <x15:cachedUniqueName index="792" name="[8274 - 36353 - MES ATUAL].[CODCLIPRINC].&amp;[74935]"/>
            <x15:cachedUniqueName index="793" name="[8274 - 36353 - MES ATUAL].[CODCLIPRINC].&amp;[75517]"/>
            <x15:cachedUniqueName index="794" name="[8274 - 36353 - MES ATUAL].[CODCLIPRINC].&amp;[75593]"/>
            <x15:cachedUniqueName index="795" name="[8274 - 36353 - MES ATUAL].[CODCLIPRINC].&amp;[75718]"/>
            <x15:cachedUniqueName index="796" name="[8274 - 36353 - MES ATUAL].[CODCLIPRINC].&amp;[75750]"/>
            <x15:cachedUniqueName index="797" name="[8274 - 36353 - MES ATUAL].[CODCLIPRINC].&amp;[75751]"/>
            <x15:cachedUniqueName index="798" name="[8274 - 36353 - MES ATUAL].[CODCLIPRINC].&amp;[75773]"/>
            <x15:cachedUniqueName index="799" name="[8274 - 36353 - MES ATUAL].[CODCLIPRINC].&amp;[75786]"/>
            <x15:cachedUniqueName index="800" name="[8274 - 36353 - MES ATUAL].[CODCLIPRINC].&amp;[75878]"/>
            <x15:cachedUniqueName index="801" name="[8274 - 36353 - MES ATUAL].[CODCLIPRINC].&amp;[75884]"/>
            <x15:cachedUniqueName index="802" name="[8274 - 36353 - MES ATUAL].[CODCLIPRINC].&amp;[75910]"/>
            <x15:cachedUniqueName index="803" name="[8274 - 36353 - MES ATUAL].[CODCLIPRINC].&amp;[75952]"/>
            <x15:cachedUniqueName index="804" name="[8274 - 36353 - MES ATUAL].[CODCLIPRINC].&amp;[75993]"/>
            <x15:cachedUniqueName index="805" name="[8274 - 36353 - MES ATUAL].[CODCLIPRINC].&amp;[75999]"/>
            <x15:cachedUniqueName index="806" name="[8274 - 36353 - MES ATUAL].[CODCLIPRINC].&amp;[76015]"/>
            <x15:cachedUniqueName index="807" name="[8274 - 36353 - MES ATUAL].[CODCLIPRINC].&amp;[76066]"/>
            <x15:cachedUniqueName index="808" name="[8274 - 36353 - MES ATUAL].[CODCLIPRINC].&amp;[76103]"/>
            <x15:cachedUniqueName index="809" name="[8274 - 36353 - MES ATUAL].[CODCLIPRINC].&amp;[76112]"/>
            <x15:cachedUniqueName index="810" name="[8274 - 36353 - MES ATUAL].[CODCLIPRINC].&amp;[76123]"/>
            <x15:cachedUniqueName index="811" name="[8274 - 36353 - MES ATUAL].[CODCLIPRINC].&amp;[76149]"/>
            <x15:cachedUniqueName index="812" name="[8274 - 36353 - MES ATUAL].[CODCLIPRINC].&amp;[76176]"/>
            <x15:cachedUniqueName index="813" name="[8274 - 36353 - MES ATUAL].[CODCLIPRINC].&amp;[76184]"/>
            <x15:cachedUniqueName index="814" name="[8274 - 36353 - MES ATUAL].[CODCLIPRINC].&amp;[76287]"/>
            <x15:cachedUniqueName index="815" name="[8274 - 36353 - MES ATUAL].[CODCLIPRINC].&amp;[76383]"/>
            <x15:cachedUniqueName index="816" name="[8274 - 36353 - MES ATUAL].[CODCLIPRINC].&amp;[76411]"/>
            <x15:cachedUniqueName index="817" name="[8274 - 36353 - MES ATUAL].[CODCLIPRINC].&amp;[76412]"/>
            <x15:cachedUniqueName index="818" name="[8274 - 36353 - MES ATUAL].[CODCLIPRINC].&amp;[76503]"/>
            <x15:cachedUniqueName index="819" name="[8274 - 36353 - MES ATUAL].[CODCLIPRINC].&amp;[76509]"/>
            <x15:cachedUniqueName index="820" name="[8274 - 36353 - MES ATUAL].[CODCLIPRINC].&amp;[76538]"/>
            <x15:cachedUniqueName index="821" name="[8274 - 36353 - MES ATUAL].[CODCLIPRINC].&amp;[76605]"/>
            <x15:cachedUniqueName index="822" name="[8274 - 36353 - MES ATUAL].[CODCLIPRINC].&amp;[76620]"/>
            <x15:cachedUniqueName index="823" name="[8274 - 36353 - MES ATUAL].[CODCLIPRINC].&amp;[76738]"/>
            <x15:cachedUniqueName index="824" name="[8274 - 36353 - MES ATUAL].[CODCLIPRINC].&amp;[76756]"/>
            <x15:cachedUniqueName index="825" name="[8274 - 36353 - MES ATUAL].[CODCLIPRINC].&amp;[76758]"/>
            <x15:cachedUniqueName index="826" name="[8274 - 36353 - MES ATUAL].[CODCLIPRINC].&amp;[76771]"/>
            <x15:cachedUniqueName index="827" name="[8274 - 36353 - MES ATUAL].[CODCLIPRINC].&amp;[76779]"/>
            <x15:cachedUniqueName index="828" name="[8274 - 36353 - MES ATUAL].[CODCLIPRINC].&amp;[76788]"/>
            <x15:cachedUniqueName index="829" name="[8274 - 36353 - MES ATUAL].[CODCLIPRINC].&amp;[76790]"/>
            <x15:cachedUniqueName index="830" name="[8274 - 36353 - MES ATUAL].[CODCLIPRINC].&amp;[76802]"/>
            <x15:cachedUniqueName index="831" name="[8274 - 36353 - MES ATUAL].[CODCLIPRINC].&amp;[76816]"/>
            <x15:cachedUniqueName index="832" name="[8274 - 36353 - MES ATUAL].[CODCLIPRINC].&amp;[76819]"/>
            <x15:cachedUniqueName index="833" name="[8274 - 36353 - MES ATUAL].[CODCLIPRINC].&amp;[76829]"/>
            <x15:cachedUniqueName index="834" name="[8274 - 36353 - MES ATUAL].[CODCLIPRINC].&amp;[76840]"/>
            <x15:cachedUniqueName index="835" name="[8274 - 36353 - MES ATUAL].[CODCLIPRINC].&amp;[76855]"/>
            <x15:cachedUniqueName index="836" name="[8274 - 36353 - MES ATUAL].[CODCLIPRINC].&amp;[76865]"/>
            <x15:cachedUniqueName index="837" name="[8274 - 36353 - MES ATUAL].[CODCLIPRINC].&amp;[76880]"/>
            <x15:cachedUniqueName index="838" name="[8274 - 36353 - MES ATUAL].[CODCLIPRINC].&amp;[76895]"/>
            <x15:cachedUniqueName index="839" name="[8274 - 36353 - MES ATUAL].[CODCLIPRINC].&amp;[76898]"/>
            <x15:cachedUniqueName index="840" name="[8274 - 36353 - MES ATUAL].[CODCLIPRINC].&amp;[77010]"/>
            <x15:cachedUniqueName index="841" name="[8274 - 36353 - MES ATUAL].[CODCLIPRINC].&amp;[77013]"/>
            <x15:cachedUniqueName index="842" name="[8274 - 36353 - MES ATUAL].[CODCLIPRINC].&amp;[77075]"/>
            <x15:cachedUniqueName index="843" name="[8274 - 36353 - MES ATUAL].[CODCLIPRINC].&amp;[77112]"/>
            <x15:cachedUniqueName index="844" name="[8274 - 36353 - MES ATUAL].[CODCLIPRINC].&amp;[77116]"/>
            <x15:cachedUniqueName index="845" name="[8274 - 36353 - MES ATUAL].[CODCLIPRINC].&amp;[77171]"/>
            <x15:cachedUniqueName index="846" name="[8274 - 36353 - MES ATUAL].[CODCLIPRINC].&amp;[77172]"/>
            <x15:cachedUniqueName index="847" name="[8274 - 36353 - MES ATUAL].[CODCLIPRINC].&amp;[77176]"/>
            <x15:cachedUniqueName index="848" name="[8274 - 36353 - MES ATUAL].[CODCLIPRINC].&amp;[77199]"/>
            <x15:cachedUniqueName index="849" name="[8274 - 36353 - MES ATUAL].[CODCLIPRINC].&amp;[77218]"/>
            <x15:cachedUniqueName index="850" name="[8274 - 36353 - MES ATUAL].[CODCLIPRINC].&amp;[77257]"/>
            <x15:cachedUniqueName index="851" name="[8274 - 36353 - MES ATUAL].[CODCLIPRINC].&amp;[77316]"/>
            <x15:cachedUniqueName index="852" name="[8274 - 36353 - MES ATUAL].[CODCLIPRINC].&amp;[77321]"/>
            <x15:cachedUniqueName index="853" name="[8274 - 36353 - MES ATUAL].[CODCLIPRINC].&amp;[77323]"/>
            <x15:cachedUniqueName index="854" name="[8274 - 36353 - MES ATUAL].[CODCLIPRINC].&amp;[77355]"/>
            <x15:cachedUniqueName index="855" name="[8274 - 36353 - MES ATUAL].[CODCLIPRINC].&amp;[77439]"/>
            <x15:cachedUniqueName index="856" name="[8274 - 36353 - MES ATUAL].[CODCLIPRINC].&amp;[77481]"/>
            <x15:cachedUniqueName index="857" name="[8274 - 36353 - MES ATUAL].[CODCLIPRINC].&amp;[77484]"/>
            <x15:cachedUniqueName index="858" name="[8274 - 36353 - MES ATUAL].[CODCLIPRINC].&amp;[77495]"/>
            <x15:cachedUniqueName index="859" name="[8274 - 36353 - MES ATUAL].[CODCLIPRINC].&amp;[77517]"/>
            <x15:cachedUniqueName index="860" name="[8274 - 36353 - MES ATUAL].[CODCLIPRINC].&amp;[77540]"/>
            <x15:cachedUniqueName index="861" name="[8274 - 36353 - MES ATUAL].[CODCLIPRINC].&amp;[77586]"/>
            <x15:cachedUniqueName index="862" name="[8274 - 36353 - MES ATUAL].[CODCLIPRINC].&amp;[77626]"/>
            <x15:cachedUniqueName index="863" name="[8274 - 36353 - MES ATUAL].[CODCLIPRINC].&amp;[77728]"/>
            <x15:cachedUniqueName index="864" name="[8274 - 36353 - MES ATUAL].[CODCLIPRINC].&amp;[77774]"/>
            <x15:cachedUniqueName index="865" name="[8274 - 36353 - MES ATUAL].[CODCLIPRINC].&amp;[77840]"/>
            <x15:cachedUniqueName index="866" name="[8274 - 36353 - MES ATUAL].[CODCLIPRINC].&amp;[77841]"/>
            <x15:cachedUniqueName index="867" name="[8274 - 36353 - MES ATUAL].[CODCLIPRINC].&amp;[77935]"/>
            <x15:cachedUniqueName index="868" name="[8274 - 36353 - MES ATUAL].[CODCLIPRINC].&amp;[77954]"/>
            <x15:cachedUniqueName index="869" name="[8274 - 36353 - MES ATUAL].[CODCLIPRINC].&amp;[77980]"/>
            <x15:cachedUniqueName index="870" name="[8274 - 36353 - MES ATUAL].[CODCLIPRINC].&amp;[78123]"/>
            <x15:cachedUniqueName index="871" name="[8274 - 36353 - MES ATUAL].[CODCLIPRINC].&amp;[78139]"/>
            <x15:cachedUniqueName index="872" name="[8274 - 36353 - MES ATUAL].[CODCLIPRINC].&amp;[78160]"/>
            <x15:cachedUniqueName index="873" name="[8274 - 36353 - MES ATUAL].[CODCLIPRINC].&amp;[78167]"/>
            <x15:cachedUniqueName index="874" name="[8274 - 36353 - MES ATUAL].[CODCLIPRINC].&amp;[78251]"/>
            <x15:cachedUniqueName index="875" name="[8274 - 36353 - MES ATUAL].[CODCLIPRINC].&amp;[78318]"/>
            <x15:cachedUniqueName index="876" name="[8274 - 36353 - MES ATUAL].[CODCLIPRINC].&amp;[78338]"/>
            <x15:cachedUniqueName index="877" name="[8274 - 36353 - MES ATUAL].[CODCLIPRINC].&amp;[78492]"/>
            <x15:cachedUniqueName index="878" name="[8274 - 36353 - MES ATUAL].[CODCLIPRINC].&amp;[78576]"/>
            <x15:cachedUniqueName index="879" name="[8274 - 36353 - MES ATUAL].[CODCLIPRINC].&amp;[78591]"/>
            <x15:cachedUniqueName index="880" name="[8274 - 36353 - MES ATUAL].[CODCLIPRINC].&amp;[78645]"/>
            <x15:cachedUniqueName index="881" name="[8274 - 36353 - MES ATUAL].[CODCLIPRINC].&amp;[78767]"/>
            <x15:cachedUniqueName index="882" name="[8274 - 36353 - MES ATUAL].[CODCLIPRINC].&amp;[78780]"/>
            <x15:cachedUniqueName index="883" name="[8274 - 36353 - MES ATUAL].[CODCLIPRINC].&amp;[78808]"/>
            <x15:cachedUniqueName index="884" name="[8274 - 36353 - MES ATUAL].[CODCLIPRINC].&amp;[78865]"/>
            <x15:cachedUniqueName index="885" name="[8274 - 36353 - MES ATUAL].[CODCLIPRINC].&amp;[78896]"/>
            <x15:cachedUniqueName index="886" name="[8274 - 36353 - MES ATUAL].[CODCLIPRINC].&amp;[78929]"/>
            <x15:cachedUniqueName index="887" name="[8274 - 36353 - MES ATUAL].[CODCLIPRINC].&amp;[78958]"/>
            <x15:cachedUniqueName index="888" name="[8274 - 36353 - MES ATUAL].[CODCLIPRINC].&amp;[79039]"/>
            <x15:cachedUniqueName index="889" name="[8274 - 36353 - MES ATUAL].[CODCLIPRINC].&amp;[79104]"/>
            <x15:cachedUniqueName index="890" name="[8274 - 36353 - MES ATUAL].[CODCLIPRINC].&amp;[79107]"/>
            <x15:cachedUniqueName index="891" name="[8274 - 36353 - MES ATUAL].[CODCLIPRINC].&amp;[79310]"/>
            <x15:cachedUniqueName index="892" name="[8274 - 36353 - MES ATUAL].[CODCLIPRINC].&amp;[79374]"/>
            <x15:cachedUniqueName index="893" name="[8274 - 36353 - MES ATUAL].[CODCLIPRINC].&amp;[79402]"/>
            <x15:cachedUniqueName index="894" name="[8274 - 36353 - MES ATUAL].[CODCLIPRINC].&amp;[79548]"/>
            <x15:cachedUniqueName index="895" name="[8274 - 36353 - MES ATUAL].[CODCLIPRINC].&amp;[79566]"/>
            <x15:cachedUniqueName index="896" name="[8274 - 36353 - MES ATUAL].[CODCLIPRINC].&amp;[79648]"/>
            <x15:cachedUniqueName index="897" name="[8274 - 36353 - MES ATUAL].[CODCLIPRINC].&amp;[79653]"/>
            <x15:cachedUniqueName index="898" name="[8274 - 36353 - MES ATUAL].[CODCLIPRINC].&amp;[79715]"/>
            <x15:cachedUniqueName index="899" name="[8274 - 36353 - MES ATUAL].[CODCLIPRINC].&amp;[79751]"/>
            <x15:cachedUniqueName index="900" name="[8274 - 36353 - MES ATUAL].[CODCLIPRINC].&amp;[79757]"/>
            <x15:cachedUniqueName index="901" name="[8274 - 36353 - MES ATUAL].[CODCLIPRINC].&amp;[79802]"/>
            <x15:cachedUniqueName index="902" name="[8274 - 36353 - MES ATUAL].[CODCLIPRINC].&amp;[79816]"/>
            <x15:cachedUniqueName index="903" name="[8274 - 36353 - MES ATUAL].[CODCLIPRINC].&amp;[79836]"/>
            <x15:cachedUniqueName index="904" name="[8274 - 36353 - MES ATUAL].[CODCLIPRINC].&amp;[79945]"/>
            <x15:cachedUniqueName index="905" name="[8274 - 36353 - MES ATUAL].[CODCLIPRINC].&amp;[79997]"/>
            <x15:cachedUniqueName index="906" name="[8274 - 36353 - MES ATUAL].[CODCLIPRINC].&amp;[80011]"/>
            <x15:cachedUniqueName index="907" name="[8274 - 36353 - MES ATUAL].[CODCLIPRINC].&amp;[80040]"/>
            <x15:cachedUniqueName index="908" name="[8274 - 36353 - MES ATUAL].[CODCLIPRINC].&amp;[80151]"/>
            <x15:cachedUniqueName index="909" name="[8274 - 36353 - MES ATUAL].[CODCLIPRINC].&amp;[80262]"/>
            <x15:cachedUniqueName index="910" name="[8274 - 36353 - MES ATUAL].[CODCLIPRINC].&amp;[80304]"/>
            <x15:cachedUniqueName index="911" name="[8274 - 36353 - MES ATUAL].[CODCLIPRINC].&amp;[80361]"/>
            <x15:cachedUniqueName index="912" name="[8274 - 36353 - MES ATUAL].[CODCLIPRINC].&amp;[80383]"/>
            <x15:cachedUniqueName index="913" name="[8274 - 36353 - MES ATUAL].[CODCLIPRINC].&amp;[80456]"/>
            <x15:cachedUniqueName index="914" name="[8274 - 36353 - MES ATUAL].[CODCLIPRINC].&amp;[80630]"/>
            <x15:cachedUniqueName index="915" name="[8274 - 36353 - MES ATUAL].[CODCLIPRINC].&amp;[80668]"/>
            <x15:cachedUniqueName index="916" name="[8274 - 36353 - MES ATUAL].[CODCLIPRINC].&amp;[80690]"/>
            <x15:cachedUniqueName index="917" name="[8274 - 36353 - MES ATUAL].[CODCLIPRINC].&amp;[80736]"/>
            <x15:cachedUniqueName index="918" name="[8274 - 36353 - MES ATUAL].[CODCLIPRINC].&amp;[80943]"/>
            <x15:cachedUniqueName index="919" name="[8274 - 36353 - MES ATUAL].[CODCLIPRINC].&amp;[80984]"/>
            <x15:cachedUniqueName index="920" name="[8274 - 36353 - MES ATUAL].[CODCLIPRINC].&amp;[81014]"/>
            <x15:cachedUniqueName index="921" name="[8274 - 36353 - MES ATUAL].[CODCLIPRINC].&amp;[81039]"/>
            <x15:cachedUniqueName index="922" name="[8274 - 36353 - MES ATUAL].[CODCLIPRINC].&amp;[81160]"/>
            <x15:cachedUniqueName index="923" name="[8274 - 36353 - MES ATUAL].[CODCLIPRINC].&amp;[81245]"/>
            <x15:cachedUniqueName index="924" name="[8274 - 36353 - MES ATUAL].[CODCLIPRINC].&amp;[81289]"/>
            <x15:cachedUniqueName index="925" name="[8274 - 36353 - MES ATUAL].[CODCLIPRINC].&amp;[81379]"/>
            <x15:cachedUniqueName index="926" name="[8274 - 36353 - MES ATUAL].[CODCLIPRINC].&amp;[81549]"/>
            <x15:cachedUniqueName index="927" name="[8274 - 36353 - MES ATUAL].[CODCLIPRINC].&amp;[81711]"/>
            <x15:cachedUniqueName index="928" name="[8274 - 36353 - MES ATUAL].[CODCLIPRINC].&amp;[81826]"/>
            <x15:cachedUniqueName index="929" name="[8274 - 36353 - MES ATUAL].[CODCLIPRINC].&amp;[81859]"/>
            <x15:cachedUniqueName index="930" name="[8274 - 36353 - MES ATUAL].[CODCLIPRINC].&amp;[81866]"/>
            <x15:cachedUniqueName index="931" name="[8274 - 36353 - MES ATUAL].[CODCLIPRINC].&amp;[81888]"/>
            <x15:cachedUniqueName index="932" name="[8274 - 36353 - MES ATUAL].[CODCLIPRINC].&amp;[81901]"/>
            <x15:cachedUniqueName index="933" name="[8274 - 36353 - MES ATUAL].[CODCLIPRINC].&amp;[81909]"/>
            <x15:cachedUniqueName index="934" name="[8274 - 36353 - MES ATUAL].[CODCLIPRINC].&amp;[82009]"/>
            <x15:cachedUniqueName index="935" name="[8274 - 36353 - MES ATUAL].[CODCLIPRINC].&amp;[82054]"/>
            <x15:cachedUniqueName index="936" name="[8274 - 36353 - MES ATUAL].[CODCLIPRINC].&amp;[82065]"/>
            <x15:cachedUniqueName index="937" name="[8274 - 36353 - MES ATUAL].[CODCLIPRINC].&amp;[82095]"/>
            <x15:cachedUniqueName index="938" name="[8274 - 36353 - MES ATUAL].[CODCLIPRINC].&amp;[82097]"/>
            <x15:cachedUniqueName index="939" name="[8274 - 36353 - MES ATUAL].[CODCLIPRINC].&amp;[82111]"/>
            <x15:cachedUniqueName index="940" name="[8274 - 36353 - MES ATUAL].[CODCLIPRINC].&amp;[82145]"/>
            <x15:cachedUniqueName index="941" name="[8274 - 36353 - MES ATUAL].[CODCLIPRINC].&amp;[82166]"/>
            <x15:cachedUniqueName index="942" name="[8274 - 36353 - MES ATUAL].[CODCLIPRINC].&amp;[82181]"/>
            <x15:cachedUniqueName index="943" name="[8274 - 36353 - MES ATUAL].[CODCLIPRINC].&amp;[82300]"/>
            <x15:cachedUniqueName index="944" name="[8274 - 36353 - MES ATUAL].[CODCLIPRINC].&amp;[82311]"/>
            <x15:cachedUniqueName index="945" name="[8274 - 36353 - MES ATUAL].[CODCLIPRINC].&amp;[82321]"/>
            <x15:cachedUniqueName index="946" name="[8274 - 36353 - MES ATUAL].[CODCLIPRINC].&amp;[82400]"/>
            <x15:cachedUniqueName index="947" name="[8274 - 36353 - MES ATUAL].[CODCLIPRINC].&amp;[82415]"/>
            <x15:cachedUniqueName index="948" name="[8274 - 36353 - MES ATUAL].[CODCLIPRINC].&amp;[82424]"/>
            <x15:cachedUniqueName index="949" name="[8274 - 36353 - MES ATUAL].[CODCLIPRINC].&amp;[82483]"/>
            <x15:cachedUniqueName index="950" name="[8274 - 36353 - MES ATUAL].[CODCLIPRINC].&amp;[82578]"/>
            <x15:cachedUniqueName index="951" name="[8274 - 36353 - MES ATUAL].[CODCLIPRINC].&amp;[82581]"/>
            <x15:cachedUniqueName index="952" name="[8274 - 36353 - MES ATUAL].[CODCLIPRINC].&amp;[82621]"/>
            <x15:cachedUniqueName index="953" name="[8274 - 36353 - MES ATUAL].[CODCLIPRINC].&amp;[82745]"/>
            <x15:cachedUniqueName index="954" name="[8274 - 36353 - MES ATUAL].[CODCLIPRINC].&amp;[82813]"/>
            <x15:cachedUniqueName index="955" name="[8274 - 36353 - MES ATUAL].[CODCLIPRINC].&amp;[82864]"/>
            <x15:cachedUniqueName index="956" name="[8274 - 36353 - MES ATUAL].[CODCLIPRINC].&amp;[82935]"/>
            <x15:cachedUniqueName index="957" name="[8274 - 36353 - MES ATUAL].[CODCLIPRINC].&amp;[83003]"/>
            <x15:cachedUniqueName index="958" name="[8274 - 36353 - MES ATUAL].[CODCLIPRINC].&amp;[83119]"/>
            <x15:cachedUniqueName index="959" name="[8274 - 36353 - MES ATUAL].[CODCLIPRINC].&amp;[83133]"/>
            <x15:cachedUniqueName index="960" name="[8274 - 36353 - MES ATUAL].[CODCLIPRINC].&amp;[83144]"/>
            <x15:cachedUniqueName index="961" name="[8274 - 36353 - MES ATUAL].[CODCLIPRINC].&amp;[83172]"/>
            <x15:cachedUniqueName index="962" name="[8274 - 36353 - MES ATUAL].[CODCLIPRINC].&amp;[83197]"/>
            <x15:cachedUniqueName index="963" name="[8274 - 36353 - MES ATUAL].[CODCLIPRINC].&amp;[83285]"/>
            <x15:cachedUniqueName index="964" name="[8274 - 36353 - MES ATUAL].[CODCLIPRINC].&amp;[83574]"/>
            <x15:cachedUniqueName index="965" name="[8274 - 36353 - MES ATUAL].[CODCLIPRINC].&amp;[83583]"/>
            <x15:cachedUniqueName index="966" name="[8274 - 36353 - MES ATUAL].[CODCLIPRINC].&amp;[83610]"/>
            <x15:cachedUniqueName index="967" name="[8274 - 36353 - MES ATUAL].[CODCLIPRINC].&amp;[83684]"/>
            <x15:cachedUniqueName index="968" name="[8274 - 36353 - MES ATUAL].[CODCLIPRINC].&amp;[83707]"/>
            <x15:cachedUniqueName index="969" name="[8274 - 36353 - MES ATUAL].[CODCLIPRINC].&amp;[83709]"/>
            <x15:cachedUniqueName index="970" name="[8274 - 36353 - MES ATUAL].[CODCLIPRINC].&amp;[83716]"/>
            <x15:cachedUniqueName index="971" name="[8274 - 36353 - MES ATUAL].[CODCLIPRINC].&amp;[83744]"/>
            <x15:cachedUniqueName index="972" name="[8274 - 36353 - MES ATUAL].[CODCLIPRINC].&amp;[83797]"/>
            <x15:cachedUniqueName index="973" name="[8274 - 36353 - MES ATUAL].[CODCLIPRINC].&amp;[83915]"/>
            <x15:cachedUniqueName index="974" name="[8274 - 36353 - MES ATUAL].[CODCLIPRINC].&amp;[83917]"/>
            <x15:cachedUniqueName index="975" name="[8274 - 36353 - MES ATUAL].[CODCLIPRINC].&amp;[84007]"/>
            <x15:cachedUniqueName index="976" name="[8274 - 36353 - MES ATUAL].[CODCLIPRINC].&amp;[84130]"/>
            <x15:cachedUniqueName index="977" name="[8274 - 36353 - MES ATUAL].[CODCLIPRINC].&amp;[84345]"/>
            <x15:cachedUniqueName index="978" name="[8274 - 36353 - MES ATUAL].[CODCLIPRINC].&amp;[84391]"/>
            <x15:cachedUniqueName index="979" name="[8274 - 36353 - MES ATUAL].[CODCLIPRINC].&amp;[84514]"/>
            <x15:cachedUniqueName index="980" name="[8274 - 36353 - MES ATUAL].[CODCLIPRINC].&amp;[84521]"/>
            <x15:cachedUniqueName index="981" name="[8274 - 36353 - MES ATUAL].[CODCLIPRINC].&amp;[84522]"/>
            <x15:cachedUniqueName index="982" name="[8274 - 36353 - MES ATUAL].[CODCLIPRINC].&amp;[84523]"/>
            <x15:cachedUniqueName index="983" name="[8274 - 36353 - MES ATUAL].[CODCLIPRINC].&amp;[84533]"/>
            <x15:cachedUniqueName index="984" name="[8274 - 36353 - MES ATUAL].[CODCLIPRINC].&amp;[84544]"/>
            <x15:cachedUniqueName index="985" name="[8274 - 36353 - MES ATUAL].[CODCLIPRINC].&amp;[84550]"/>
            <x15:cachedUniqueName index="986" name="[8274 - 36353 - MES ATUAL].[CODCLIPRINC].&amp;[84636]"/>
            <x15:cachedUniqueName index="987" name="[8274 - 36353 - MES ATUAL].[CODCLIPRINC].&amp;[84642]"/>
            <x15:cachedUniqueName index="988" name="[8274 - 36353 - MES ATUAL].[CODCLIPRINC].&amp;[84645]"/>
            <x15:cachedUniqueName index="989" name="[8274 - 36353 - MES ATUAL].[CODCLIPRINC].&amp;[84652]"/>
            <x15:cachedUniqueName index="990" name="[8274 - 36353 - MES ATUAL].[CODCLIPRINC].&amp;[84667]"/>
            <x15:cachedUniqueName index="991" name="[8274 - 36353 - MES ATUAL].[CODCLIPRINC].&amp;[84718]"/>
            <x15:cachedUniqueName index="992" name="[8274 - 36353 - MES ATUAL].[CODCLIPRINC].&amp;[84770]"/>
            <x15:cachedUniqueName index="993" name="[8274 - 36353 - MES ATUAL].[CODCLIPRINC].&amp;[84837]"/>
            <x15:cachedUniqueName index="994" name="[8274 - 36353 - MES ATUAL].[CODCLIPRINC].&amp;[84908]"/>
            <x15:cachedUniqueName index="995" name="[8274 - 36353 - MES ATUAL].[CODCLIPRINC].&amp;[84944]"/>
            <x15:cachedUniqueName index="996" name="[8274 - 36353 - MES ATUAL].[CODCLIPRINC].&amp;[85068]"/>
            <x15:cachedUniqueName index="997" name="[8274 - 36353 - MES ATUAL].[CODCLIPRINC].&amp;[85105]"/>
            <x15:cachedUniqueName index="998" name="[8274 - 36353 - MES ATUAL].[CODCLIPRINC].&amp;[85112]"/>
            <x15:cachedUniqueName index="999" name="[8274 - 36353 - MES ATUAL].[CODCLIPRINC].&amp;[85147]"/>
            <x15:cachedUniqueName index="1000" name="[8274 - 36353 - MES ATUAL].[CODCLIPRINC].&amp;[85148]"/>
            <x15:cachedUniqueName index="1001" name="[8274 - 36353 - MES ATUAL].[CODCLIPRINC].&amp;[85173]"/>
            <x15:cachedUniqueName index="1002" name="[8274 - 36353 - MES ATUAL].[CODCLIPRINC].&amp;[85175]"/>
            <x15:cachedUniqueName index="1003" name="[8274 - 36353 - MES ATUAL].[CODCLIPRINC].&amp;[85181]"/>
            <x15:cachedUniqueName index="1004" name="[8274 - 36353 - MES ATUAL].[CODCLIPRINC].&amp;[85236]"/>
            <x15:cachedUniqueName index="1005" name="[8274 - 36353 - MES ATUAL].[CODCLIPRINC].&amp;[85289]"/>
            <x15:cachedUniqueName index="1006" name="[8274 - 36353 - MES ATUAL].[CODCLIPRINC].&amp;[85312]"/>
            <x15:cachedUniqueName index="1007" name="[8274 - 36353 - MES ATUAL].[CODCLIPRINC].&amp;[85320]"/>
            <x15:cachedUniqueName index="1008" name="[8274 - 36353 - MES ATUAL].[CODCLIPRINC].&amp;[85381]"/>
            <x15:cachedUniqueName index="1009" name="[8274 - 36353 - MES ATUAL].[CODCLIPRINC].&amp;[85404]"/>
            <x15:cachedUniqueName index="1010" name="[8274 - 36353 - MES ATUAL].[CODCLIPRINC].&amp;[85405]"/>
            <x15:cachedUniqueName index="1011" name="[8274 - 36353 - MES ATUAL].[CODCLIPRINC].&amp;[85413]"/>
            <x15:cachedUniqueName index="1012" name="[8274 - 36353 - MES ATUAL].[CODCLIPRINC].&amp;[85443]"/>
            <x15:cachedUniqueName index="1013" name="[8274 - 36353 - MES ATUAL].[CODCLIPRINC].&amp;[85465]"/>
            <x15:cachedUniqueName index="1014" name="[8274 - 36353 - MES ATUAL].[CODCLIPRINC].&amp;[85484]"/>
            <x15:cachedUniqueName index="1015" name="[8274 - 36353 - MES ATUAL].[CODCLIPRINC].&amp;[85542]"/>
            <x15:cachedUniqueName index="1016" name="[8274 - 36353 - MES ATUAL].[CODCLIPRINC].&amp;[85656]"/>
            <x15:cachedUniqueName index="1017" name="[8274 - 36353 - MES ATUAL].[CODCLIPRINC].&amp;[85740]"/>
            <x15:cachedUniqueName index="1018" name="[8274 - 36353 - MES ATUAL].[CODCLIPRINC].&amp;[85761]"/>
            <x15:cachedUniqueName index="1019" name="[8274 - 36353 - MES ATUAL].[CODCLIPRINC].&amp;[85893]"/>
            <x15:cachedUniqueName index="1020" name="[8274 - 36353 - MES ATUAL].[CODCLIPRINC].&amp;[85910]"/>
            <x15:cachedUniqueName index="1021" name="[8274 - 36353 - MES ATUAL].[CODCLIPRINC].&amp;[85913]"/>
            <x15:cachedUniqueName index="1022" name="[8274 - 36353 - MES ATUAL].[CODCLIPRINC].&amp;[85962]"/>
            <x15:cachedUniqueName index="1023" name="[8274 - 36353 - MES ATUAL].[CODCLIPRINC].&amp;[85971]"/>
            <x15:cachedUniqueName index="1024" name="[8274 - 36353 - MES ATUAL].[CODCLIPRINC].&amp;[86046]"/>
            <x15:cachedUniqueName index="1025" name="[8274 - 36353 - MES ATUAL].[CODCLIPRINC].&amp;[86074]"/>
            <x15:cachedUniqueName index="1026" name="[8274 - 36353 - MES ATUAL].[CODCLIPRINC].&amp;[86075]"/>
            <x15:cachedUniqueName index="1027" name="[8274 - 36353 - MES ATUAL].[CODCLIPRINC].&amp;[86121]"/>
            <x15:cachedUniqueName index="1028" name="[8274 - 36353 - MES ATUAL].[CODCLIPRINC].&amp;[86173]"/>
            <x15:cachedUniqueName index="1029" name="[8274 - 36353 - MES ATUAL].[CODCLIPRINC].&amp;[86197]"/>
            <x15:cachedUniqueName index="1030" name="[8274 - 36353 - MES ATUAL].[CODCLIPRINC].&amp;[86248]"/>
            <x15:cachedUniqueName index="1031" name="[8274 - 36353 - MES ATUAL].[CODCLIPRINC].&amp;[86275]"/>
            <x15:cachedUniqueName index="1032" name="[8274 - 36353 - MES ATUAL].[CODCLIPRINC].&amp;[86284]"/>
            <x15:cachedUniqueName index="1033" name="[8274 - 36353 - MES ATUAL].[CODCLIPRINC].&amp;[86289]"/>
            <x15:cachedUniqueName index="1034" name="[8274 - 36353 - MES ATUAL].[CODCLIPRINC].&amp;[86310]"/>
            <x15:cachedUniqueName index="1035" name="[8274 - 36353 - MES ATUAL].[CODCLIPRINC].&amp;[86338]"/>
            <x15:cachedUniqueName index="1036" name="[8274 - 36353 - MES ATUAL].[CODCLIPRINC].&amp;[86365]"/>
            <x15:cachedUniqueName index="1037" name="[8274 - 36353 - MES ATUAL].[CODCLIPRINC].&amp;[86382]"/>
            <x15:cachedUniqueName index="1038" name="[8274 - 36353 - MES ATUAL].[CODCLIPRINC].&amp;[86485]"/>
            <x15:cachedUniqueName index="1039" name="[8274 - 36353 - MES ATUAL].[CODCLIPRINC].&amp;[86496]"/>
            <x15:cachedUniqueName index="1040" name="[8274 - 36353 - MES ATUAL].[CODCLIPRINC].&amp;[86518]"/>
            <x15:cachedUniqueName index="1041" name="[8274 - 36353 - MES ATUAL].[CODCLIPRINC].&amp;[86572]"/>
            <x15:cachedUniqueName index="1042" name="[8274 - 36353 - MES ATUAL].[CODCLIPRINC].&amp;[86610]"/>
            <x15:cachedUniqueName index="1043" name="[8274 - 36353 - MES ATUAL].[CODCLIPRINC].&amp;[86657]"/>
            <x15:cachedUniqueName index="1044" name="[8274 - 36353 - MES ATUAL].[CODCLIPRINC].&amp;[86687]"/>
            <x15:cachedUniqueName index="1045" name="[8274 - 36353 - MES ATUAL].[CODCLIPRINC].&amp;[86766]"/>
            <x15:cachedUniqueName index="1046" name="[8274 - 36353 - MES ATUAL].[CODCLIPRINC].&amp;[86890]"/>
            <x15:cachedUniqueName index="1047" name="[8274 - 36353 - MES ATUAL].[CODCLIPRINC].&amp;[86897]"/>
            <x15:cachedUniqueName index="1048" name="[8274 - 36353 - MES ATUAL].[CODCLIPRINC].&amp;[86985]"/>
            <x15:cachedUniqueName index="1049" name="[8274 - 36353 - MES ATUAL].[CODCLIPRINC].&amp;[87015]"/>
            <x15:cachedUniqueName index="1050" name="[8274 - 36353 - MES ATUAL].[CODCLIPRINC].&amp;[87061]"/>
            <x15:cachedUniqueName index="1051" name="[8274 - 36353 - MES ATUAL].[CODCLIPRINC].&amp;[87227]"/>
            <x15:cachedUniqueName index="1052" name="[8274 - 36353 - MES ATUAL].[CODCLIPRINC].&amp;[87237]"/>
            <x15:cachedUniqueName index="1053" name="[8274 - 36353 - MES ATUAL].[CODCLIPRINC].&amp;[87252]"/>
            <x15:cachedUniqueName index="1054" name="[8274 - 36353 - MES ATUAL].[CODCLIPRINC].&amp;[87254]"/>
            <x15:cachedUniqueName index="1055" name="[8274 - 36353 - MES ATUAL].[CODCLIPRINC].&amp;[87296]"/>
            <x15:cachedUniqueName index="1056" name="[8274 - 36353 - MES ATUAL].[CODCLIPRINC].&amp;[87305]"/>
            <x15:cachedUniqueName index="1057" name="[8274 - 36353 - MES ATUAL].[CODCLIPRINC].&amp;[87335]"/>
            <x15:cachedUniqueName index="1058" name="[8274 - 36353 - MES ATUAL].[CODCLIPRINC].&amp;[87358]"/>
            <x15:cachedUniqueName index="1059" name="[8274 - 36353 - MES ATUAL].[CODCLIPRINC].&amp;[87449]"/>
            <x15:cachedUniqueName index="1060" name="[8274 - 36353 - MES ATUAL].[CODCLIPRINC].&amp;[87472]"/>
            <x15:cachedUniqueName index="1061" name="[8274 - 36353 - MES ATUAL].[CODCLIPRINC].&amp;[87486]"/>
            <x15:cachedUniqueName index="1062" name="[8274 - 36353 - MES ATUAL].[CODCLIPRINC].&amp;[87524]"/>
            <x15:cachedUniqueName index="1063" name="[8274 - 36353 - MES ATUAL].[CODCLIPRINC].&amp;[87568]"/>
            <x15:cachedUniqueName index="1064" name="[8274 - 36353 - MES ATUAL].[CODCLIPRINC].&amp;[87572]"/>
            <x15:cachedUniqueName index="1065" name="[8274 - 36353 - MES ATUAL].[CODCLIPRINC].&amp;[87593]"/>
            <x15:cachedUniqueName index="1066" name="[8274 - 36353 - MES ATUAL].[CODCLIPRINC].&amp;[87664]"/>
            <x15:cachedUniqueName index="1067" name="[8274 - 36353 - MES ATUAL].[CODCLIPRINC].&amp;[87690]"/>
            <x15:cachedUniqueName index="1068" name="[8274 - 36353 - MES ATUAL].[CODCLIPRINC].&amp;[87726]"/>
            <x15:cachedUniqueName index="1069" name="[8274 - 36353 - MES ATUAL].[CODCLIPRINC].&amp;[87756]"/>
            <x15:cachedUniqueName index="1070" name="[8274 - 36353 - MES ATUAL].[CODCLIPRINC].&amp;[87802]"/>
            <x15:cachedUniqueName index="1071" name="[8274 - 36353 - MES ATUAL].[CODCLIPRINC].&amp;[87831]"/>
            <x15:cachedUniqueName index="1072" name="[8274 - 36353 - MES ATUAL].[CODCLIPRINC].&amp;[87841]"/>
            <x15:cachedUniqueName index="1073" name="[8274 - 36353 - MES ATUAL].[CODCLIPRINC].&amp;[87858]"/>
            <x15:cachedUniqueName index="1074" name="[8274 - 36353 - MES ATUAL].[CODCLIPRINC].&amp;[87909]"/>
            <x15:cachedUniqueName index="1075" name="[8274 - 36353 - MES ATUAL].[CODCLIPRINC].&amp;[87916]"/>
            <x15:cachedUniqueName index="1076" name="[8274 - 36353 - MES ATUAL].[CODCLIPRINC].&amp;[87919]"/>
            <x15:cachedUniqueName index="1077" name="[8274 - 36353 - MES ATUAL].[CODCLIPRINC].&amp;[87928]"/>
            <x15:cachedUniqueName index="1078" name="[8274 - 36353 - MES ATUAL].[CODCLIPRINC].&amp;[87935]"/>
            <x15:cachedUniqueName index="1079" name="[8274 - 36353 - MES ATUAL].[CODCLIPRINC].&amp;[87972]"/>
            <x15:cachedUniqueName index="1080" name="[8274 - 36353 - MES ATUAL].[CODCLIPRINC].&amp;[88035]"/>
            <x15:cachedUniqueName index="1081" name="[8274 - 36353 - MES ATUAL].[CODCLIPRINC].&amp;[88066]"/>
            <x15:cachedUniqueName index="1082" name="[8274 - 36353 - MES ATUAL].[CODCLIPRINC].&amp;[88075]"/>
            <x15:cachedUniqueName index="1083" name="[8274 - 36353 - MES ATUAL].[CODCLIPRINC].&amp;[88171]"/>
            <x15:cachedUniqueName index="1084" name="[8274 - 36353 - MES ATUAL].[CODCLIPRINC].&amp;[88237]"/>
            <x15:cachedUniqueName index="1085" name="[8274 - 36353 - MES ATUAL].[CODCLIPRINC].&amp;[88243]"/>
            <x15:cachedUniqueName index="1086" name="[8274 - 36353 - MES ATUAL].[CODCLIPRINC].&amp;[88254]"/>
            <x15:cachedUniqueName index="1087" name="[8274 - 36353 - MES ATUAL].[CODCLIPRINC].&amp;[88358]"/>
            <x15:cachedUniqueName index="1088" name="[8274 - 36353 - MES ATUAL].[CODCLIPRINC].&amp;[88403]"/>
            <x15:cachedUniqueName index="1089" name="[8274 - 36353 - MES ATUAL].[CODCLIPRINC].&amp;[88440]"/>
            <x15:cachedUniqueName index="1090" name="[8274 - 36353 - MES ATUAL].[CODCLIPRINC].&amp;[88442]"/>
            <x15:cachedUniqueName index="1091" name="[8274 - 36353 - MES ATUAL].[CODCLIPRINC].&amp;[88501]"/>
            <x15:cachedUniqueName index="1092" name="[8274 - 36353 - MES ATUAL].[CODCLIPRINC].&amp;[88517]"/>
            <x15:cachedUniqueName index="1093" name="[8274 - 36353 - MES ATUAL].[CODCLIPRINC].&amp;[88519]"/>
            <x15:cachedUniqueName index="1094" name="[8274 - 36353 - MES ATUAL].[CODCLIPRINC].&amp;[88613]"/>
            <x15:cachedUniqueName index="1095" name="[8274 - 36353 - MES ATUAL].[CODCLIPRINC].&amp;[88643]"/>
            <x15:cachedUniqueName index="1096" name="[8274 - 36353 - MES ATUAL].[CODCLIPRINC].&amp;[88648]"/>
            <x15:cachedUniqueName index="1097" name="[8274 - 36353 - MES ATUAL].[CODCLIPRINC].&amp;[88678]"/>
            <x15:cachedUniqueName index="1098" name="[8274 - 36353 - MES ATUAL].[CODCLIPRINC].&amp;[88694]"/>
            <x15:cachedUniqueName index="1099" name="[8274 - 36353 - MES ATUAL].[CODCLIPRINC].&amp;[88699]"/>
            <x15:cachedUniqueName index="1100" name="[8274 - 36353 - MES ATUAL].[CODCLIPRINC].&amp;[88769]"/>
            <x15:cachedUniqueName index="1101" name="[8274 - 36353 - MES ATUAL].[CODCLIPRINC].&amp;[88858]"/>
            <x15:cachedUniqueName index="1102" name="[8274 - 36353 - MES ATUAL].[CODCLIPRINC].&amp;[88907]"/>
            <x15:cachedUniqueName index="1103" name="[8274 - 36353 - MES ATUAL].[CODCLIPRINC].&amp;[88951]"/>
            <x15:cachedUniqueName index="1104" name="[8274 - 36353 - MES ATUAL].[CODCLIPRINC].&amp;[88959]"/>
            <x15:cachedUniqueName index="1105" name="[8274 - 36353 - MES ATUAL].[CODCLIPRINC].&amp;[88978]"/>
            <x15:cachedUniqueName index="1106" name="[8274 - 36353 - MES ATUAL].[CODCLIPRINC].&amp;[88981]"/>
            <x15:cachedUniqueName index="1107" name="[8274 - 36353 - MES ATUAL].[CODCLIPRINC].&amp;[89055]"/>
            <x15:cachedUniqueName index="1108" name="[8274 - 36353 - MES ATUAL].[CODCLIPRINC].&amp;[89098]"/>
            <x15:cachedUniqueName index="1109" name="[8274 - 36353 - MES ATUAL].[CODCLIPRINC].&amp;[89103]"/>
            <x15:cachedUniqueName index="1110" name="[8274 - 36353 - MES ATUAL].[CODCLIPRINC].&amp;[89126]"/>
            <x15:cachedUniqueName index="1111" name="[8274 - 36353 - MES ATUAL].[CODCLIPRINC].&amp;[89136]"/>
            <x15:cachedUniqueName index="1112" name="[8274 - 36353 - MES ATUAL].[CODCLIPRINC].&amp;[89141]"/>
            <x15:cachedUniqueName index="1113" name="[8274 - 36353 - MES ATUAL].[CODCLIPRINC].&amp;[89176]"/>
            <x15:cachedUniqueName index="1114" name="[8274 - 36353 - MES ATUAL].[CODCLIPRINC].&amp;[89219]"/>
            <x15:cachedUniqueName index="1115" name="[8274 - 36353 - MES ATUAL].[CODCLIPRINC].&amp;[89226]"/>
            <x15:cachedUniqueName index="1116" name="[8274 - 36353 - MES ATUAL].[CODCLIPRINC].&amp;[89271]"/>
            <x15:cachedUniqueName index="1117" name="[8274 - 36353 - MES ATUAL].[CODCLIPRINC].&amp;[89306]"/>
            <x15:cachedUniqueName index="1118" name="[8274 - 36353 - MES ATUAL].[CODCLIPRINC].&amp;[89320]"/>
            <x15:cachedUniqueName index="1119" name="[8274 - 36353 - MES ATUAL].[CODCLIPRINC].&amp;[89337]"/>
            <x15:cachedUniqueName index="1120" name="[8274 - 36353 - MES ATUAL].[CODCLIPRINC].&amp;[89373]"/>
            <x15:cachedUniqueName index="1121" name="[8274 - 36353 - MES ATUAL].[CODCLIPRINC].&amp;[89405]"/>
            <x15:cachedUniqueName index="1122" name="[8274 - 36353 - MES ATUAL].[CODCLIPRINC].&amp;[89435]"/>
            <x15:cachedUniqueName index="1123" name="[8274 - 36353 - MES ATUAL].[CODCLIPRINC].&amp;[89448]"/>
            <x15:cachedUniqueName index="1124" name="[8274 - 36353 - MES ATUAL].[CODCLIPRINC].&amp;[89523]"/>
            <x15:cachedUniqueName index="1125" name="[8274 - 36353 - MES ATUAL].[CODCLIPRINC].&amp;[89560]"/>
            <x15:cachedUniqueName index="1126" name="[8274 - 36353 - MES ATUAL].[CODCLIPRINC].&amp;[89571]"/>
            <x15:cachedUniqueName index="1127" name="[8274 - 36353 - MES ATUAL].[CODCLIPRINC].&amp;[89620]"/>
            <x15:cachedUniqueName index="1128" name="[8274 - 36353 - MES ATUAL].[CODCLIPRINC].&amp;[89622]"/>
            <x15:cachedUniqueName index="1129" name="[8274 - 36353 - MES ATUAL].[CODCLIPRINC].&amp;[89629]"/>
            <x15:cachedUniqueName index="1130" name="[8274 - 36353 - MES ATUAL].[CODCLIPRINC].&amp;[89642]"/>
            <x15:cachedUniqueName index="1131" name="[8274 - 36353 - MES ATUAL].[CODCLIPRINC].&amp;[89705]"/>
            <x15:cachedUniqueName index="1132" name="[8274 - 36353 - MES ATUAL].[CODCLIPRINC].&amp;[89751]"/>
            <x15:cachedUniqueName index="1133" name="[8274 - 36353 - MES ATUAL].[CODCLIPRINC].&amp;[89786]"/>
            <x15:cachedUniqueName index="1134" name="[8274 - 36353 - MES ATUAL].[CODCLIPRINC].&amp;[89882]"/>
            <x15:cachedUniqueName index="1135" name="[8274 - 36353 - MES ATUAL].[CODCLIPRINC].&amp;[89980]"/>
            <x15:cachedUniqueName index="1136" name="[8274 - 36353 - MES ATUAL].[CODCLIPRINC].&amp;[90069]"/>
            <x15:cachedUniqueName index="1137" name="[8274 - 36353 - MES ATUAL].[CODCLIPRINC].&amp;[90091]"/>
            <x15:cachedUniqueName index="1138" name="[8274 - 36353 - MES ATUAL].[CODCLIPRINC].&amp;[90134]"/>
            <x15:cachedUniqueName index="1139" name="[8274 - 36353 - MES ATUAL].[CODCLIPRINC].&amp;[90135]"/>
            <x15:cachedUniqueName index="1140" name="[8274 - 36353 - MES ATUAL].[CODCLIPRINC].&amp;[90140]"/>
            <x15:cachedUniqueName index="1141" name="[8274 - 36353 - MES ATUAL].[CODCLIPRINC].&amp;[90144]"/>
            <x15:cachedUniqueName index="1142" name="[8274 - 36353 - MES ATUAL].[CODCLIPRINC].&amp;[90151]"/>
            <x15:cachedUniqueName index="1143" name="[8274 - 36353 - MES ATUAL].[CODCLIPRINC].&amp;[90157]"/>
            <x15:cachedUniqueName index="1144" name="[8274 - 36353 - MES ATUAL].[CODCLIPRINC].&amp;[90226]"/>
            <x15:cachedUniqueName index="1145" name="[8274 - 36353 - MES ATUAL].[CODCLIPRINC].&amp;[90378]"/>
            <x15:cachedUniqueName index="1146" name="[8274 - 36353 - MES ATUAL].[CODCLIPRINC].&amp;[90380]"/>
            <x15:cachedUniqueName index="1147" name="[8274 - 36353 - MES ATUAL].[CODCLIPRINC].&amp;[90390]"/>
            <x15:cachedUniqueName index="1148" name="[8274 - 36353 - MES ATUAL].[CODCLIPRINC].&amp;[90399]"/>
            <x15:cachedUniqueName index="1149" name="[8274 - 36353 - MES ATUAL].[CODCLIPRINC].&amp;[90406]"/>
            <x15:cachedUniqueName index="1150" name="[8274 - 36353 - MES ATUAL].[CODCLIPRINC].&amp;[90497]"/>
            <x15:cachedUniqueName index="1151" name="[8274 - 36353 - MES ATUAL].[CODCLIPRINC].&amp;[90571]"/>
            <x15:cachedUniqueName index="1152" name="[8274 - 36353 - MES ATUAL].[CODCLIPRINC].&amp;[90595]"/>
            <x15:cachedUniqueName index="1153" name="[8274 - 36353 - MES ATUAL].[CODCLIPRINC].&amp;[90654]"/>
            <x15:cachedUniqueName index="1154" name="[8274 - 36353 - MES ATUAL].[CODCLIPRINC].&amp;[90658]"/>
            <x15:cachedUniqueName index="1155" name="[8274 - 36353 - MES ATUAL].[CODCLIPRINC].&amp;[90669]"/>
            <x15:cachedUniqueName index="1156" name="[8274 - 36353 - MES ATUAL].[CODCLIPRINC].&amp;[90670]"/>
            <x15:cachedUniqueName index="1157" name="[8274 - 36353 - MES ATUAL].[CODCLIPRINC].&amp;[90782]"/>
            <x15:cachedUniqueName index="1158" name="[8274 - 36353 - MES ATUAL].[CODCLIPRINC].&amp;[90850]"/>
            <x15:cachedUniqueName index="1159" name="[8274 - 36353 - MES ATUAL].[CODCLIPRINC].&amp;[90937]"/>
            <x15:cachedUniqueName index="1160" name="[8274 - 36353 - MES ATUAL].[CODCLIPRINC].&amp;[90976]"/>
            <x15:cachedUniqueName index="1161" name="[8274 - 36353 - MES ATUAL].[CODCLIPRINC].&amp;[91016]"/>
            <x15:cachedUniqueName index="1162" name="[8274 - 36353 - MES ATUAL].[CODCLIPRINC].&amp;[91021]"/>
            <x15:cachedUniqueName index="1163" name="[8274 - 36353 - MES ATUAL].[CODCLIPRINC].&amp;[91136]"/>
            <x15:cachedUniqueName index="1164" name="[8274 - 36353 - MES ATUAL].[CODCLIPRINC].&amp;[91139]"/>
            <x15:cachedUniqueName index="1165" name="[8274 - 36353 - MES ATUAL].[CODCLIPRINC].&amp;[91207]"/>
            <x15:cachedUniqueName index="1166" name="[8274 - 36353 - MES ATUAL].[CODCLIPRINC].&amp;[91262]"/>
            <x15:cachedUniqueName index="1167" name="[8274 - 36353 - MES ATUAL].[CODCLIPRINC].&amp;[91304]"/>
            <x15:cachedUniqueName index="1168" name="[8274 - 36353 - MES ATUAL].[CODCLIPRINC].&amp;[91322]"/>
            <x15:cachedUniqueName index="1169" name="[8274 - 36353 - MES ATUAL].[CODCLIPRINC].&amp;[91349]"/>
            <x15:cachedUniqueName index="1170" name="[8274 - 36353 - MES ATUAL].[CODCLIPRINC].&amp;[91447]"/>
            <x15:cachedUniqueName index="1171" name="[8274 - 36353 - MES ATUAL].[CODCLIPRINC].&amp;[91485]"/>
            <x15:cachedUniqueName index="1172" name="[8274 - 36353 - MES ATUAL].[CODCLIPRINC].&amp;[91529]"/>
            <x15:cachedUniqueName index="1173" name="[8274 - 36353 - MES ATUAL].[CODCLIPRINC].&amp;[91557]"/>
            <x15:cachedUniqueName index="1174" name="[8274 - 36353 - MES ATUAL].[CODCLIPRINC].&amp;[91609]"/>
            <x15:cachedUniqueName index="1175" name="[8274 - 36353 - MES ATUAL].[CODCLIPRINC].&amp;[91631]"/>
            <x15:cachedUniqueName index="1176" name="[8274 - 36353 - MES ATUAL].[CODCLIPRINC].&amp;[91674]"/>
            <x15:cachedUniqueName index="1177" name="[8274 - 36353 - MES ATUAL].[CODCLIPRINC].&amp;[91690]"/>
            <x15:cachedUniqueName index="1178" name="[8274 - 36353 - MES ATUAL].[CODCLIPRINC].&amp;[91714]"/>
            <x15:cachedUniqueName index="1179" name="[8274 - 36353 - MES ATUAL].[CODCLIPRINC].&amp;[91833]"/>
            <x15:cachedUniqueName index="1180" name="[8274 - 36353 - MES ATUAL].[CODCLIPRINC].&amp;[91881]"/>
            <x15:cachedUniqueName index="1181" name="[8274 - 36353 - MES ATUAL].[CODCLIPRINC].&amp;[91895]"/>
            <x15:cachedUniqueName index="1182" name="[8274 - 36353 - MES ATUAL].[CODCLIPRINC].&amp;[91912]"/>
            <x15:cachedUniqueName index="1183" name="[8274 - 36353 - MES ATUAL].[CODCLIPRINC].&amp;[91992]"/>
            <x15:cachedUniqueName index="1184" name="[8274 - 36353 - MES ATUAL].[CODCLIPRINC].&amp;[91995]"/>
            <x15:cachedUniqueName index="1185" name="[8274 - 36353 - MES ATUAL].[CODCLIPRINC].&amp;[92003]"/>
            <x15:cachedUniqueName index="1186" name="[8274 - 36353 - MES ATUAL].[CODCLIPRINC].&amp;[92069]"/>
            <x15:cachedUniqueName index="1187" name="[8274 - 36353 - MES ATUAL].[CODCLIPRINC].&amp;[92073]"/>
            <x15:cachedUniqueName index="1188" name="[8274 - 36353 - MES ATUAL].[CODCLIPRINC].&amp;[92088]"/>
            <x15:cachedUniqueName index="1189" name="[8274 - 36353 - MES ATUAL].[CODCLIPRINC].&amp;[92093]"/>
            <x15:cachedUniqueName index="1190" name="[8274 - 36353 - MES ATUAL].[CODCLIPRINC].&amp;[92186]"/>
            <x15:cachedUniqueName index="1191" name="[8274 - 36353 - MES ATUAL].[CODCLIPRINC].&amp;[92208]"/>
            <x15:cachedUniqueName index="1192" name="[8274 - 36353 - MES ATUAL].[CODCLIPRINC].&amp;[92300]"/>
            <x15:cachedUniqueName index="1193" name="[8274 - 36353 - MES ATUAL].[CODCLIPRINC].&amp;[92307]"/>
            <x15:cachedUniqueName index="1194" name="[8274 - 36353 - MES ATUAL].[CODCLIPRINC].&amp;[92323]"/>
            <x15:cachedUniqueName index="1195" name="[8274 - 36353 - MES ATUAL].[CODCLIPRINC].&amp;[92337]"/>
            <x15:cachedUniqueName index="1196" name="[8274 - 36353 - MES ATUAL].[CODCLIPRINC].&amp;[92358]"/>
            <x15:cachedUniqueName index="1197" name="[8274 - 36353 - MES ATUAL].[CODCLIPRINC].&amp;[92374]"/>
            <x15:cachedUniqueName index="1198" name="[8274 - 36353 - MES ATUAL].[CODCLIPRINC].&amp;[92475]"/>
            <x15:cachedUniqueName index="1199" name="[8274 - 36353 - MES ATUAL].[CODCLIPRINC].&amp;[92496]"/>
            <x15:cachedUniqueName index="1200" name="[8274 - 36353 - MES ATUAL].[CODCLIPRINC].&amp;[92527]"/>
            <x15:cachedUniqueName index="1201" name="[8274 - 36353 - MES ATUAL].[CODCLIPRINC].&amp;[92590]"/>
            <x15:cachedUniqueName index="1202" name="[8274 - 36353 - MES ATUAL].[CODCLIPRINC].&amp;[92620]"/>
            <x15:cachedUniqueName index="1203" name="[8274 - 36353 - MES ATUAL].[CODCLIPRINC].&amp;[92633]"/>
            <x15:cachedUniqueName index="1204" name="[8274 - 36353 - MES ATUAL].[CODCLIPRINC].&amp;[92841]"/>
            <x15:cachedUniqueName index="1205" name="[8274 - 36353 - MES ATUAL].[CODCLIPRINC].&amp;[92870]"/>
            <x15:cachedUniqueName index="1206" name="[8274 - 36353 - MES ATUAL].[CODCLIPRINC].&amp;[92957]"/>
            <x15:cachedUniqueName index="1207" name="[8274 - 36353 - MES ATUAL].[CODCLIPRINC].&amp;[93057]"/>
            <x15:cachedUniqueName index="1208" name="[8274 - 36353 - MES ATUAL].[CODCLIPRINC].&amp;[93064]"/>
            <x15:cachedUniqueName index="1209" name="[8274 - 36353 - MES ATUAL].[CODCLIPRINC].&amp;[93082]"/>
            <x15:cachedUniqueName index="1210" name="[8274 - 36353 - MES ATUAL].[CODCLIPRINC].&amp;[93172]"/>
            <x15:cachedUniqueName index="1211" name="[8274 - 36353 - MES ATUAL].[CODCLIPRINC].&amp;[93178]"/>
            <x15:cachedUniqueName index="1212" name="[8274 - 36353 - MES ATUAL].[CODCLIPRINC].&amp;[93203]"/>
            <x15:cachedUniqueName index="1213" name="[8274 - 36353 - MES ATUAL].[CODCLIPRINC].&amp;[93208]"/>
            <x15:cachedUniqueName index="1214" name="[8274 - 36353 - MES ATUAL].[CODCLIPRINC].&amp;[93222]"/>
            <x15:cachedUniqueName index="1215" name="[8274 - 36353 - MES ATUAL].[CODCLIPRINC].&amp;[93237]"/>
            <x15:cachedUniqueName index="1216" name="[8274 - 36353 - MES ATUAL].[CODCLIPRINC].&amp;[93244]"/>
            <x15:cachedUniqueName index="1217" name="[8274 - 36353 - MES ATUAL].[CODCLIPRINC].&amp;[93266]"/>
            <x15:cachedUniqueName index="1218" name="[8274 - 36353 - MES ATUAL].[CODCLIPRINC].&amp;[93287]"/>
            <x15:cachedUniqueName index="1219" name="[8274 - 36353 - MES ATUAL].[CODCLIPRINC].&amp;[93288]"/>
            <x15:cachedUniqueName index="1220" name="[8274 - 36353 - MES ATUAL].[CODCLIPRINC].&amp;[93434]"/>
            <x15:cachedUniqueName index="1221" name="[8274 - 36353 - MES ATUAL].[CODCLIPRINC].&amp;[93571]"/>
            <x15:cachedUniqueName index="1222" name="[8274 - 36353 - MES ATUAL].[CODCLIPRINC].&amp;[93581]"/>
            <x15:cachedUniqueName index="1223" name="[8274 - 36353 - MES ATUAL].[CODCLIPRINC].&amp;[93643]"/>
            <x15:cachedUniqueName index="1224" name="[8274 - 36353 - MES ATUAL].[CODCLIPRINC].&amp;[93720]"/>
            <x15:cachedUniqueName index="1225" name="[8274 - 36353 - MES ATUAL].[CODCLIPRINC].&amp;[93738]"/>
            <x15:cachedUniqueName index="1226" name="[8274 - 36353 - MES ATUAL].[CODCLIPRINC].&amp;[93742]"/>
            <x15:cachedUniqueName index="1227" name="[8274 - 36353 - MES ATUAL].[CODCLIPRINC].&amp;[93775]"/>
            <x15:cachedUniqueName index="1228" name="[8274 - 36353 - MES ATUAL].[CODCLIPRINC].&amp;[93804]"/>
            <x15:cachedUniqueName index="1229" name="[8274 - 36353 - MES ATUAL].[CODCLIPRINC].&amp;[93852]"/>
            <x15:cachedUniqueName index="1230" name="[8274 - 36353 - MES ATUAL].[CODCLIPRINC].&amp;[93856]"/>
            <x15:cachedUniqueName index="1231" name="[8274 - 36353 - MES ATUAL].[CODCLIPRINC].&amp;[93873]"/>
            <x15:cachedUniqueName index="1232" name="[8274 - 36353 - MES ATUAL].[CODCLIPRINC].&amp;[93923]"/>
            <x15:cachedUniqueName index="1233" name="[8274 - 36353 - MES ATUAL].[CODCLIPRINC].&amp;[93966]"/>
            <x15:cachedUniqueName index="1234" name="[8274 - 36353 - MES ATUAL].[CODCLIPRINC].&amp;[93993]"/>
            <x15:cachedUniqueName index="1235" name="[8274 - 36353 - MES ATUAL].[CODCLIPRINC].&amp;[93998]"/>
            <x15:cachedUniqueName index="1236" name="[8274 - 36353 - MES ATUAL].[CODCLIPRINC].&amp;[94077]"/>
            <x15:cachedUniqueName index="1237" name="[8274 - 36353 - MES ATUAL].[CODCLIPRINC].&amp;[94091]"/>
            <x15:cachedUniqueName index="1238" name="[8274 - 36353 - MES ATUAL].[CODCLIPRINC].&amp;[94099]"/>
            <x15:cachedUniqueName index="1239" name="[8274 - 36353 - MES ATUAL].[CODCLIPRINC].&amp;[94115]"/>
            <x15:cachedUniqueName index="1240" name="[8274 - 36353 - MES ATUAL].[CODCLIPRINC].&amp;[94138]"/>
            <x15:cachedUniqueName index="1241" name="[8274 - 36353 - MES ATUAL].[CODCLIPRINC].&amp;[94143]"/>
            <x15:cachedUniqueName index="1242" name="[8274 - 36353 - MES ATUAL].[CODCLIPRINC].&amp;[94166]"/>
            <x15:cachedUniqueName index="1243" name="[8274 - 36353 - MES ATUAL].[CODCLIPRINC].&amp;[94192]"/>
            <x15:cachedUniqueName index="1244" name="[8274 - 36353 - MES ATUAL].[CODCLIPRINC].&amp;[94211]"/>
            <x15:cachedUniqueName index="1245" name="[8274 - 36353 - MES ATUAL].[CODCLIPRINC].&amp;[94319]"/>
            <x15:cachedUniqueName index="1246" name="[8274 - 36353 - MES ATUAL].[CODCLIPRINC].&amp;[94368]"/>
            <x15:cachedUniqueName index="1247" name="[8274 - 36353 - MES ATUAL].[CODCLIPRINC].&amp;[94406]"/>
            <x15:cachedUniqueName index="1248" name="[8274 - 36353 - MES ATUAL].[CODCLIPRINC].&amp;[94460]"/>
            <x15:cachedUniqueName index="1249" name="[8274 - 36353 - MES ATUAL].[CODCLIPRINC].&amp;[94472]"/>
            <x15:cachedUniqueName index="1250" name="[8274 - 36353 - MES ATUAL].[CODCLIPRINC].&amp;[94479]"/>
            <x15:cachedUniqueName index="1251" name="[8274 - 36353 - MES ATUAL].[CODCLIPRINC].&amp;[94523]"/>
            <x15:cachedUniqueName index="1252" name="[8274 - 36353 - MES ATUAL].[CODCLIPRINC].&amp;[94534]"/>
            <x15:cachedUniqueName index="1253" name="[8274 - 36353 - MES ATUAL].[CODCLIPRINC].&amp;[94535]"/>
            <x15:cachedUniqueName index="1254" name="[8274 - 36353 - MES ATUAL].[CODCLIPRINC].&amp;[94567]"/>
            <x15:cachedUniqueName index="1255" name="[8274 - 36353 - MES ATUAL].[CODCLIPRINC].&amp;[94588]"/>
            <x15:cachedUniqueName index="1256" name="[8274 - 36353 - MES ATUAL].[CODCLIPRINC].&amp;[94593]"/>
            <x15:cachedUniqueName index="1257" name="[8274 - 36353 - MES ATUAL].[CODCLIPRINC].&amp;[94595]"/>
            <x15:cachedUniqueName index="1258" name="[8274 - 36353 - MES ATUAL].[CODCLIPRINC].&amp;[94617]"/>
            <x15:cachedUniqueName index="1259" name="[8274 - 36353 - MES ATUAL].[CODCLIPRINC].&amp;[94636]"/>
            <x15:cachedUniqueName index="1260" name="[8274 - 36353 - MES ATUAL].[CODCLIPRINC].&amp;[94659]"/>
            <x15:cachedUniqueName index="1261" name="[8274 - 36353 - MES ATUAL].[CODCLIPRINC].&amp;[94732]"/>
            <x15:cachedUniqueName index="1262" name="[8274 - 36353 - MES ATUAL].[CODCLIPRINC].&amp;[94744]"/>
            <x15:cachedUniqueName index="1263" name="[8274 - 36353 - MES ATUAL].[CODCLIPRINC].&amp;[94748]"/>
            <x15:cachedUniqueName index="1264" name="[8274 - 36353 - MES ATUAL].[CODCLIPRINC].&amp;[94758]"/>
            <x15:cachedUniqueName index="1265" name="[8274 - 36353 - MES ATUAL].[CODCLIPRINC].&amp;[94957]"/>
            <x15:cachedUniqueName index="1266" name="[8274 - 36353 - MES ATUAL].[CODCLIPRINC].&amp;[95012]"/>
            <x15:cachedUniqueName index="1267" name="[8274 - 36353 - MES ATUAL].[CODCLIPRINC].&amp;[95069]"/>
            <x15:cachedUniqueName index="1268" name="[8274 - 36353 - MES ATUAL].[CODCLIPRINC].&amp;[95070]"/>
            <x15:cachedUniqueName index="1269" name="[8274 - 36353 - MES ATUAL].[CODCLIPRINC].&amp;[95101]"/>
            <x15:cachedUniqueName index="1270" name="[8274 - 36353 - MES ATUAL].[CODCLIPRINC].&amp;[95105]"/>
            <x15:cachedUniqueName index="1271" name="[8274 - 36353 - MES ATUAL].[CODCLIPRINC].&amp;[95238]"/>
            <x15:cachedUniqueName index="1272" name="[8274 - 36353 - MES ATUAL].[CODCLIPRINC].&amp;[95357]"/>
            <x15:cachedUniqueName index="1273" name="[8274 - 36353 - MES ATUAL].[CODCLIPRINC].&amp;[95398]"/>
            <x15:cachedUniqueName index="1274" name="[8274 - 36353 - MES ATUAL].[CODCLIPRINC].&amp;[95465]"/>
            <x15:cachedUniqueName index="1275" name="[8274 - 36353 - MES ATUAL].[CODCLIPRINC].&amp;[95493]"/>
            <x15:cachedUniqueName index="1276" name="[8274 - 36353 - MES ATUAL].[CODCLIPRINC].&amp;[95541]"/>
            <x15:cachedUniqueName index="1277" name="[8274 - 36353 - MES ATUAL].[CODCLIPRINC].&amp;[95550]"/>
            <x15:cachedUniqueName index="1278" name="[8274 - 36353 - MES ATUAL].[CODCLIPRINC].&amp;[95583]"/>
            <x15:cachedUniqueName index="1279" name="[8274 - 36353 - MES ATUAL].[CODCLIPRINC].&amp;[95682]"/>
            <x15:cachedUniqueName index="1280" name="[8274 - 36353 - MES ATUAL].[CODCLIPRINC].&amp;[95695]"/>
            <x15:cachedUniqueName index="1281" name="[8274 - 36353 - MES ATUAL].[CODCLIPRINC].&amp;[95777]"/>
            <x15:cachedUniqueName index="1282" name="[8274 - 36353 - MES ATUAL].[CODCLIPRINC].&amp;[95999]"/>
            <x15:cachedUniqueName index="1283" name="[8274 - 36353 - MES ATUAL].[CODCLIPRINC].&amp;[96014]"/>
            <x15:cachedUniqueName index="1284" name="[8274 - 36353 - MES ATUAL].[CODCLIPRINC].&amp;[96044]"/>
            <x15:cachedUniqueName index="1285" name="[8274 - 36353 - MES ATUAL].[CODCLIPRINC].&amp;[96080]"/>
            <x15:cachedUniqueName index="1286" name="[8274 - 36353 - MES ATUAL].[CODCLIPRINC].&amp;[96132]"/>
            <x15:cachedUniqueName index="1287" name="[8274 - 36353 - MES ATUAL].[CODCLIPRINC].&amp;[96153]"/>
            <x15:cachedUniqueName index="1288" name="[8274 - 36353 - MES ATUAL].[CODCLIPRINC].&amp;[96441]"/>
            <x15:cachedUniqueName index="1289" name="[8274 - 36353 - MES ATUAL].[CODCLIPRINC].&amp;[96483]"/>
            <x15:cachedUniqueName index="1290" name="[8274 - 36353 - MES ATUAL].[CODCLIPRINC].&amp;[96494]"/>
            <x15:cachedUniqueName index="1291" name="[8274 - 36353 - MES ATUAL].[CODCLIPRINC].&amp;[96507]"/>
            <x15:cachedUniqueName index="1292" name="[8274 - 36353 - MES ATUAL].[CODCLIPRINC].&amp;[96516]"/>
            <x15:cachedUniqueName index="1293" name="[8274 - 36353 - MES ATUAL].[CODCLIPRINC].&amp;[96556]"/>
            <x15:cachedUniqueName index="1294" name="[8274 - 36353 - MES ATUAL].[CODCLIPRINC].&amp;[96670]"/>
            <x15:cachedUniqueName index="1295" name="[8274 - 36353 - MES ATUAL].[CODCLIPRINC].&amp;[96737]"/>
            <x15:cachedUniqueName index="1296" name="[8274 - 36353 - MES ATUAL].[CODCLIPRINC].&amp;[96881]"/>
            <x15:cachedUniqueName index="1297" name="[8274 - 36353 - MES ATUAL].[CODCLIPRINC].&amp;[96914]"/>
            <x15:cachedUniqueName index="1298" name="[8274 - 36353 - MES ATUAL].[CODCLIPRINC].&amp;[96916]"/>
            <x15:cachedUniqueName index="1299" name="[8274 - 36353 - MES ATUAL].[CODCLIPRINC].&amp;[96938]"/>
            <x15:cachedUniqueName index="1300" name="[8274 - 36353 - MES ATUAL].[CODCLIPRINC].&amp;[96951]"/>
            <x15:cachedUniqueName index="1301" name="[8274 - 36353 - MES ATUAL].[CODCLIPRINC].&amp;[96978]"/>
            <x15:cachedUniqueName index="1302" name="[8274 - 36353 - MES ATUAL].[CODCLIPRINC].&amp;[97003]"/>
            <x15:cachedUniqueName index="1303" name="[8274 - 36353 - MES ATUAL].[CODCLIPRINC].&amp;[97035]"/>
            <x15:cachedUniqueName index="1304" name="[8274 - 36353 - MES ATUAL].[CODCLIPRINC].&amp;[97173]"/>
            <x15:cachedUniqueName index="1305" name="[8274 - 36353 - MES ATUAL].[CODCLIPRINC].&amp;[97221]"/>
            <x15:cachedUniqueName index="1306" name="[8274 - 36353 - MES ATUAL].[CODCLIPRINC].&amp;[97233]"/>
            <x15:cachedUniqueName index="1307" name="[8274 - 36353 - MES ATUAL].[CODCLIPRINC].&amp;[97252]"/>
            <x15:cachedUniqueName index="1308" name="[8274 - 36353 - MES ATUAL].[CODCLIPRINC].&amp;[97365]"/>
            <x15:cachedUniqueName index="1309" name="[8274 - 36353 - MES ATUAL].[CODCLIPRINC].&amp;[97400]"/>
            <x15:cachedUniqueName index="1310" name="[8274 - 36353 - MES ATUAL].[CODCLIPRINC].&amp;[97424]"/>
            <x15:cachedUniqueName index="1311" name="[8274 - 36353 - MES ATUAL].[CODCLIPRINC].&amp;[97439]"/>
            <x15:cachedUniqueName index="1312" name="[8274 - 36353 - MES ATUAL].[CODCLIPRINC].&amp;[97531]"/>
            <x15:cachedUniqueName index="1313" name="[8274 - 36353 - MES ATUAL].[CODCLIPRINC].&amp;[97542]"/>
            <x15:cachedUniqueName index="1314" name="[8274 - 36353 - MES ATUAL].[CODCLIPRINC].&amp;[97548]"/>
            <x15:cachedUniqueName index="1315" name="[8274 - 36353 - MES ATUAL].[CODCLIPRINC].&amp;[97629]"/>
            <x15:cachedUniqueName index="1316" name="[8274 - 36353 - MES ATUAL].[CODCLIPRINC].&amp;[97719]"/>
            <x15:cachedUniqueName index="1317" name="[8274 - 36353 - MES ATUAL].[CODCLIPRINC].&amp;[97798]"/>
            <x15:cachedUniqueName index="1318" name="[8274 - 36353 - MES ATUAL].[CODCLIPRINC].&amp;[97800]"/>
            <x15:cachedUniqueName index="1319" name="[8274 - 36353 - MES ATUAL].[CODCLIPRINC].&amp;[97945]"/>
            <x15:cachedUniqueName index="1320" name="[8274 - 36353 - MES ATUAL].[CODCLIPRINC].&amp;[97977]"/>
            <x15:cachedUniqueName index="1321" name="[8274 - 36353 - MES ATUAL].[CODCLIPRINC].&amp;[98020]"/>
            <x15:cachedUniqueName index="1322" name="[8274 - 36353 - MES ATUAL].[CODCLIPRINC].&amp;[98047]"/>
            <x15:cachedUniqueName index="1323" name="[8274 - 36353 - MES ATUAL].[CODCLIPRINC].&amp;[98096]"/>
            <x15:cachedUniqueName index="1324" name="[8274 - 36353 - MES ATUAL].[CODCLIPRINC].&amp;[98126]"/>
            <x15:cachedUniqueName index="1325" name="[8274 - 36353 - MES ATUAL].[CODCLIPRINC].&amp;[98320]"/>
            <x15:cachedUniqueName index="1326" name="[8274 - 36353 - MES ATUAL].[CODCLIPRINC].&amp;[98323]"/>
            <x15:cachedUniqueName index="1327" name="[8274 - 36353 - MES ATUAL].[CODCLIPRINC].&amp;[98397]"/>
            <x15:cachedUniqueName index="1328" name="[8274 - 36353 - MES ATUAL].[CODCLIPRINC].&amp;[98409]"/>
            <x15:cachedUniqueName index="1329" name="[8274 - 36353 - MES ATUAL].[CODCLIPRINC].&amp;[98531]"/>
            <x15:cachedUniqueName index="1330" name="[8274 - 36353 - MES ATUAL].[CODCLIPRINC].&amp;[98536]"/>
            <x15:cachedUniqueName index="1331" name="[8274 - 36353 - MES ATUAL].[CODCLIPRINC].&amp;[98539]"/>
            <x15:cachedUniqueName index="1332" name="[8274 - 36353 - MES ATUAL].[CODCLIPRINC].&amp;[98612]"/>
            <x15:cachedUniqueName index="1333" name="[8274 - 36353 - MES ATUAL].[CODCLIPRINC].&amp;[98771]"/>
            <x15:cachedUniqueName index="1334" name="[8274 - 36353 - MES ATUAL].[CODCLIPRINC].&amp;[98774]"/>
            <x15:cachedUniqueName index="1335" name="[8274 - 36353 - MES ATUAL].[CODCLIPRINC].&amp;[98869]"/>
            <x15:cachedUniqueName index="1336" name="[8274 - 36353 - MES ATUAL].[CODCLIPRINC].&amp;[98877]"/>
            <x15:cachedUniqueName index="1337" name="[8274 - 36353 - MES ATUAL].[CODCLIPRINC].&amp;[98891]"/>
            <x15:cachedUniqueName index="1338" name="[8274 - 36353 - MES ATUAL].[CODCLIPRINC].&amp;[98906]"/>
            <x15:cachedUniqueName index="1339" name="[8274 - 36353 - MES ATUAL].[CODCLIPRINC].&amp;[98927]"/>
            <x15:cachedUniqueName index="1340" name="[8274 - 36353 - MES ATUAL].[CODCLIPRINC].&amp;[98989]"/>
            <x15:cachedUniqueName index="1341" name="[8274 - 36353 - MES ATUAL].[CODCLIPRINC].&amp;[99093]"/>
            <x15:cachedUniqueName index="1342" name="[8274 - 36353 - MES ATUAL].[CODCLIPRINC].&amp;[99096]"/>
            <x15:cachedUniqueName index="1343" name="[8274 - 36353 - MES ATUAL].[CODCLIPRINC].&amp;[99226]"/>
            <x15:cachedUniqueName index="1344" name="[8274 - 36353 - MES ATUAL].[CODCLIPRINC].&amp;[99247]"/>
            <x15:cachedUniqueName index="1345" name="[8274 - 36353 - MES ATUAL].[CODCLIPRINC].&amp;[99306]"/>
            <x15:cachedUniqueName index="1346" name="[8274 - 36353 - MES ATUAL].[CODCLIPRINC].&amp;[99343]"/>
            <x15:cachedUniqueName index="1347" name="[8274 - 36353 - MES ATUAL].[CODCLIPRINC].&amp;[99416]"/>
            <x15:cachedUniqueName index="1348" name="[8274 - 36353 - MES ATUAL].[CODCLIPRINC].&amp;[99479]"/>
            <x15:cachedUniqueName index="1349" name="[8274 - 36353 - MES ATUAL].[CODCLIPRINC].&amp;[99521]"/>
            <x15:cachedUniqueName index="1350" name="[8274 - 36353 - MES ATUAL].[CODCLIPRINC].&amp;[99534]"/>
            <x15:cachedUniqueName index="1351" name="[8274 - 36353 - MES ATUAL].[CODCLIPRINC].&amp;[99582]"/>
            <x15:cachedUniqueName index="1352" name="[8274 - 36353 - MES ATUAL].[CODCLIPRINC].&amp;[99683]"/>
            <x15:cachedUniqueName index="1353" name="[8274 - 36353 - MES ATUAL].[CODCLIPRINC].&amp;[99696]"/>
            <x15:cachedUniqueName index="1354" name="[8274 - 36353 - MES ATUAL].[CODCLIPRINC].&amp;[99700]"/>
            <x15:cachedUniqueName index="1355" name="[8274 - 36353 - MES ATUAL].[CODCLIPRINC].&amp;[99744]"/>
            <x15:cachedUniqueName index="1356" name="[8274 - 36353 - MES ATUAL].[CODCLIPRINC].&amp;[99801]"/>
            <x15:cachedUniqueName index="1357" name="[8274 - 36353 - MES ATUAL].[CODCLIPRINC].&amp;[99898]"/>
            <x15:cachedUniqueName index="1358" name="[8274 - 36353 - MES ATUAL].[CODCLIPRINC].&amp;[99962]"/>
            <x15:cachedUniqueName index="1359" name="[8274 - 36353 - MES ATUAL].[CODCLIPRINC].&amp;[100000]"/>
            <x15:cachedUniqueName index="1360" name="[8274 - 36353 - MES ATUAL].[CODCLIPRINC].&amp;[100012]"/>
            <x15:cachedUniqueName index="1361" name="[8274 - 36353 - MES ATUAL].[CODCLIPRINC].&amp;[100037]"/>
            <x15:cachedUniqueName index="1362" name="[8274 - 36353 - MES ATUAL].[CODCLIPRINC].&amp;[100039]"/>
            <x15:cachedUniqueName index="1363" name="[8274 - 36353 - MES ATUAL].[CODCLIPRINC].&amp;[100095]"/>
            <x15:cachedUniqueName index="1364" name="[8274 - 36353 - MES ATUAL].[CODCLIPRINC].&amp;[100102]"/>
            <x15:cachedUniqueName index="1365" name="[8274 - 36353 - MES ATUAL].[CODCLIPRINC].&amp;[100327]"/>
            <x15:cachedUniqueName index="1366" name="[8274 - 36353 - MES ATUAL].[CODCLIPRINC].&amp;[100416]"/>
            <x15:cachedUniqueName index="1367" name="[8274 - 36353 - MES ATUAL].[CODCLIPRINC].&amp;[100419]"/>
            <x15:cachedUniqueName index="1368" name="[8274 - 36353 - MES ATUAL].[CODCLIPRINC].&amp;[100506]"/>
            <x15:cachedUniqueName index="1369" name="[8274 - 36353 - MES ATUAL].[CODCLIPRINC].&amp;[100604]"/>
            <x15:cachedUniqueName index="1370" name="[8274 - 36353 - MES ATUAL].[CODCLIPRINC].&amp;[100673]"/>
            <x15:cachedUniqueName index="1371" name="[8274 - 36353 - MES ATUAL].[CODCLIPRINC].&amp;[100684]"/>
            <x15:cachedUniqueName index="1372" name="[8274 - 36353 - MES ATUAL].[CODCLIPRINC].&amp;[100693]"/>
            <x15:cachedUniqueName index="1373" name="[8274 - 36353 - MES ATUAL].[CODCLIPRINC].&amp;[100695]"/>
            <x15:cachedUniqueName index="1374" name="[8274 - 36353 - MES ATUAL].[CODCLIPRINC].&amp;[100704]"/>
            <x15:cachedUniqueName index="1375" name="[8274 - 36353 - MES ATUAL].[CODCLIPRINC].&amp;[100747]"/>
            <x15:cachedUniqueName index="1376" name="[8274 - 36353 - MES ATUAL].[CODCLIPRINC].&amp;[100749]"/>
            <x15:cachedUniqueName index="1377" name="[8274 - 36353 - MES ATUAL].[CODCLIPRINC].&amp;[100791]"/>
            <x15:cachedUniqueName index="1378" name="[8274 - 36353 - MES ATUAL].[CODCLIPRINC].&amp;[100846]"/>
            <x15:cachedUniqueName index="1379" name="[8274 - 36353 - MES ATUAL].[CODCLIPRINC].&amp;[100847]"/>
            <x15:cachedUniqueName index="1380" name="[8274 - 36353 - MES ATUAL].[CODCLIPRINC].&amp;[100852]"/>
            <x15:cachedUniqueName index="1381" name="[8274 - 36353 - MES ATUAL].[CODCLIPRINC].&amp;[100910]"/>
            <x15:cachedUniqueName index="1382" name="[8274 - 36353 - MES ATUAL].[CODCLIPRINC].&amp;[101024]"/>
            <x15:cachedUniqueName index="1383" name="[8274 - 36353 - MES ATUAL].[CODCLIPRINC].&amp;[101034]"/>
            <x15:cachedUniqueName index="1384" name="[8274 - 36353 - MES ATUAL].[CODCLIPRINC].&amp;[101066]"/>
            <x15:cachedUniqueName index="1385" name="[8274 - 36353 - MES ATUAL].[CODCLIPRINC].&amp;[101139]"/>
            <x15:cachedUniqueName index="1386" name="[8274 - 36353 - MES ATUAL].[CODCLIPRINC].&amp;[101145]"/>
            <x15:cachedUniqueName index="1387" name="[8274 - 36353 - MES ATUAL].[CODCLIPRINC].&amp;[101202]"/>
            <x15:cachedUniqueName index="1388" name="[8274 - 36353 - MES ATUAL].[CODCLIPRINC].&amp;[101211]"/>
            <x15:cachedUniqueName index="1389" name="[8274 - 36353 - MES ATUAL].[CODCLIPRINC].&amp;[101213]"/>
            <x15:cachedUniqueName index="1390" name="[8274 - 36353 - MES ATUAL].[CODCLIPRINC].&amp;[101238]"/>
            <x15:cachedUniqueName index="1391" name="[8274 - 36353 - MES ATUAL].[CODCLIPRINC].&amp;[101239]"/>
            <x15:cachedUniqueName index="1392" name="[8274 - 36353 - MES ATUAL].[CODCLIPRINC].&amp;[101266]"/>
            <x15:cachedUniqueName index="1393" name="[8274 - 36353 - MES ATUAL].[CODCLIPRINC].&amp;[101331]"/>
            <x15:cachedUniqueName index="1394" name="[8274 - 36353 - MES ATUAL].[CODCLIPRINC].&amp;[101405]"/>
            <x15:cachedUniqueName index="1395" name="[8274 - 36353 - MES ATUAL].[CODCLIPRINC].&amp;[101442]"/>
            <x15:cachedUniqueName index="1396" name="[8274 - 36353 - MES ATUAL].[CODCLIPRINC].&amp;[101496]"/>
            <x15:cachedUniqueName index="1397" name="[8274 - 36353 - MES ATUAL].[CODCLIPRINC].&amp;[101500]"/>
            <x15:cachedUniqueName index="1398" name="[8274 - 36353 - MES ATUAL].[CODCLIPRINC].&amp;[101547]"/>
            <x15:cachedUniqueName index="1399" name="[8274 - 36353 - MES ATUAL].[CODCLIPRINC].&amp;[101670]"/>
            <x15:cachedUniqueName index="1400" name="[8274 - 36353 - MES ATUAL].[CODCLIPRINC].&amp;[101740]"/>
            <x15:cachedUniqueName index="1401" name="[8274 - 36353 - MES ATUAL].[CODCLIPRINC].&amp;[101844]"/>
            <x15:cachedUniqueName index="1402" name="[8274 - 36353 - MES ATUAL].[CODCLIPRINC].&amp;[102001]"/>
            <x15:cachedUniqueName index="1403" name="[8274 - 36353 - MES ATUAL].[CODCLIPRINC].&amp;[102179]"/>
            <x15:cachedUniqueName index="1404" name="[8274 - 36353 - MES ATUAL].[CODCLIPRINC].&amp;[102305]"/>
            <x15:cachedUniqueName index="1405" name="[8274 - 36353 - MES ATUAL].[CODCLIPRINC].&amp;[102825]"/>
            <x15:cachedUniqueName index="1406" name="[8274 - 36353 - MES ATUAL].[CODCLIPRINC].&amp;[102906]"/>
            <x15:cachedUniqueName index="1407" name="[8274 - 36353 - MES ATUAL].[CODCLIPRINC].&amp;[103079]"/>
            <x15:cachedUniqueName index="1408" name="[8274 - 36353 - MES ATUAL].[CODCLIPRINC].&amp;[103364]"/>
            <x15:cachedUniqueName index="1409" name="[8274 - 36353 - MES ATUAL].[CODCLIPRINC].&amp;[103494]"/>
            <x15:cachedUniqueName index="1410" name="[8274 - 36353 - MES ATUAL].[CODCLIPRINC].&amp;[103532]"/>
            <x15:cachedUniqueName index="1411" name="[8274 - 36353 - MES ATUAL].[CODCLIPRINC].&amp;[103854]"/>
            <x15:cachedUniqueName index="1412" name="[8274 - 36353 - MES ATUAL].[CODCLIPRINC].&amp;[104995]"/>
            <x15:cachedUniqueName index="1413" name="[8274 - 36353 - MES ATUAL].[CODCLIPRINC].&amp;[105276]"/>
            <x15:cachedUniqueName index="1414" name="[8274 - 36353 - MES ATUAL].[CODCLIPRINC].&amp;[106607]"/>
            <x15:cachedUniqueName index="1415" name="[8274 - 36353 - MES ATUAL].[CODCLIPRINC].&amp;[106737]"/>
            <x15:cachedUniqueName index="1416" name="[8274 - 36353 - MES ATUAL].[CODCLIPRINC].&amp;[107068]"/>
            <x15:cachedUniqueName index="1417" name="[8274 - 36353 - MES ATUAL].[CODCLIPRINC].&amp;[108191]"/>
            <x15:cachedUniqueName index="1418" name="[8274 - 36353 - MES ATUAL].[CODCLIPRINC].&amp;[108299]"/>
            <x15:cachedUniqueName index="1419" name="[8274 - 36353 - MES ATUAL].[CODCLIPRINC].&amp;[108779]"/>
            <x15:cachedUniqueName index="1420" name="[8274 - 36353 - MES ATUAL].[CODCLIPRINC].&amp;[108802]"/>
            <x15:cachedUniqueName index="1421" name="[8274 - 36353 - MES ATUAL].[CODCLIPRINC].&amp;[108819]"/>
            <x15:cachedUniqueName index="1422" name="[8274 - 36353 - MES ATUAL].[CODCLIPRINC].&amp;[108841]"/>
            <x15:cachedUniqueName index="1423" name="[8274 - 36353 - MES ATUAL].[CODCLIPRINC].&amp;[108876]"/>
            <x15:cachedUniqueName index="1424" name="[8274 - 36353 - MES ATUAL].[CODCLIPRINC].&amp;[108887]"/>
            <x15:cachedUniqueName index="1425" name="[8274 - 36353 - MES ATUAL].[CODCLIPRINC].&amp;[108924]"/>
            <x15:cachedUniqueName index="1426" name="[8274 - 36353 - MES ATUAL].[CODCLIPRINC].&amp;[109002]"/>
            <x15:cachedUniqueName index="1427" name="[8274 - 36353 - MES ATUAL].[CODCLIPRINC].&amp;[109149]"/>
            <x15:cachedUniqueName index="1428" name="[8274 - 36353 - MES ATUAL].[CODCLIPRINC].&amp;[109199]"/>
            <x15:cachedUniqueName index="1429" name="[8274 - 36353 - MES ATUAL].[CODCLIPRINC].&amp;[109262]"/>
            <x15:cachedUniqueName index="1430" name="[8274 - 36353 - MES ATUAL].[CODCLIPRINC].&amp;[109326]"/>
            <x15:cachedUniqueName index="1431" name="[8274 - 36353 - MES ATUAL].[CODCLIPRINC].&amp;[109440]"/>
            <x15:cachedUniqueName index="1432" name="[8274 - 36353 - MES ATUAL].[CODCLIPRINC].&amp;[109477]"/>
            <x15:cachedUniqueName index="1433" name="[8274 - 36353 - MES ATUAL].[CODCLIPRINC].&amp;[109527]"/>
            <x15:cachedUniqueName index="1434" name="[8274 - 36353 - MES ATUAL].[CODCLIPRINC].&amp;[109599]"/>
            <x15:cachedUniqueName index="1435" name="[8274 - 36353 - MES ATUAL].[CODCLIPRINC].&amp;[109622]"/>
            <x15:cachedUniqueName index="1436" name="[8274 - 36353 - MES ATUAL].[CODCLIPRINC].&amp;[109650]"/>
            <x15:cachedUniqueName index="1437" name="[8274 - 36353 - MES ATUAL].[CODCLIPRINC].&amp;[109751]"/>
            <x15:cachedUniqueName index="1438" name="[8274 - 36353 - MES ATUAL].[CODCLIPRINC].&amp;[109758]"/>
            <x15:cachedUniqueName index="1439" name="[8274 - 36353 - MES ATUAL].[CODCLIPRINC].&amp;[109937]"/>
            <x15:cachedUniqueName index="1440" name="[8274 - 36353 - MES ATUAL].[CODCLIPRINC].&amp;[109938]"/>
            <x15:cachedUniqueName index="1441" name="[8274 - 36353 - MES ATUAL].[CODCLIPRINC].&amp;[109970]"/>
            <x15:cachedUniqueName index="1442" name="[8274 - 36353 - MES ATUAL].[CODCLIPRINC].&amp;[109977]"/>
            <x15:cachedUniqueName index="1443" name="[8274 - 36353 - MES ATUAL].[CODCLIPRINC].&amp;[110005]"/>
            <x15:cachedUniqueName index="1444" name="[8274 - 36353 - MES ATUAL].[CODCLIPRINC].&amp;[110072]"/>
            <x15:cachedUniqueName index="1445" name="[8274 - 36353 - MES ATUAL].[CODCLIPRINC].&amp;[113231]"/>
            <x15:cachedUniqueName index="1446" name="[8274 - 36353 - MES ATUAL].[CODCLIPRINC].&amp;[113354]"/>
            <x15:cachedUniqueName index="1447" name="[8274 - 36353 - MES ATUAL].[CODCLIPRINC].&amp;[113394]"/>
            <x15:cachedUniqueName index="1448" name="[8274 - 36353 - MES ATUAL].[CODCLIPRINC].&amp;[113395]"/>
            <x15:cachedUniqueName index="1449" name="[8274 - 36353 - MES ATUAL].[CODCLIPRINC].&amp;[113397]"/>
            <x15:cachedUniqueName index="1450" name="[8274 - 36353 - MES ATUAL].[CODCLIPRINC].&amp;[113448]"/>
            <x15:cachedUniqueName index="1451" name="[8274 - 36353 - MES ATUAL].[CODCLIPRINC].&amp;[113473]"/>
            <x15:cachedUniqueName index="1452" name="[8274 - 36353 - MES ATUAL].[CODCLIPRINC].&amp;[113477]"/>
            <x15:cachedUniqueName index="1453" name="[8274 - 36353 - MES ATUAL].[CODCLIPRINC].&amp;[113478]"/>
            <x15:cachedUniqueName index="1454" name="[8274 - 36353 - MES ATUAL].[CODCLIPRINC].&amp;[113492]"/>
            <x15:cachedUniqueName index="1455" name="[8274 - 36353 - MES ATUAL].[CODCLIPRINC].&amp;[113619]"/>
            <x15:cachedUniqueName index="1456" name="[8274 - 36353 - MES ATUAL].[CODCLIPRINC].&amp;[113730]"/>
            <x15:cachedUniqueName index="1457" name="[8274 - 36353 - MES ATUAL].[CODCLIPRINC].&amp;[113732]"/>
            <x15:cachedUniqueName index="1458" name="[8274 - 36353 - MES ATUAL].[CODCLIPRINC].&amp;[113736]"/>
            <x15:cachedUniqueName index="1459" name="[8274 - 36353 - MES ATUAL].[CODCLIPRINC].&amp;[113862]"/>
            <x15:cachedUniqueName index="1460" name="[8274 - 36353 - MES ATUAL].[CODCLIPRINC].&amp;[113936]"/>
            <x15:cachedUniqueName index="1461" name="[8274 - 36353 - MES ATUAL].[CODCLIPRINC].&amp;[113970]"/>
            <x15:cachedUniqueName index="1462" name="[8274 - 36353 - MES ATUAL].[CODCLIPRINC].&amp;[113981]"/>
            <x15:cachedUniqueName index="1463" name="[8274 - 36353 - MES ATUAL].[CODCLIPRINC].&amp;[113984]"/>
            <x15:cachedUniqueName index="1464" name="[8274 - 36353 - MES ATUAL].[CODCLIPRINC].&amp;[114040]"/>
            <x15:cachedUniqueName index="1465" name="[8274 - 36353 - MES ATUAL].[CODCLIPRINC].&amp;[114044]"/>
            <x15:cachedUniqueName index="1466" name="[8274 - 36353 - MES ATUAL].[CODCLIPRINC].&amp;[114116]"/>
            <x15:cachedUniqueName index="1467" name="[8274 - 36353 - MES ATUAL].[CODCLIPRINC].&amp;[114195]"/>
            <x15:cachedUniqueName index="1468" name="[8274 - 36353 - MES ATUAL].[CODCLIPRINC].&amp;[114203]"/>
            <x15:cachedUniqueName index="1469" name="[8274 - 36353 - MES ATUAL].[CODCLIPRINC].&amp;[114319]"/>
            <x15:cachedUniqueName index="1470" name="[8274 - 36353 - MES ATUAL].[CODCLIPRINC].&amp;[114325]"/>
            <x15:cachedUniqueName index="1471" name="[8274 - 36353 - MES ATUAL].[CODCLIPRINC].&amp;[114326]"/>
            <x15:cachedUniqueName index="1472" name="[8274 - 36353 - MES ATUAL].[CODCLIPRINC].&amp;[114516]"/>
            <x15:cachedUniqueName index="1473" name="[8274 - 36353 - MES ATUAL].[CODCLIPRINC].&amp;[114782]"/>
            <x15:cachedUniqueName index="1474" name="[8274 - 36353 - MES ATUAL].[CODCLIPRINC].&amp;[115050]"/>
            <x15:cachedUniqueName index="1475" name="[8274 - 36353 - MES ATUAL].[CODCLIPRINC].&amp;[115139]"/>
            <x15:cachedUniqueName index="1476" name="[8274 - 36353 - MES ATUAL].[CODCLIPRINC].&amp;[115193]"/>
            <x15:cachedUniqueName index="1477" name="[8274 - 36353 - MES ATUAL].[CODCLIPRINC].&amp;[115280]"/>
            <x15:cachedUniqueName index="1478" name="[8274 - 36353 - MES ATUAL].[CODCLIPRINC].&amp;[115411]"/>
            <x15:cachedUniqueName index="1479" name="[8274 - 36353 - MES ATUAL].[CODCLIPRINC].&amp;[115474]"/>
            <x15:cachedUniqueName index="1480" name="[8274 - 36353 - MES ATUAL].[CODCLIPRINC].&amp;[115529]"/>
            <x15:cachedUniqueName index="1481" name="[8274 - 36353 - MES ATUAL].[CODCLIPRINC].&amp;[115571]"/>
            <x15:cachedUniqueName index="1482" name="[8274 - 36353 - MES ATUAL].[CODCLIPRINC].&amp;[115701]"/>
            <x15:cachedUniqueName index="1483" name="[8274 - 36353 - MES ATUAL].[CODCLIPRINC].&amp;[115702]"/>
            <x15:cachedUniqueName index="1484" name="[8274 - 36353 - MES ATUAL].[CODCLIPRINC].&amp;[115713]"/>
            <x15:cachedUniqueName index="1485" name="[8274 - 36353 - MES ATUAL].[CODCLIPRINC].&amp;[115923]"/>
            <x15:cachedUniqueName index="1486" name="[8274 - 36353 - MES ATUAL].[CODCLIPRINC].&amp;[115983]"/>
            <x15:cachedUniqueName index="1487" name="[8274 - 36353 - MES ATUAL].[CODCLIPRINC].&amp;[115993]"/>
            <x15:cachedUniqueName index="1488" name="[8274 - 36353 - MES ATUAL].[CODCLIPRINC].&amp;[116186]"/>
            <x15:cachedUniqueName index="1489" name="[8274 - 36353 - MES ATUAL].[CODCLIPRINC].&amp;[116212]"/>
            <x15:cachedUniqueName index="1490" name="[8274 - 36353 - MES ATUAL].[CODCLIPRINC].&amp;[116217]"/>
            <x15:cachedUniqueName index="1491" name="[8274 - 36353 - MES ATUAL].[CODCLIPRINC].&amp;[116302]"/>
            <x15:cachedUniqueName index="1492" name="[8274 - 36353 - MES ATUAL].[CODCLIPRINC].&amp;[116305]"/>
            <x15:cachedUniqueName index="1493" name="[8274 - 36353 - MES ATUAL].[CODCLIPRINC].&amp;[116311]"/>
            <x15:cachedUniqueName index="1494" name="[8274 - 36353 - MES ATUAL].[CODCLIPRINC].&amp;[116440]"/>
            <x15:cachedUniqueName index="1495" name="[8274 - 36353 - MES ATUAL].[CODCLIPRINC].&amp;[116441]"/>
            <x15:cachedUniqueName index="1496" name="[8274 - 36353 - MES ATUAL].[CODCLIPRINC].&amp;[116523]"/>
            <x15:cachedUniqueName index="1497" name="[8274 - 36353 - MES ATUAL].[CODCLIPRINC].&amp;[116536]"/>
            <x15:cachedUniqueName index="1498" name="[8274 - 36353 - MES ATUAL].[CODCLIPRINC].&amp;[116610]"/>
            <x15:cachedUniqueName index="1499" name="[8274 - 36353 - MES ATUAL].[CODCLIPRINC].&amp;[116627]"/>
            <x15:cachedUniqueName index="1500" name="[8274 - 36353 - MES ATUAL].[CODCLIPRINC].&amp;[116652]"/>
            <x15:cachedUniqueName index="1501" name="[8274 - 36353 - MES ATUAL].[CODCLIPRINC].&amp;[116929]"/>
            <x15:cachedUniqueName index="1502" name="[8274 - 36353 - MES ATUAL].[CODCLIPRINC].&amp;[116943]"/>
            <x15:cachedUniqueName index="1503" name="[8274 - 36353 - MES ATUAL].[CODCLIPRINC].&amp;[117018]"/>
            <x15:cachedUniqueName index="1504" name="[8274 - 36353 - MES ATUAL].[CODCLIPRINC].&amp;[117082]"/>
            <x15:cachedUniqueName index="1505" name="[8274 - 36353 - MES ATUAL].[CODCLIPRINC].&amp;[117121]"/>
            <x15:cachedUniqueName index="1506" name="[8274 - 36353 - MES ATUAL].[CODCLIPRINC].&amp;[117153]"/>
            <x15:cachedUniqueName index="1507" name="[8274 - 36353 - MES ATUAL].[CODCLIPRINC].&amp;[117163]"/>
            <x15:cachedUniqueName index="1508" name="[8274 - 36353 - MES ATUAL].[CODCLIPRINC].&amp;[117280]"/>
            <x15:cachedUniqueName index="1509" name="[8274 - 36353 - MES ATUAL].[CODCLIPRINC].&amp;[117330]"/>
            <x15:cachedUniqueName index="1510" name="[8274 - 36353 - MES ATUAL].[CODCLIPRINC].&amp;[117519]"/>
            <x15:cachedUniqueName index="1511" name="[8274 - 36353 - MES ATUAL].[CODCLIPRINC].&amp;[117621]"/>
            <x15:cachedUniqueName index="1512" name="[8274 - 36353 - MES ATUAL].[CODCLIPRINC].&amp;[117648]"/>
            <x15:cachedUniqueName index="1513" name="[8274 - 36353 - MES ATUAL].[CODCLIPRINC].&amp;[117724]"/>
            <x15:cachedUniqueName index="1514" name="[8274 - 36353 - MES ATUAL].[CODCLIPRINC].&amp;[117732]"/>
            <x15:cachedUniqueName index="1515" name="[8274 - 36353 - MES ATUAL].[CODCLIPRINC].&amp;[117776]"/>
            <x15:cachedUniqueName index="1516" name="[8274 - 36353 - MES ATUAL].[CODCLIPRINC].&amp;[117856]"/>
            <x15:cachedUniqueName index="1517" name="[8274 - 36353 - MES ATUAL].[CODCLIPRINC].&amp;[117866]"/>
            <x15:cachedUniqueName index="1518" name="[8274 - 36353 - MES ATUAL].[CODCLIPRINC].&amp;[117962]"/>
            <x15:cachedUniqueName index="1519" name="[8274 - 36353 - MES ATUAL].[CODCLIPRINC].&amp;[118007]"/>
            <x15:cachedUniqueName index="1520" name="[8274 - 36353 - MES ATUAL].[CODCLIPRINC].&amp;[118015]"/>
            <x15:cachedUniqueName index="1521" name="[8274 - 36353 - MES ATUAL].[CODCLIPRINC].&amp;[118056]"/>
            <x15:cachedUniqueName index="1522" name="[8274 - 36353 - MES ATUAL].[CODCLIPRINC].&amp;[118066]"/>
            <x15:cachedUniqueName index="1523" name="[8274 - 36353 - MES ATUAL].[CODCLIPRINC].&amp;[118077]"/>
            <x15:cachedUniqueName index="1524" name="[8274 - 36353 - MES ATUAL].[CODCLIPRINC].&amp;[118190]"/>
            <x15:cachedUniqueName index="1525" name="[8274 - 36353 - MES ATUAL].[CODCLIPRINC].&amp;[118255]"/>
            <x15:cachedUniqueName index="1526" name="[8274 - 36353 - MES ATUAL].[CODCLIPRINC].&amp;[118276]"/>
            <x15:cachedUniqueName index="1527" name="[8274 - 36353 - MES ATUAL].[CODCLIPRINC].&amp;[118299]"/>
            <x15:cachedUniqueName index="1528" name="[8274 - 36353 - MES ATUAL].[CODCLIPRINC].&amp;[118336]"/>
            <x15:cachedUniqueName index="1529" name="[8274 - 36353 - MES ATUAL].[CODCLIPRINC].&amp;[118340]"/>
            <x15:cachedUniqueName index="1530" name="[8274 - 36353 - MES ATUAL].[CODCLIPRINC].&amp;[118347]"/>
            <x15:cachedUniqueName index="1531" name="[8274 - 36353 - MES ATUAL].[CODCLIPRINC].&amp;[118477]"/>
            <x15:cachedUniqueName index="1532" name="[8274 - 36353 - MES ATUAL].[CODCLIPRINC].&amp;[118484]"/>
            <x15:cachedUniqueName index="1533" name="[8274 - 36353 - MES ATUAL].[CODCLIPRINC].&amp;[118589]"/>
            <x15:cachedUniqueName index="1534" name="[8274 - 36353 - MES ATUAL].[CODCLIPRINC].&amp;[118721]"/>
            <x15:cachedUniqueName index="1535" name="[8274 - 36353 - MES ATUAL].[CODCLIPRINC].&amp;[118755]"/>
            <x15:cachedUniqueName index="1536" name="[8274 - 36353 - MES ATUAL].[CODCLIPRINC].&amp;[118829]"/>
            <x15:cachedUniqueName index="1537" name="[8274 - 36353 - MES ATUAL].[CODCLIPRINC].&amp;[118888]"/>
            <x15:cachedUniqueName index="1538" name="[8274 - 36353 - MES ATUAL].[CODCLIPRINC].&amp;[118911]"/>
            <x15:cachedUniqueName index="1539" name="[8274 - 36353 - MES ATUAL].[CODCLIPRINC].&amp;[118931]"/>
            <x15:cachedUniqueName index="1540" name="[8274 - 36353 - MES ATUAL].[CODCLIPRINC].&amp;[119031]"/>
            <x15:cachedUniqueName index="1541" name="[8274 - 36353 - MES ATUAL].[CODCLIPRINC].&amp;[119040]"/>
            <x15:cachedUniqueName index="1542" name="[8274 - 36353 - MES ATUAL].[CODCLIPRINC].&amp;[119048]"/>
            <x15:cachedUniqueName index="1543" name="[8274 - 36353 - MES ATUAL].[CODCLIPRINC].&amp;[119101]"/>
            <x15:cachedUniqueName index="1544" name="[8274 - 36353 - MES ATUAL].[CODCLIPRINC].&amp;[119124]"/>
            <x15:cachedUniqueName index="1545" name="[8274 - 36353 - MES ATUAL].[CODCLIPRINC].&amp;[119179]"/>
            <x15:cachedUniqueName index="1546" name="[8274 - 36353 - MES ATUAL].[CODCLIPRINC].&amp;[119183]"/>
            <x15:cachedUniqueName index="1547" name="[8274 - 36353 - MES ATUAL].[CODCLIPRINC].&amp;[119306]"/>
            <x15:cachedUniqueName index="1548" name="[8274 - 36353 - MES ATUAL].[CODCLIPRINC].&amp;[119359]"/>
            <x15:cachedUniqueName index="1549" name="[8274 - 36353 - MES ATUAL].[CODCLIPRINC].&amp;[119464]"/>
            <x15:cachedUniqueName index="1550" name="[8274 - 36353 - MES ATUAL].[CODCLIPRINC].&amp;[119467]"/>
            <x15:cachedUniqueName index="1551" name="[8274 - 36353 - MES ATUAL].[CODCLIPRINC].&amp;[119549]"/>
            <x15:cachedUniqueName index="1552" name="[8274 - 36353 - MES ATUAL].[CODCLIPRINC].&amp;[119625]"/>
            <x15:cachedUniqueName index="1553" name="[8274 - 36353 - MES ATUAL].[CODCLIPRINC].&amp;[119632]"/>
            <x15:cachedUniqueName index="1554" name="[8274 - 36353 - MES ATUAL].[CODCLIPRINC].&amp;[119678]"/>
            <x15:cachedUniqueName index="1555" name="[8274 - 36353 - MES ATUAL].[CODCLIPRINC].&amp;[119713]"/>
            <x15:cachedUniqueName index="1556" name="[8274 - 36353 - MES ATUAL].[CODCLIPRINC].&amp;[119747]"/>
            <x15:cachedUniqueName index="1557" name="[8274 - 36353 - MES ATUAL].[CODCLIPRINC].&amp;[119813]"/>
            <x15:cachedUniqueName index="1558" name="[8274 - 36353 - MES ATUAL].[CODCLIPRINC].&amp;[119911]"/>
            <x15:cachedUniqueName index="1559" name="[8274 - 36353 - MES ATUAL].[CODCLIPRINC].&amp;[119971]"/>
            <x15:cachedUniqueName index="1560" name="[8274 - 36353 - MES ATUAL].[CODCLIPRINC].&amp;[119974]"/>
            <x15:cachedUniqueName index="1561" name="[8274 - 36353 - MES ATUAL].[CODCLIPRINC].&amp;[120035]"/>
            <x15:cachedUniqueName index="1562" name="[8274 - 36353 - MES ATUAL].[CODCLIPRINC].&amp;[120186]"/>
            <x15:cachedUniqueName index="1563" name="[8274 - 36353 - MES ATUAL].[CODCLIPRINC].&amp;[120220]"/>
            <x15:cachedUniqueName index="1564" name="[8274 - 36353 - MES ATUAL].[CODCLIPRINC].&amp;[120329]"/>
            <x15:cachedUniqueName index="1565" name="[8274 - 36353 - MES ATUAL].[CODCLIPRINC].&amp;[120336]"/>
            <x15:cachedUniqueName index="1566" name="[8274 - 36353 - MES ATUAL].[CODCLIPRINC].&amp;[120345]"/>
            <x15:cachedUniqueName index="1567" name="[8274 - 36353 - MES ATUAL].[CODCLIPRINC].&amp;[120371]"/>
            <x15:cachedUniqueName index="1568" name="[8274 - 36353 - MES ATUAL].[CODCLIPRINC].&amp;[120469]"/>
            <x15:cachedUniqueName index="1569" name="[8274 - 36353 - MES ATUAL].[CODCLIPRINC].&amp;[120474]"/>
            <x15:cachedUniqueName index="1570" name="[8274 - 36353 - MES ATUAL].[CODCLIPRINC].&amp;[120492]"/>
            <x15:cachedUniqueName index="1571" name="[8274 - 36353 - MES ATUAL].[CODCLIPRINC].&amp;[120509]"/>
            <x15:cachedUniqueName index="1572" name="[8274 - 36353 - MES ATUAL].[CODCLIPRINC].&amp;[120513]"/>
            <x15:cachedUniqueName index="1573" name="[8274 - 36353 - MES ATUAL].[CODCLIPRINC].&amp;[120527]"/>
            <x15:cachedUniqueName index="1574" name="[8274 - 36353 - MES ATUAL].[CODCLIPRINC].&amp;[120692]"/>
            <x15:cachedUniqueName index="1575" name="[8274 - 36353 - MES ATUAL].[CODCLIPRINC].&amp;[120727]"/>
            <x15:cachedUniqueName index="1576" name="[8274 - 36353 - MES ATUAL].[CODCLIPRINC].&amp;[120753]"/>
            <x15:cachedUniqueName index="1577" name="[8274 - 36353 - MES ATUAL].[CODCLIPRINC].&amp;[120848]"/>
            <x15:cachedUniqueName index="1578" name="[8274 - 36353 - MES ATUAL].[CODCLIPRINC].&amp;[120918]"/>
            <x15:cachedUniqueName index="1579" name="[8274 - 36353 - MES ATUAL].[CODCLIPRINC].&amp;[120957]"/>
            <x15:cachedUniqueName index="1580" name="[8274 - 36353 - MES ATUAL].[CODCLIPRINC].&amp;[121067]"/>
            <x15:cachedUniqueName index="1581" name="[8274 - 36353 - MES ATUAL].[CODCLIPRINC].&amp;[121080]"/>
            <x15:cachedUniqueName index="1582" name="[8274 - 36353 - MES ATUAL].[CODCLIPRINC].&amp;[121092]"/>
            <x15:cachedUniqueName index="1583" name="[8274 - 36353 - MES ATUAL].[CODCLIPRINC].&amp;[121126]"/>
            <x15:cachedUniqueName index="1584" name="[8274 - 36353 - MES ATUAL].[CODCLIPRINC].&amp;[121161]"/>
            <x15:cachedUniqueName index="1585" name="[8274 - 36353 - MES ATUAL].[CODCLIPRINC].&amp;[121203]"/>
            <x15:cachedUniqueName index="1586" name="[8274 - 36353 - MES ATUAL].[CODCLIPRINC].&amp;[121371]"/>
            <x15:cachedUniqueName index="1587" name="[8274 - 36353 - MES ATUAL].[CODCLIPRINC].&amp;[121396]"/>
            <x15:cachedUniqueName index="1588" name="[8274 - 36353 - MES ATUAL].[CODCLIPRINC].&amp;[121406]"/>
            <x15:cachedUniqueName index="1589" name="[8274 - 36353 - MES ATUAL].[CODCLIPRINC].&amp;[121454]"/>
            <x15:cachedUniqueName index="1590" name="[8274 - 36353 - MES ATUAL].[CODCLIPRINC].&amp;[121466]"/>
            <x15:cachedUniqueName index="1591" name="[8274 - 36353 - MES ATUAL].[CODCLIPRINC].&amp;[121536]"/>
            <x15:cachedUniqueName index="1592" name="[8274 - 36353 - MES ATUAL].[CODCLIPRINC].&amp;[121578]"/>
            <x15:cachedUniqueName index="1593" name="[8274 - 36353 - MES ATUAL].[CODCLIPRINC].&amp;[121654]"/>
            <x15:cachedUniqueName index="1594" name="[8274 - 36353 - MES ATUAL].[CODCLIPRINC].&amp;[121691]"/>
            <x15:cachedUniqueName index="1595" name="[8274 - 36353 - MES ATUAL].[CODCLIPRINC].&amp;[121722]"/>
            <x15:cachedUniqueName index="1596" name="[8274 - 36353 - MES ATUAL].[CODCLIPRINC].&amp;[121762]"/>
            <x15:cachedUniqueName index="1597" name="[8274 - 36353 - MES ATUAL].[CODCLIPRINC].&amp;[121882]"/>
            <x15:cachedUniqueName index="1598" name="[8274 - 36353 - MES ATUAL].[CODCLIPRINC].&amp;[121885]"/>
            <x15:cachedUniqueName index="1599" name="[8274 - 36353 - MES ATUAL].[CODCLIPRINC].&amp;[121920]"/>
            <x15:cachedUniqueName index="1600" name="[8274 - 36353 - MES ATUAL].[CODCLIPRINC].&amp;[121944]"/>
            <x15:cachedUniqueName index="1601" name="[8274 - 36353 - MES ATUAL].[CODCLIPRINC].&amp;[121973]"/>
            <x15:cachedUniqueName index="1602" name="[8274 - 36353 - MES ATUAL].[CODCLIPRINC].&amp;[122011]"/>
            <x15:cachedUniqueName index="1603" name="[8274 - 36353 - MES ATUAL].[CODCLIPRINC].&amp;[122066]"/>
            <x15:cachedUniqueName index="1604" name="[8274 - 36353 - MES ATUAL].[CODCLIPRINC].&amp;[122124]"/>
            <x15:cachedUniqueName index="1605" name="[8274 - 36353 - MES ATUAL].[CODCLIPRINC].&amp;[122256]"/>
            <x15:cachedUniqueName index="1606" name="[8274 - 36353 - MES ATUAL].[CODCLIPRINC].&amp;[122318]"/>
            <x15:cachedUniqueName index="1607" name="[8274 - 36353 - MES ATUAL].[CODCLIPRINC].&amp;[122320]"/>
            <x15:cachedUniqueName index="1608" name="[8274 - 36353 - MES ATUAL].[CODCLIPRINC].&amp;[122400]"/>
            <x15:cachedUniqueName index="1609" name="[8274 - 36353 - MES ATUAL].[CODCLIPRINC].&amp;[122416]"/>
            <x15:cachedUniqueName index="1610" name="[8274 - 36353 - MES ATUAL].[CODCLIPRINC].&amp;[122425]"/>
            <x15:cachedUniqueName index="1611" name="[8274 - 36353 - MES ATUAL].[CODCLIPRINC].&amp;[122433]"/>
            <x15:cachedUniqueName index="1612" name="[8274 - 36353 - MES ATUAL].[CODCLIPRINC].&amp;[122492]"/>
            <x15:cachedUniqueName index="1613" name="[8274 - 36353 - MES ATUAL].[CODCLIPRINC].&amp;[122517]"/>
            <x15:cachedUniqueName index="1614" name="[8274 - 36353 - MES ATUAL].[CODCLIPRINC].&amp;[122519]"/>
            <x15:cachedUniqueName index="1615" name="[8274 - 36353 - MES ATUAL].[CODCLIPRINC].&amp;[122521]"/>
            <x15:cachedUniqueName index="1616" name="[8274 - 36353 - MES ATUAL].[CODCLIPRINC].&amp;[122539]"/>
            <x15:cachedUniqueName index="1617" name="[8274 - 36353 - MES ATUAL].[CODCLIPRINC].&amp;[122550]"/>
            <x15:cachedUniqueName index="1618" name="[8274 - 36353 - MES ATUAL].[CODCLIPRINC].&amp;[122571]"/>
            <x15:cachedUniqueName index="1619" name="[8274 - 36353 - MES ATUAL].[CODCLIPRINC].&amp;[122628]"/>
            <x15:cachedUniqueName index="1620" name="[8274 - 36353 - MES ATUAL].[CODCLIPRINC].&amp;[122785]"/>
            <x15:cachedUniqueName index="1621" name="[8274 - 36353 - MES ATUAL].[CODCLIPRINC].&amp;[122812]"/>
            <x15:cachedUniqueName index="1622" name="[8274 - 36353 - MES ATUAL].[CODCLIPRINC].&amp;[122828]"/>
            <x15:cachedUniqueName index="1623" name="[8274 - 36353 - MES ATUAL].[CODCLIPRINC].&amp;[122837]"/>
            <x15:cachedUniqueName index="1624" name="[8274 - 36353 - MES ATUAL].[CODCLIPRINC].&amp;[122891]"/>
            <x15:cachedUniqueName index="1625" name="[8274 - 36353 - MES ATUAL].[CODCLIPRINC].&amp;[122914]"/>
            <x15:cachedUniqueName index="1626" name="[8274 - 36353 - MES ATUAL].[CODCLIPRINC].&amp;[122925]"/>
            <x15:cachedUniqueName index="1627" name="[8274 - 36353 - MES ATUAL].[CODCLIPRINC].&amp;[122949]"/>
            <x15:cachedUniqueName index="1628" name="[8274 - 36353 - MES ATUAL].[CODCLIPRINC].&amp;[122959]"/>
            <x15:cachedUniqueName index="1629" name="[8274 - 36353 - MES ATUAL].[CODCLIPRINC].&amp;[122979]"/>
            <x15:cachedUniqueName index="1630" name="[8274 - 36353 - MES ATUAL].[CODCLIPRINC].&amp;[122983]"/>
            <x15:cachedUniqueName index="1631" name="[8274 - 36353 - MES ATUAL].[CODCLIPRINC].&amp;[123008]"/>
            <x15:cachedUniqueName index="1632" name="[8274 - 36353 - MES ATUAL].[CODCLIPRINC].&amp;[123093]"/>
            <x15:cachedUniqueName index="1633" name="[8274 - 36353 - MES ATUAL].[CODCLIPRINC].&amp;[123166]"/>
            <x15:cachedUniqueName index="1634" name="[8274 - 36353 - MES ATUAL].[CODCLIPRINC].&amp;[123172]"/>
            <x15:cachedUniqueName index="1635" name="[8274 - 36353 - MES ATUAL].[CODCLIPRINC].&amp;[123193]"/>
            <x15:cachedUniqueName index="1636" name="[8274 - 36353 - MES ATUAL].[CODCLIPRINC].&amp;[123196]"/>
            <x15:cachedUniqueName index="1637" name="[8274 - 36353 - MES ATUAL].[CODCLIPRINC].&amp;[123238]"/>
            <x15:cachedUniqueName index="1638" name="[8274 - 36353 - MES ATUAL].[CODCLIPRINC].&amp;[123312]"/>
            <x15:cachedUniqueName index="1639" name="[8274 - 36353 - MES ATUAL].[CODCLIPRINC].&amp;[123490]"/>
            <x15:cachedUniqueName index="1640" name="[8274 - 36353 - MES ATUAL].[CODCLIPRINC].&amp;[123513]"/>
            <x15:cachedUniqueName index="1641" name="[8274 - 36353 - MES ATUAL].[CODCLIPRINC].&amp;[123607]"/>
            <x15:cachedUniqueName index="1642" name="[8274 - 36353 - MES ATUAL].[CODCLIPRINC].&amp;[123652]"/>
            <x15:cachedUniqueName index="1643" name="[8274 - 36353 - MES ATUAL].[CODCLIPRINC].&amp;[123658]"/>
            <x15:cachedUniqueName index="1644" name="[8274 - 36353 - MES ATUAL].[CODCLIPRINC].&amp;[123744]"/>
            <x15:cachedUniqueName index="1645" name="[8274 - 36353 - MES ATUAL].[CODCLIPRINC].&amp;[123815]"/>
            <x15:cachedUniqueName index="1646" name="[8274 - 36353 - MES ATUAL].[CODCLIPRINC].&amp;[123838]"/>
            <x15:cachedUniqueName index="1647" name="[8274 - 36353 - MES ATUAL].[CODCLIPRINC].&amp;[123908]"/>
            <x15:cachedUniqueName index="1648" name="[8274 - 36353 - MES ATUAL].[CODCLIPRINC].&amp;[123962]"/>
            <x15:cachedUniqueName index="1649" name="[8274 - 36353 - MES ATUAL].[CODCLIPRINC].&amp;[123988]"/>
            <x15:cachedUniqueName index="1650" name="[8274 - 36353 - MES ATUAL].[CODCLIPRINC].&amp;[124069]"/>
            <x15:cachedUniqueName index="1651" name="[8274 - 36353 - MES ATUAL].[CODCLIPRINC].&amp;[124086]"/>
            <x15:cachedUniqueName index="1652" name="[8274 - 36353 - MES ATUAL].[CODCLIPRINC].&amp;[124108]"/>
            <x15:cachedUniqueName index="1653" name="[8274 - 36353 - MES ATUAL].[CODCLIPRINC].&amp;[124127]"/>
            <x15:cachedUniqueName index="1654" name="[8274 - 36353 - MES ATUAL].[CODCLIPRINC].&amp;[124210]"/>
            <x15:cachedUniqueName index="1655" name="[8274 - 36353 - MES ATUAL].[CODCLIPRINC].&amp;[124262]"/>
            <x15:cachedUniqueName index="1656" name="[8274 - 36353 - MES ATUAL].[CODCLIPRINC].&amp;[124269]"/>
            <x15:cachedUniqueName index="1657" name="[8274 - 36353 - MES ATUAL].[CODCLIPRINC].&amp;[124283]"/>
            <x15:cachedUniqueName index="1658" name="[8274 - 36353 - MES ATUAL].[CODCLIPRINC].&amp;[124326]"/>
            <x15:cachedUniqueName index="1659" name="[8274 - 36353 - MES ATUAL].[CODCLIPRINC].&amp;[124329]"/>
            <x15:cachedUniqueName index="1660" name="[8274 - 36353 - MES ATUAL].[CODCLIPRINC].&amp;[124420]"/>
            <x15:cachedUniqueName index="1661" name="[8274 - 36353 - MES ATUAL].[CODCLIPRINC].&amp;[124479]"/>
            <x15:cachedUniqueName index="1662" name="[8274 - 36353 - MES ATUAL].[CODCLIPRINC].&amp;[124485]"/>
            <x15:cachedUniqueName index="1663" name="[8274 - 36353 - MES ATUAL].[CODCLIPRINC].&amp;[124490]"/>
            <x15:cachedUniqueName index="1664" name="[8274 - 36353 - MES ATUAL].[CODCLIPRINC].&amp;[124562]"/>
            <x15:cachedUniqueName index="1665" name="[8274 - 36353 - MES ATUAL].[CODCLIPRINC].&amp;[124586]"/>
            <x15:cachedUniqueName index="1666" name="[8274 - 36353 - MES ATUAL].[CODCLIPRINC].&amp;[124599]"/>
            <x15:cachedUniqueName index="1667" name="[8274 - 36353 - MES ATUAL].[CODCLIPRINC].&amp;[124624]"/>
            <x15:cachedUniqueName index="1668" name="[8274 - 36353 - MES ATUAL].[CODCLIPRINC].&amp;[124640]"/>
            <x15:cachedUniqueName index="1669" name="[8274 - 36353 - MES ATUAL].[CODCLIPRINC].&amp;[124654]"/>
            <x15:cachedUniqueName index="1670" name="[8274 - 36353 - MES ATUAL].[CODCLIPRINC].&amp;[124683]"/>
            <x15:cachedUniqueName index="1671" name="[8274 - 36353 - MES ATUAL].[CODCLIPRINC].&amp;[124739]"/>
            <x15:cachedUniqueName index="1672" name="[8274 - 36353 - MES ATUAL].[CODCLIPRINC].&amp;[124784]"/>
            <x15:cachedUniqueName index="1673" name="[8274 - 36353 - MES ATUAL].[CODCLIPRINC].&amp;[124845]"/>
            <x15:cachedUniqueName index="1674" name="[8274 - 36353 - MES ATUAL].[CODCLIPRINC].&amp;[124866]"/>
            <x15:cachedUniqueName index="1675" name="[8274 - 36353 - MES ATUAL].[CODCLIPRINC].&amp;[124873]"/>
            <x15:cachedUniqueName index="1676" name="[8274 - 36353 - MES ATUAL].[CODCLIPRINC].&amp;[124885]"/>
            <x15:cachedUniqueName index="1677" name="[8274 - 36353 - MES ATUAL].[CODCLIPRINC].&amp;[124906]"/>
            <x15:cachedUniqueName index="1678" name="[8274 - 36353 - MES ATUAL].[CODCLIPRINC].&amp;[124921]"/>
            <x15:cachedUniqueName index="1679" name="[8274 - 36353 - MES ATUAL].[CODCLIPRINC].&amp;[124977]"/>
            <x15:cachedUniqueName index="1680" name="[8274 - 36353 - MES ATUAL].[CODCLIPRINC].&amp;[125001]"/>
            <x15:cachedUniqueName index="1681" name="[8274 - 36353 - MES ATUAL].[CODCLIPRINC].&amp;[125022]"/>
            <x15:cachedUniqueName index="1682" name="[8274 - 36353 - MES ATUAL].[CODCLIPRINC].&amp;[125029]"/>
            <x15:cachedUniqueName index="1683" name="[8274 - 36353 - MES ATUAL].[CODCLIPRINC].&amp;[125053]"/>
            <x15:cachedUniqueName index="1684" name="[8274 - 36353 - MES ATUAL].[CODCLIPRINC].&amp;[125114]"/>
            <x15:cachedUniqueName index="1685" name="[8274 - 36353 - MES ATUAL].[CODCLIPRINC].&amp;[125118]"/>
            <x15:cachedUniqueName index="1686" name="[8274 - 36353 - MES ATUAL].[CODCLIPRINC].&amp;[125120]"/>
            <x15:cachedUniqueName index="1687" name="[8274 - 36353 - MES ATUAL].[CODCLIPRINC].&amp;[125152]"/>
            <x15:cachedUniqueName index="1688" name="[8274 - 36353 - MES ATUAL].[CODCLIPRINC].&amp;[125231]"/>
            <x15:cachedUniqueName index="1689" name="[8274 - 36353 - MES ATUAL].[CODCLIPRINC].&amp;[125313]"/>
            <x15:cachedUniqueName index="1690" name="[8274 - 36353 - MES ATUAL].[CODCLIPRINC].&amp;[125355]"/>
            <x15:cachedUniqueName index="1691" name="[8274 - 36353 - MES ATUAL].[CODCLIPRINC].&amp;[125374]"/>
            <x15:cachedUniqueName index="1692" name="[8274 - 36353 - MES ATUAL].[CODCLIPRINC].&amp;[125444]"/>
            <x15:cachedUniqueName index="1693" name="[8274 - 36353 - MES ATUAL].[CODCLIPRINC].&amp;[125446]"/>
            <x15:cachedUniqueName index="1694" name="[8274 - 36353 - MES ATUAL].[CODCLIPRINC].&amp;[125473]"/>
            <x15:cachedUniqueName index="1695" name="[8274 - 36353 - MES ATUAL].[CODCLIPRINC].&amp;[125581]"/>
            <x15:cachedUniqueName index="1696" name="[8274 - 36353 - MES ATUAL].[CODCLIPRINC].&amp;[125602]"/>
            <x15:cachedUniqueName index="1697" name="[8274 - 36353 - MES ATUAL].[CODCLIPRINC].&amp;[125612]"/>
            <x15:cachedUniqueName index="1698" name="[8274 - 36353 - MES ATUAL].[CODCLIPRINC].&amp;[125716]"/>
            <x15:cachedUniqueName index="1699" name="[8274 - 36353 - MES ATUAL].[CODCLIPRINC].&amp;[125718]"/>
            <x15:cachedUniqueName index="1700" name="[8274 - 36353 - MES ATUAL].[CODCLIPRINC].&amp;[125813]"/>
            <x15:cachedUniqueName index="1701" name="[8274 - 36353 - MES ATUAL].[CODCLIPRINC].&amp;[125843]"/>
            <x15:cachedUniqueName index="1702" name="[8274 - 36353 - MES ATUAL].[CODCLIPRINC].&amp;[125885]"/>
            <x15:cachedUniqueName index="1703" name="[8274 - 36353 - MES ATUAL].[CODCLIPRINC].&amp;[125886]"/>
            <x15:cachedUniqueName index="1704" name="[8274 - 36353 - MES ATUAL].[CODCLIPRINC].&amp;[125910]"/>
            <x15:cachedUniqueName index="1705" name="[8274 - 36353 - MES ATUAL].[CODCLIPRINC].&amp;[125913]"/>
            <x15:cachedUniqueName index="1706" name="[8274 - 36353 - MES ATUAL].[CODCLIPRINC].&amp;[125972]"/>
            <x15:cachedUniqueName index="1707" name="[8274 - 36353 - MES ATUAL].[CODCLIPRINC].&amp;[126199]"/>
            <x15:cachedUniqueName index="1708" name="[8274 - 36353 - MES ATUAL].[CODCLIPRINC].&amp;[126243]"/>
            <x15:cachedUniqueName index="1709" name="[8274 - 36353 - MES ATUAL].[CODCLIPRINC].&amp;[126308]"/>
            <x15:cachedUniqueName index="1710" name="[8274 - 36353 - MES ATUAL].[CODCLIPRINC].&amp;[126310]"/>
            <x15:cachedUniqueName index="1711" name="[8274 - 36353 - MES ATUAL].[CODCLIPRINC].&amp;[126330]"/>
            <x15:cachedUniqueName index="1712" name="[8274 - 36353 - MES ATUAL].[CODCLIPRINC].&amp;[126413]"/>
            <x15:cachedUniqueName index="1713" name="[8274 - 36353 - MES ATUAL].[CODCLIPRINC].&amp;[126419]"/>
            <x15:cachedUniqueName index="1714" name="[8274 - 36353 - MES ATUAL].[CODCLIPRINC].&amp;[126434]"/>
            <x15:cachedUniqueName index="1715" name="[8274 - 36353 - MES ATUAL].[CODCLIPRINC].&amp;[126537]"/>
            <x15:cachedUniqueName index="1716" name="[8274 - 36353 - MES ATUAL].[CODCLIPRINC].&amp;[126543]"/>
            <x15:cachedUniqueName index="1717" name="[8274 - 36353 - MES ATUAL].[CODCLIPRINC].&amp;[126568]"/>
            <x15:cachedUniqueName index="1718" name="[8274 - 36353 - MES ATUAL].[CODCLIPRINC].&amp;[126690]"/>
            <x15:cachedUniqueName index="1719" name="[8274 - 36353 - MES ATUAL].[CODCLIPRINC].&amp;[126716]"/>
            <x15:cachedUniqueName index="1720" name="[8274 - 36353 - MES ATUAL].[CODCLIPRINC].&amp;[126758]"/>
            <x15:cachedUniqueName index="1721" name="[8274 - 36353 - MES ATUAL].[CODCLIPRINC].&amp;[126821]"/>
            <x15:cachedUniqueName index="1722" name="[8274 - 36353 - MES ATUAL].[CODCLIPRINC].&amp;[126831]"/>
            <x15:cachedUniqueName index="1723" name="[8274 - 36353 - MES ATUAL].[CODCLIPRINC].&amp;[126884]"/>
            <x15:cachedUniqueName index="1724" name="[8274 - 36353 - MES ATUAL].[CODCLIPRINC].&amp;[126910]"/>
            <x15:cachedUniqueName index="1725" name="[8274 - 36353 - MES ATUAL].[CODCLIPRINC].&amp;[126931]"/>
            <x15:cachedUniqueName index="1726" name="[8274 - 36353 - MES ATUAL].[CODCLIPRINC].&amp;[126938]"/>
            <x15:cachedUniqueName index="1727" name="[8274 - 36353 - MES ATUAL].[CODCLIPRINC].&amp;[126985]"/>
            <x15:cachedUniqueName index="1728" name="[8274 - 36353 - MES ATUAL].[CODCLIPRINC].&amp;[127038]"/>
            <x15:cachedUniqueName index="1729" name="[8274 - 36353 - MES ATUAL].[CODCLIPRINC].&amp;[127043]"/>
            <x15:cachedUniqueName index="1730" name="[8274 - 36353 - MES ATUAL].[CODCLIPRINC].&amp;[127080]"/>
            <x15:cachedUniqueName index="1731" name="[8274 - 36353 - MES ATUAL].[CODCLIPRINC].&amp;[127083]"/>
            <x15:cachedUniqueName index="1732" name="[8274 - 36353 - MES ATUAL].[CODCLIPRINC].&amp;[127141]"/>
            <x15:cachedUniqueName index="1733" name="[8274 - 36353 - MES ATUAL].[CODCLIPRINC].&amp;[127278]"/>
            <x15:cachedUniqueName index="1734" name="[8274 - 36353 - MES ATUAL].[CODCLIPRINC].&amp;[127286]"/>
            <x15:cachedUniqueName index="1735" name="[8274 - 36353 - MES ATUAL].[CODCLIPRINC].&amp;[127300]"/>
            <x15:cachedUniqueName index="1736" name="[8274 - 36353 - MES ATUAL].[CODCLIPRINC].&amp;[127325]"/>
            <x15:cachedUniqueName index="1737" name="[8274 - 36353 - MES ATUAL].[CODCLIPRINC].&amp;[127333]"/>
            <x15:cachedUniqueName index="1738" name="[8274 - 36353 - MES ATUAL].[CODCLIPRINC].&amp;[127355]"/>
            <x15:cachedUniqueName index="1739" name="[8274 - 36353 - MES ATUAL].[CODCLIPRINC].&amp;[127361]"/>
            <x15:cachedUniqueName index="1740" name="[8274 - 36353 - MES ATUAL].[CODCLIPRINC].&amp;[127367]"/>
            <x15:cachedUniqueName index="1741" name="[8274 - 36353 - MES ATUAL].[CODCLIPRINC].&amp;[127373]"/>
            <x15:cachedUniqueName index="1742" name="[8274 - 36353 - MES ATUAL].[CODCLIPRINC].&amp;[127387]"/>
            <x15:cachedUniqueName index="1743" name="[8274 - 36353 - MES ATUAL].[CODCLIPRINC].&amp;[127408]"/>
            <x15:cachedUniqueName index="1744" name="[8274 - 36353 - MES ATUAL].[CODCLIPRINC].&amp;[127425]"/>
            <x15:cachedUniqueName index="1745" name="[8274 - 36353 - MES ATUAL].[CODCLIPRINC].&amp;[127435]"/>
            <x15:cachedUniqueName index="1746" name="[8274 - 36353 - MES ATUAL].[CODCLIPRINC].&amp;[127446]"/>
            <x15:cachedUniqueName index="1747" name="[8274 - 36353 - MES ATUAL].[CODCLIPRINC].&amp;[127472]"/>
            <x15:cachedUniqueName index="1748" name="[8274 - 36353 - MES ATUAL].[CODCLIPRINC].&amp;[127496]"/>
            <x15:cachedUniqueName index="1749" name="[8274 - 36353 - MES ATUAL].[CODCLIPRINC].&amp;[127523]"/>
            <x15:cachedUniqueName index="1750" name="[8274 - 36353 - MES ATUAL].[CODCLIPRINC].&amp;[127607]"/>
            <x15:cachedUniqueName index="1751" name="[8274 - 36353 - MES ATUAL].[CODCLIPRINC].&amp;[127609]"/>
            <x15:cachedUniqueName index="1752" name="[8274 - 36353 - MES ATUAL].[CODCLIPRINC].&amp;[127761]"/>
            <x15:cachedUniqueName index="1753" name="[8274 - 36353 - MES ATUAL].[CODCLIPRINC].&amp;[127779]"/>
            <x15:cachedUniqueName index="1754" name="[8274 - 36353 - MES ATUAL].[CODCLIPRINC].&amp;[127847]"/>
            <x15:cachedUniqueName index="1755" name="[8274 - 36353 - MES ATUAL].[CODCLIPRINC].&amp;[127888]"/>
            <x15:cachedUniqueName index="1756" name="[8274 - 36353 - MES ATUAL].[CODCLIPRINC].&amp;[127908]"/>
            <x15:cachedUniqueName index="1757" name="[8274 - 36353 - MES ATUAL].[CODCLIPRINC].&amp;[127998]"/>
            <x15:cachedUniqueName index="1758" name="[8274 - 36353 - MES ATUAL].[CODCLIPRINC].&amp;[128000]"/>
            <x15:cachedUniqueName index="1759" name="[8274 - 36353 - MES ATUAL].[CODCLIPRINC].&amp;[128001]"/>
            <x15:cachedUniqueName index="1760" name="[8274 - 36353 - MES ATUAL].[CODCLIPRINC].&amp;[128032]"/>
            <x15:cachedUniqueName index="1761" name="[8274 - 36353 - MES ATUAL].[CODCLIPRINC].&amp;[128049]"/>
            <x15:cachedUniqueName index="1762" name="[8274 - 36353 - MES ATUAL].[CODCLIPRINC].&amp;[128120]"/>
            <x15:cachedUniqueName index="1763" name="[8274 - 36353 - MES ATUAL].[CODCLIPRINC].&amp;[128131]"/>
            <x15:cachedUniqueName index="1764" name="[8274 - 36353 - MES ATUAL].[CODCLIPRINC].&amp;[128138]"/>
            <x15:cachedUniqueName index="1765" name="[8274 - 36353 - MES ATUAL].[CODCLIPRINC].&amp;[128149]"/>
            <x15:cachedUniqueName index="1766" name="[8274 - 36353 - MES ATUAL].[CODCLIPRINC].&amp;[128178]"/>
            <x15:cachedUniqueName index="1767" name="[8274 - 36353 - MES ATUAL].[CODCLIPRINC].&amp;[128219]"/>
            <x15:cachedUniqueName index="1768" name="[8274 - 36353 - MES ATUAL].[CODCLIPRINC].&amp;[128232]"/>
            <x15:cachedUniqueName index="1769" name="[8274 - 36353 - MES ATUAL].[CODCLIPRINC].&amp;[128289]"/>
            <x15:cachedUniqueName index="1770" name="[8274 - 36353 - MES ATUAL].[CODCLIPRINC].&amp;[128305]"/>
            <x15:cachedUniqueName index="1771" name="[8274 - 36353 - MES ATUAL].[CODCLIPRINC].&amp;[128313]"/>
            <x15:cachedUniqueName index="1772" name="[8274 - 36353 - MES ATUAL].[CODCLIPRINC].&amp;[128334]"/>
            <x15:cachedUniqueName index="1773" name="[8274 - 36353 - MES ATUAL].[CODCLIPRINC].&amp;[128351]"/>
            <x15:cachedUniqueName index="1774" name="[8274 - 36353 - MES ATUAL].[CODCLIPRINC].&amp;[128378]"/>
            <x15:cachedUniqueName index="1775" name="[8274 - 36353 - MES ATUAL].[CODCLIPRINC].&amp;[128389]"/>
            <x15:cachedUniqueName index="1776" name="[8274 - 36353 - MES ATUAL].[CODCLIPRINC].&amp;[128416]"/>
            <x15:cachedUniqueName index="1777" name="[8274 - 36353 - MES ATUAL].[CODCLIPRINC].&amp;[128513]"/>
            <x15:cachedUniqueName index="1778" name="[8274 - 36353 - MES ATUAL].[CODCLIPRINC].&amp;[128530]"/>
            <x15:cachedUniqueName index="1779" name="[8274 - 36353 - MES ATUAL].[CODCLIPRINC].&amp;[128531]"/>
            <x15:cachedUniqueName index="1780" name="[8274 - 36353 - MES ATUAL].[CODCLIPRINC].&amp;[128566]"/>
            <x15:cachedUniqueName index="1781" name="[8274 - 36353 - MES ATUAL].[CODCLIPRINC].&amp;[128595]"/>
            <x15:cachedUniqueName index="1782" name="[8274 - 36353 - MES ATUAL].[CODCLIPRINC].&amp;[128603]"/>
            <x15:cachedUniqueName index="1783" name="[8274 - 36353 - MES ATUAL].[CODCLIPRINC].&amp;[128630]"/>
            <x15:cachedUniqueName index="1784" name="[8274 - 36353 - MES ATUAL].[CODCLIPRINC].&amp;[128711]"/>
            <x15:cachedUniqueName index="1785" name="[8274 - 36353 - MES ATUAL].[CODCLIPRINC].&amp;[128741]"/>
            <x15:cachedUniqueName index="1786" name="[8274 - 36353 - MES ATUAL].[CODCLIPRINC].&amp;[128760]"/>
            <x15:cachedUniqueName index="1787" name="[8274 - 36353 - MES ATUAL].[CODCLIPRINC].&amp;[128919]"/>
            <x15:cachedUniqueName index="1788" name="[8274 - 36353 - MES ATUAL].[CODCLIPRINC].&amp;[128930]"/>
            <x15:cachedUniqueName index="1789" name="[8274 - 36353 - MES ATUAL].[CODCLIPRINC].&amp;[128932]"/>
            <x15:cachedUniqueName index="1790" name="[8274 - 36353 - MES ATUAL].[CODCLIPRINC].&amp;[129006]"/>
            <x15:cachedUniqueName index="1791" name="[8274 - 36353 - MES ATUAL].[CODCLIPRINC].&amp;[129027]"/>
            <x15:cachedUniqueName index="1792" name="[8274 - 36353 - MES ATUAL].[CODCLIPRINC].&amp;[129094]"/>
            <x15:cachedUniqueName index="1793" name="[8274 - 36353 - MES ATUAL].[CODCLIPRINC].&amp;[129100]"/>
            <x15:cachedUniqueName index="1794" name="[8274 - 36353 - MES ATUAL].[CODCLIPRINC].&amp;[129108]"/>
            <x15:cachedUniqueName index="1795" name="[8274 - 36353 - MES ATUAL].[CODCLIPRINC].&amp;[129121]"/>
            <x15:cachedUniqueName index="1796" name="[8274 - 36353 - MES ATUAL].[CODCLIPRINC].&amp;[129170]"/>
            <x15:cachedUniqueName index="1797" name="[8274 - 36353 - MES ATUAL].[CODCLIPRINC].&amp;[129211]"/>
            <x15:cachedUniqueName index="1798" name="[8274 - 36353 - MES ATUAL].[CODCLIPRINC].&amp;[129237]"/>
            <x15:cachedUniqueName index="1799" name="[8274 - 36353 - MES ATUAL].[CODCLIPRINC].&amp;[129248]"/>
            <x15:cachedUniqueName index="1800" name="[8274 - 36353 - MES ATUAL].[CODCLIPRINC].&amp;[129250]"/>
            <x15:cachedUniqueName index="1801" name="[8274 - 36353 - MES ATUAL].[CODCLIPRINC].&amp;[129269]"/>
            <x15:cachedUniqueName index="1802" name="[8274 - 36353 - MES ATUAL].[CODCLIPRINC].&amp;[129271]"/>
            <x15:cachedUniqueName index="1803" name="[8274 - 36353 - MES ATUAL].[CODCLIPRINC].&amp;[129288]"/>
            <x15:cachedUniqueName index="1804" name="[8274 - 36353 - MES ATUAL].[CODCLIPRINC].&amp;[129349]"/>
            <x15:cachedUniqueName index="1805" name="[8274 - 36353 - MES ATUAL].[CODCLIPRINC].&amp;[129361]"/>
            <x15:cachedUniqueName index="1806" name="[8274 - 36353 - MES ATUAL].[CODCLIPRINC].&amp;[129371]"/>
            <x15:cachedUniqueName index="1807" name="[8274 - 36353 - MES ATUAL].[CODCLIPRINC].&amp;[129419]"/>
            <x15:cachedUniqueName index="1808" name="[8274 - 36353 - MES ATUAL].[CODCLIPRINC].&amp;[129454]"/>
            <x15:cachedUniqueName index="1809" name="[8274 - 36353 - MES ATUAL].[CODCLIPRINC].&amp;[129485]"/>
            <x15:cachedUniqueName index="1810" name="[8274 - 36353 - MES ATUAL].[CODCLIPRINC].&amp;[129507]"/>
            <x15:cachedUniqueName index="1811" name="[8274 - 36353 - MES ATUAL].[CODCLIPRINC].&amp;[129519]"/>
            <x15:cachedUniqueName index="1812" name="[8274 - 36353 - MES ATUAL].[CODCLIPRINC].&amp;[129538]"/>
            <x15:cachedUniqueName index="1813" name="[8274 - 36353 - MES ATUAL].[CODCLIPRINC].&amp;[129553]"/>
            <x15:cachedUniqueName index="1814" name="[8274 - 36353 - MES ATUAL].[CODCLIPRINC].&amp;[129644]"/>
            <x15:cachedUniqueName index="1815" name="[8274 - 36353 - MES ATUAL].[CODCLIPRINC].&amp;[129678]"/>
            <x15:cachedUniqueName index="1816" name="[8274 - 36353 - MES ATUAL].[CODCLIPRINC].&amp;[129685]"/>
            <x15:cachedUniqueName index="1817" name="[8274 - 36353 - MES ATUAL].[CODCLIPRINC].&amp;[129700]"/>
            <x15:cachedUniqueName index="1818" name="[8274 - 36353 - MES ATUAL].[CODCLIPRINC].&amp;[129808]"/>
            <x15:cachedUniqueName index="1819" name="[8274 - 36353 - MES ATUAL].[CODCLIPRINC].&amp;[129840]"/>
            <x15:cachedUniqueName index="1820" name="[8274 - 36353 - MES ATUAL].[CODCLIPRINC].&amp;[129846]"/>
            <x15:cachedUniqueName index="1821" name="[8274 - 36353 - MES ATUAL].[CODCLIPRINC].&amp;[130095]"/>
            <x15:cachedUniqueName index="1822" name="[8274 - 36353 - MES ATUAL].[CODCLIPRINC].&amp;[130115]"/>
            <x15:cachedUniqueName index="1823" name="[8274 - 36353 - MES ATUAL].[CODCLIPRINC].&amp;[130126]"/>
            <x15:cachedUniqueName index="1824" name="[8274 - 36353 - MES ATUAL].[CODCLIPRINC].&amp;[130221]"/>
            <x15:cachedUniqueName index="1825" name="[8274 - 36353 - MES ATUAL].[CODCLIPRINC].&amp;[130252]"/>
            <x15:cachedUniqueName index="1826" name="[8274 - 36353 - MES ATUAL].[CODCLIPRINC].&amp;[130327]"/>
            <x15:cachedUniqueName index="1827" name="[8274 - 36353 - MES ATUAL].[CODCLIPRINC].&amp;[130349]"/>
            <x15:cachedUniqueName index="1828" name="[8274 - 36353 - MES ATUAL].[CODCLIPRINC].&amp;[130373]"/>
            <x15:cachedUniqueName index="1829" name="[8274 - 36353 - MES ATUAL].[CODCLIPRINC].&amp;[130439]"/>
            <x15:cachedUniqueName index="1830" name="[8274 - 36353 - MES ATUAL].[CODCLIPRINC].&amp;[130459]"/>
            <x15:cachedUniqueName index="1831" name="[8274 - 36353 - MES ATUAL].[CODCLIPRINC].&amp;[130465]"/>
            <x15:cachedUniqueName index="1832" name="[8274 - 36353 - MES ATUAL].[CODCLIPRINC].&amp;[130517]"/>
            <x15:cachedUniqueName index="1833" name="[8274 - 36353 - MES ATUAL].[CODCLIPRINC].&amp;[130539]"/>
            <x15:cachedUniqueName index="1834" name="[8274 - 36353 - MES ATUAL].[CODCLIPRINC].&amp;[130684]"/>
            <x15:cachedUniqueName index="1835" name="[8274 - 36353 - MES ATUAL].[CODCLIPRINC].&amp;[130685]"/>
            <x15:cachedUniqueName index="1836" name="[8274 - 36353 - MES ATUAL].[CODCLIPRINC].&amp;[130733]"/>
            <x15:cachedUniqueName index="1837" name="[8274 - 36353 - MES ATUAL].[CODCLIPRINC].&amp;[130763]"/>
            <x15:cachedUniqueName index="1838" name="[8274 - 36353 - MES ATUAL].[CODCLIPRINC].&amp;[130766]"/>
            <x15:cachedUniqueName index="1839" name="[8274 - 36353 - MES ATUAL].[CODCLIPRINC].&amp;[130785]"/>
            <x15:cachedUniqueName index="1840" name="[8274 - 36353 - MES ATUAL].[CODCLIPRINC].&amp;[130791]"/>
            <x15:cachedUniqueName index="1841" name="[8274 - 36353 - MES ATUAL].[CODCLIPRINC].&amp;[130801]"/>
            <x15:cachedUniqueName index="1842" name="[8274 - 36353 - MES ATUAL].[CODCLIPRINC].&amp;[130812]"/>
            <x15:cachedUniqueName index="1843" name="[8274 - 36353 - MES ATUAL].[CODCLIPRINC].&amp;[130813]"/>
            <x15:cachedUniqueName index="1844" name="[8274 - 36353 - MES ATUAL].[CODCLIPRINC].&amp;[130818]"/>
            <x15:cachedUniqueName index="1845" name="[8274 - 36353 - MES ATUAL].[CODCLIPRINC].&amp;[130824]"/>
            <x15:cachedUniqueName index="1846" name="[8274 - 36353 - MES ATUAL].[CODCLIPRINC].&amp;[130825]"/>
            <x15:cachedUniqueName index="1847" name="[8274 - 36353 - MES ATUAL].[CODCLIPRINC].&amp;[130903]"/>
            <x15:cachedUniqueName index="1848" name="[8274 - 36353 - MES ATUAL].[CODCLIPRINC].&amp;[130926]"/>
            <x15:cachedUniqueName index="1849" name="[8274 - 36353 - MES ATUAL].[CODCLIPRINC].&amp;[131010]"/>
            <x15:cachedUniqueName index="1850" name="[8274 - 36353 - MES ATUAL].[CODCLIPRINC].&amp;[131076]"/>
            <x15:cachedUniqueName index="1851" name="[8274 - 36353 - MES ATUAL].[CODCLIPRINC].&amp;[131100]"/>
            <x15:cachedUniqueName index="1852" name="[8274 - 36353 - MES ATUAL].[CODCLIPRINC].&amp;[131117]"/>
            <x15:cachedUniqueName index="1853" name="[8274 - 36353 - MES ATUAL].[CODCLIPRINC].&amp;[131126]"/>
            <x15:cachedUniqueName index="1854" name="[8274 - 36353 - MES ATUAL].[CODCLIPRINC].&amp;[131143]"/>
            <x15:cachedUniqueName index="1855" name="[8274 - 36353 - MES ATUAL].[CODCLIPRINC].&amp;[131175]"/>
            <x15:cachedUniqueName index="1856" name="[8274 - 36353 - MES ATUAL].[CODCLIPRINC].&amp;[131225]"/>
            <x15:cachedUniqueName index="1857" name="[8274 - 36353 - MES ATUAL].[CODCLIPRINC].&amp;[131247]"/>
            <x15:cachedUniqueName index="1858" name="[8274 - 36353 - MES ATUAL].[CODCLIPRINC].&amp;[131418]"/>
            <x15:cachedUniqueName index="1859" name="[8274 - 36353 - MES ATUAL].[CODCLIPRINC].&amp;[131434]"/>
            <x15:cachedUniqueName index="1860" name="[8274 - 36353 - MES ATUAL].[CODCLIPRINC].&amp;[131440]"/>
            <x15:cachedUniqueName index="1861" name="[8274 - 36353 - MES ATUAL].[CODCLIPRINC].&amp;[131507]"/>
            <x15:cachedUniqueName index="1862" name="[8274 - 36353 - MES ATUAL].[CODCLIPRINC].&amp;[131524]"/>
            <x15:cachedUniqueName index="1863" name="[8274 - 36353 - MES ATUAL].[CODCLIPRINC].&amp;[131622]"/>
            <x15:cachedUniqueName index="1864" name="[8274 - 36353 - MES ATUAL].[CODCLIPRINC].&amp;[131645]"/>
            <x15:cachedUniqueName index="1865" name="[8274 - 36353 - MES ATUAL].[CODCLIPRINC].&amp;[131680]"/>
            <x15:cachedUniqueName index="1866" name="[8274 - 36353 - MES ATUAL].[CODCLIPRINC].&amp;[131765]"/>
            <x15:cachedUniqueName index="1867" name="[8274 - 36353 - MES ATUAL].[CODCLIPRINC].&amp;[131768]"/>
            <x15:cachedUniqueName index="1868" name="[8274 - 36353 - MES ATUAL].[CODCLIPRINC].&amp;[131780]"/>
            <x15:cachedUniqueName index="1869" name="[8274 - 36353 - MES ATUAL].[CODCLIPRINC].&amp;[131794]"/>
            <x15:cachedUniqueName index="1870" name="[8274 - 36353 - MES ATUAL].[CODCLIPRINC].&amp;[131801]"/>
            <x15:cachedUniqueName index="1871" name="[8274 - 36353 - MES ATUAL].[CODCLIPRINC].&amp;[131839]"/>
            <x15:cachedUniqueName index="1872" name="[8274 - 36353 - MES ATUAL].[CODCLIPRINC].&amp;[131842]"/>
            <x15:cachedUniqueName index="1873" name="[8274 - 36353 - MES ATUAL].[CODCLIPRINC].&amp;[131866]"/>
            <x15:cachedUniqueName index="1874" name="[8274 - 36353 - MES ATUAL].[CODCLIPRINC].&amp;[131908]"/>
            <x15:cachedUniqueName index="1875" name="[8274 - 36353 - MES ATUAL].[CODCLIPRINC].&amp;[131923]"/>
            <x15:cachedUniqueName index="1876" name="[8274 - 36353 - MES ATUAL].[CODCLIPRINC].&amp;[131961]"/>
            <x15:cachedUniqueName index="1877" name="[8274 - 36353 - MES ATUAL].[CODCLIPRINC].&amp;[131962]"/>
            <x15:cachedUniqueName index="1878" name="[8274 - 36353 - MES ATUAL].[CODCLIPRINC].&amp;[131979]"/>
            <x15:cachedUniqueName index="1879" name="[8274 - 36353 - MES ATUAL].[CODCLIPRINC].&amp;[132089]"/>
            <x15:cachedUniqueName index="1880" name="[8274 - 36353 - MES ATUAL].[CODCLIPRINC].&amp;[132095]"/>
            <x15:cachedUniqueName index="1881" name="[8274 - 36353 - MES ATUAL].[CODCLIPRINC].&amp;[132134]"/>
            <x15:cachedUniqueName index="1882" name="[8274 - 36353 - MES ATUAL].[CODCLIPRINC].&amp;[132140]"/>
            <x15:cachedUniqueName index="1883" name="[8274 - 36353 - MES ATUAL].[CODCLIPRINC].&amp;[132203]"/>
            <x15:cachedUniqueName index="1884" name="[8274 - 36353 - MES ATUAL].[CODCLIPRINC].&amp;[132207]"/>
            <x15:cachedUniqueName index="1885" name="[8274 - 36353 - MES ATUAL].[CODCLIPRINC].&amp;[132227]"/>
            <x15:cachedUniqueName index="1886" name="[8274 - 36353 - MES ATUAL].[CODCLIPRINC].&amp;[132228]"/>
            <x15:cachedUniqueName index="1887" name="[8274 - 36353 - MES ATUAL].[CODCLIPRINC].&amp;[132233]"/>
            <x15:cachedUniqueName index="1888" name="[8274 - 36353 - MES ATUAL].[CODCLIPRINC].&amp;[132267]"/>
            <x15:cachedUniqueName index="1889" name="[8274 - 36353 - MES ATUAL].[CODCLIPRINC].&amp;[132294]"/>
            <x15:cachedUniqueName index="1890" name="[8274 - 36353 - MES ATUAL].[CODCLIPRINC].&amp;[132298]"/>
            <x15:cachedUniqueName index="1891" name="[8274 - 36353 - MES ATUAL].[CODCLIPRINC].&amp;[132316]"/>
            <x15:cachedUniqueName index="1892" name="[8274 - 36353 - MES ATUAL].[CODCLIPRINC].&amp;[132374]"/>
            <x15:cachedUniqueName index="1893" name="[8274 - 36353 - MES ATUAL].[CODCLIPRINC].&amp;[132410]"/>
            <x15:cachedUniqueName index="1894" name="[8274 - 36353 - MES ATUAL].[CODCLIPRINC].&amp;[132439]"/>
            <x15:cachedUniqueName index="1895" name="[8274 - 36353 - MES ATUAL].[CODCLIPRINC].&amp;[132513]"/>
            <x15:cachedUniqueName index="1896" name="[8274 - 36353 - MES ATUAL].[CODCLIPRINC].&amp;[132562]"/>
            <x15:cachedUniqueName index="1897" name="[8274 - 36353 - MES ATUAL].[CODCLIPRINC].&amp;[132608]"/>
            <x15:cachedUniqueName index="1898" name="[8274 - 36353 - MES ATUAL].[CODCLIPRINC].&amp;[132630]"/>
            <x15:cachedUniqueName index="1899" name="[8274 - 36353 - MES ATUAL].[CODCLIPRINC].&amp;[132645]"/>
            <x15:cachedUniqueName index="1900" name="[8274 - 36353 - MES ATUAL].[CODCLIPRINC].&amp;[132707]"/>
            <x15:cachedUniqueName index="1901" name="[8274 - 36353 - MES ATUAL].[CODCLIPRINC].&amp;[132721]"/>
            <x15:cachedUniqueName index="1902" name="[8274 - 36353 - MES ATUAL].[CODCLIPRINC].&amp;[132766]"/>
            <x15:cachedUniqueName index="1903" name="[8274 - 36353 - MES ATUAL].[CODCLIPRINC].&amp;[132785]"/>
            <x15:cachedUniqueName index="1904" name="[8274 - 36353 - MES ATUAL].[CODCLIPRINC].&amp;[132786]"/>
            <x15:cachedUniqueName index="1905" name="[8274 - 36353 - MES ATUAL].[CODCLIPRINC].&amp;[132802]"/>
            <x15:cachedUniqueName index="1906" name="[8274 - 36353 - MES ATUAL].[CODCLIPRINC].&amp;[132821]"/>
            <x15:cachedUniqueName index="1907" name="[8274 - 36353 - MES ATUAL].[CODCLIPRINC].&amp;[132842]"/>
            <x15:cachedUniqueName index="1908" name="[8274 - 36353 - MES ATUAL].[CODCLIPRINC].&amp;[132872]"/>
            <x15:cachedUniqueName index="1909" name="[8274 - 36353 - MES ATUAL].[CODCLIPRINC].&amp;[132890]"/>
            <x15:cachedUniqueName index="1910" name="[8274 - 36353 - MES ATUAL].[CODCLIPRINC].&amp;[132906]"/>
            <x15:cachedUniqueName index="1911" name="[8274 - 36353 - MES ATUAL].[CODCLIPRINC].&amp;[132923]"/>
            <x15:cachedUniqueName index="1912" name="[8274 - 36353 - MES ATUAL].[CODCLIPRINC].&amp;[132941]"/>
            <x15:cachedUniqueName index="1913" name="[8274 - 36353 - MES ATUAL].[CODCLIPRINC].&amp;[132957]"/>
            <x15:cachedUniqueName index="1914" name="[8274 - 36353 - MES ATUAL].[CODCLIPRINC].&amp;[132999]"/>
            <x15:cachedUniqueName index="1915" name="[8274 - 36353 - MES ATUAL].[CODCLIPRINC].&amp;[133008]"/>
            <x15:cachedUniqueName index="1916" name="[8274 - 36353 - MES ATUAL].[CODCLIPRINC].&amp;[133028]"/>
            <x15:cachedUniqueName index="1917" name="[8274 - 36353 - MES ATUAL].[CODCLIPRINC].&amp;[133037]"/>
            <x15:cachedUniqueName index="1918" name="[8274 - 36353 - MES ATUAL].[CODCLIPRINC].&amp;[133083]"/>
            <x15:cachedUniqueName index="1919" name="[8274 - 36353 - MES ATUAL].[CODCLIPRINC].&amp;[133109]"/>
            <x15:cachedUniqueName index="1920" name="[8274 - 36353 - MES ATUAL].[CODCLIPRINC].&amp;[133122]"/>
            <x15:cachedUniqueName index="1921" name="[8274 - 36353 - MES ATUAL].[CODCLIPRINC].&amp;[133250]"/>
            <x15:cachedUniqueName index="1922" name="[8274 - 36353 - MES ATUAL].[CODCLIPRINC].&amp;[133336]"/>
            <x15:cachedUniqueName index="1923" name="[8274 - 36353 - MES ATUAL].[CODCLIPRINC].&amp;[133351]"/>
            <x15:cachedUniqueName index="1924" name="[8274 - 36353 - MES ATUAL].[CODCLIPRINC].&amp;[133358]"/>
            <x15:cachedUniqueName index="1925" name="[8274 - 36353 - MES ATUAL].[CODCLIPRINC].&amp;[133364]"/>
            <x15:cachedUniqueName index="1926" name="[8274 - 36353 - MES ATUAL].[CODCLIPRINC].&amp;[133392]"/>
            <x15:cachedUniqueName index="1927" name="[8274 - 36353 - MES ATUAL].[CODCLIPRINC].&amp;[133395]"/>
            <x15:cachedUniqueName index="1928" name="[8274 - 36353 - MES ATUAL].[CODCLIPRINC].&amp;[133428]"/>
            <x15:cachedUniqueName index="1929" name="[8274 - 36353 - MES ATUAL].[CODCLIPRINC].&amp;[133444]"/>
            <x15:cachedUniqueName index="1930" name="[8274 - 36353 - MES ATUAL].[CODCLIPRINC].&amp;[133477]"/>
            <x15:cachedUniqueName index="1931" name="[8274 - 36353 - MES ATUAL].[CODCLIPRINC].&amp;[133486]"/>
            <x15:cachedUniqueName index="1932" name="[8274 - 36353 - MES ATUAL].[CODCLIPRINC].&amp;[133550]"/>
            <x15:cachedUniqueName index="1933" name="[8274 - 36353 - MES ATUAL].[CODCLIPRINC].&amp;[133635]"/>
            <x15:cachedUniqueName index="1934" name="[8274 - 36353 - MES ATUAL].[CODCLIPRINC].&amp;[133651]"/>
            <x15:cachedUniqueName index="1935" name="[8274 - 36353 - MES ATUAL].[CODCLIPRINC].&amp;[133654]"/>
            <x15:cachedUniqueName index="1936" name="[8274 - 36353 - MES ATUAL].[CODCLIPRINC].&amp;[133690]"/>
            <x15:cachedUniqueName index="1937" name="[8274 - 36353 - MES ATUAL].[CODCLIPRINC].&amp;[133707]"/>
            <x15:cachedUniqueName index="1938" name="[8274 - 36353 - MES ATUAL].[CODCLIPRINC].&amp;[133713]"/>
            <x15:cachedUniqueName index="1939" name="[8274 - 36353 - MES ATUAL].[CODCLIPRINC].&amp;[133782]"/>
            <x15:cachedUniqueName index="1940" name="[8274 - 36353 - MES ATUAL].[CODCLIPRINC].&amp;[133816]"/>
            <x15:cachedUniqueName index="1941" name="[8274 - 36353 - MES ATUAL].[CODCLIPRINC].&amp;[133832]"/>
            <x15:cachedUniqueName index="1942" name="[8274 - 36353 - MES ATUAL].[CODCLIPRINC].&amp;[133834]"/>
            <x15:cachedUniqueName index="1943" name="[8274 - 36353 - MES ATUAL].[CODCLIPRINC].&amp;[133846]"/>
            <x15:cachedUniqueName index="1944" name="[8274 - 36353 - MES ATUAL].[CODCLIPRINC].&amp;[133854]"/>
            <x15:cachedUniqueName index="1945" name="[8274 - 36353 - MES ATUAL].[CODCLIPRINC].&amp;[133867]"/>
            <x15:cachedUniqueName index="1946" name="[8274 - 36353 - MES ATUAL].[CODCLIPRINC].&amp;[133880]"/>
            <x15:cachedUniqueName index="1947" name="[8274 - 36353 - MES ATUAL].[CODCLIPRINC].&amp;[133938]"/>
            <x15:cachedUniqueName index="1948" name="[8274 - 36353 - MES ATUAL].[CODCLIPRINC].&amp;[133949]"/>
            <x15:cachedUniqueName index="1949" name="[8274 - 36353 - MES ATUAL].[CODCLIPRINC].&amp;[133954]"/>
            <x15:cachedUniqueName index="1950" name="[8274 - 36353 - MES ATUAL].[CODCLIPRINC].&amp;[133973]"/>
            <x15:cachedUniqueName index="1951" name="[8274 - 36353 - MES ATUAL].[CODCLIPRINC].&amp;[134003]"/>
            <x15:cachedUniqueName index="1952" name="[8274 - 36353 - MES ATUAL].[CODCLIPRINC].&amp;[134006]"/>
            <x15:cachedUniqueName index="1953" name="[8274 - 36353 - MES ATUAL].[CODCLIPRINC].&amp;[134017]"/>
            <x15:cachedUniqueName index="1954" name="[8274 - 36353 - MES ATUAL].[CODCLIPRINC].&amp;[134020]"/>
            <x15:cachedUniqueName index="1955" name="[8274 - 36353 - MES ATUAL].[CODCLIPRINC].&amp;[134048]"/>
            <x15:cachedUniqueName index="1956" name="[8274 - 36353 - MES ATUAL].[CODCLIPRINC].&amp;[134055]"/>
            <x15:cachedUniqueName index="1957" name="[8274 - 36353 - MES ATUAL].[CODCLIPRINC].&amp;[134067]"/>
            <x15:cachedUniqueName index="1958" name="[8274 - 36353 - MES ATUAL].[CODCLIPRINC].&amp;[134084]"/>
            <x15:cachedUniqueName index="1959" name="[8274 - 36353 - MES ATUAL].[CODCLIPRINC].&amp;[134155]"/>
            <x15:cachedUniqueName index="1960" name="[8274 - 36353 - MES ATUAL].[CODCLIPRINC].&amp;[134209]"/>
            <x15:cachedUniqueName index="1961" name="[8274 - 36353 - MES ATUAL].[CODCLIPRINC].&amp;[134228]"/>
            <x15:cachedUniqueName index="1962" name="[8274 - 36353 - MES ATUAL].[CODCLIPRINC].&amp;[134275]"/>
            <x15:cachedUniqueName index="1963" name="[8274 - 36353 - MES ATUAL].[CODCLIPRINC].&amp;[134357]"/>
            <x15:cachedUniqueName index="1964" name="[8274 - 36353 - MES ATUAL].[CODCLIPRINC].&amp;[134359]"/>
            <x15:cachedUniqueName index="1965" name="[8274 - 36353 - MES ATUAL].[CODCLIPRINC].&amp;[134378]"/>
            <x15:cachedUniqueName index="1966" name="[8274 - 36353 - MES ATUAL].[CODCLIPRINC].&amp;[134397]"/>
            <x15:cachedUniqueName index="1967" name="[8274 - 36353 - MES ATUAL].[CODCLIPRINC].&amp;[134420]"/>
            <x15:cachedUniqueName index="1968" name="[8274 - 36353 - MES ATUAL].[CODCLIPRINC].&amp;[134447]"/>
            <x15:cachedUniqueName index="1969" name="[8274 - 36353 - MES ATUAL].[CODCLIPRINC].&amp;[134458]"/>
            <x15:cachedUniqueName index="1970" name="[8274 - 36353 - MES ATUAL].[CODCLIPRINC].&amp;[134498]"/>
            <x15:cachedUniqueName index="1971" name="[8274 - 36353 - MES ATUAL].[CODCLIPRINC].&amp;[134502]"/>
            <x15:cachedUniqueName index="1972" name="[8274 - 36353 - MES ATUAL].[CODCLIPRINC].&amp;[134533]"/>
            <x15:cachedUniqueName index="1973" name="[8274 - 36353 - MES ATUAL].[CODCLIPRINC].&amp;[134546]"/>
            <x15:cachedUniqueName index="1974" name="[8274 - 36353 - MES ATUAL].[CODCLIPRINC].&amp;[134569]"/>
            <x15:cachedUniqueName index="1975" name="[8274 - 36353 - MES ATUAL].[CODCLIPRINC].&amp;[134581]"/>
            <x15:cachedUniqueName index="1976" name="[8274 - 36353 - MES ATUAL].[CODCLIPRINC].&amp;[134609]"/>
            <x15:cachedUniqueName index="1977" name="[8274 - 36353 - MES ATUAL].[CODCLIPRINC].&amp;[134628]"/>
            <x15:cachedUniqueName index="1978" name="[8274 - 36353 - MES ATUAL].[CODCLIPRINC].&amp;[134629]"/>
            <x15:cachedUniqueName index="1979" name="[8274 - 36353 - MES ATUAL].[CODCLIPRINC].&amp;[134669]"/>
            <x15:cachedUniqueName index="1980" name="[8274 - 36353 - MES ATUAL].[CODCLIPRINC].&amp;[134682]"/>
            <x15:cachedUniqueName index="1981" name="[8274 - 36353 - MES ATUAL].[CODCLIPRINC].&amp;[134747]"/>
            <x15:cachedUniqueName index="1982" name="[8274 - 36353 - MES ATUAL].[CODCLIPRINC].&amp;[134749]"/>
            <x15:cachedUniqueName index="1983" name="[8274 - 36353 - MES ATUAL].[CODCLIPRINC].&amp;[134770]"/>
            <x15:cachedUniqueName index="1984" name="[8274 - 36353 - MES ATUAL].[CODCLIPRINC].&amp;[134800]"/>
            <x15:cachedUniqueName index="1985" name="[8274 - 36353 - MES ATUAL].[CODCLIPRINC].&amp;[134801]"/>
            <x15:cachedUniqueName index="1986" name="[8274 - 36353 - MES ATUAL].[CODCLIPRINC].&amp;[134809]"/>
            <x15:cachedUniqueName index="1987" name="[8274 - 36353 - MES ATUAL].[CODCLIPRINC].&amp;[134863]"/>
            <x15:cachedUniqueName index="1988" name="[8274 - 36353 - MES ATUAL].[CODCLIPRINC].&amp;[134903]"/>
            <x15:cachedUniqueName index="1989" name="[8274 - 36353 - MES ATUAL].[CODCLIPRINC].&amp;[134905]"/>
            <x15:cachedUniqueName index="1990" name="[8274 - 36353 - MES ATUAL].[CODCLIPRINC].&amp;[134980]"/>
            <x15:cachedUniqueName index="1991" name="[8274 - 36353 - MES ATUAL].[CODCLIPRINC].&amp;[134988]"/>
            <x15:cachedUniqueName index="1992" name="[8274 - 36353 - MES ATUAL].[CODCLIPRINC].&amp;[134994]"/>
            <x15:cachedUniqueName index="1993" name="[8274 - 36353 - MES ATUAL].[CODCLIPRINC].&amp;[135054]"/>
            <x15:cachedUniqueName index="1994" name="[8274 - 36353 - MES ATUAL].[CODCLIPRINC].&amp;[135058]"/>
            <x15:cachedUniqueName index="1995" name="[8274 - 36353 - MES ATUAL].[CODCLIPRINC].&amp;[135098]"/>
            <x15:cachedUniqueName index="1996" name="[8274 - 36353 - MES ATUAL].[CODCLIPRINC].&amp;[135099]"/>
            <x15:cachedUniqueName index="1997" name="[8274 - 36353 - MES ATUAL].[CODCLIPRINC].&amp;[135143]"/>
            <x15:cachedUniqueName index="1998" name="[8274 - 36353 - MES ATUAL].[CODCLIPRINC].&amp;[135161]"/>
            <x15:cachedUniqueName index="1999" name="[8274 - 36353 - MES ATUAL].[CODCLIPRINC].&amp;[135167]"/>
            <x15:cachedUniqueName index="2000" name="[8274 - 36353 - MES ATUAL].[CODCLIPRINC].&amp;[135220]"/>
            <x15:cachedUniqueName index="2001" name="[8274 - 36353 - MES ATUAL].[CODCLIPRINC].&amp;[135226]"/>
            <x15:cachedUniqueName index="2002" name="[8274 - 36353 - MES ATUAL].[CODCLIPRINC].&amp;[135239]"/>
            <x15:cachedUniqueName index="2003" name="[8274 - 36353 - MES ATUAL].[CODCLIPRINC].&amp;[135249]"/>
            <x15:cachedUniqueName index="2004" name="[8274 - 36353 - MES ATUAL].[CODCLIPRINC].&amp;[135252]"/>
            <x15:cachedUniqueName index="2005" name="[8274 - 36353 - MES ATUAL].[CODCLIPRINC].&amp;[135341]"/>
            <x15:cachedUniqueName index="2006" name="[8274 - 36353 - MES ATUAL].[CODCLIPRINC].&amp;[135385]"/>
            <x15:cachedUniqueName index="2007" name="[8274 - 36353 - MES ATUAL].[CODCLIPRINC].&amp;[135413]"/>
            <x15:cachedUniqueName index="2008" name="[8274 - 36353 - MES ATUAL].[CODCLIPRINC].&amp;[135454]"/>
            <x15:cachedUniqueName index="2009" name="[8274 - 36353 - MES ATUAL].[CODCLIPRINC].&amp;[135528]"/>
            <x15:cachedUniqueName index="2010" name="[8274 - 36353 - MES ATUAL].[CODCLIPRINC].&amp;[135544]"/>
            <x15:cachedUniqueName index="2011" name="[8274 - 36353 - MES ATUAL].[CODCLIPRINC].&amp;[135704]"/>
            <x15:cachedUniqueName index="2012" name="[8274 - 36353 - MES ATUAL].[CODCLIPRINC].&amp;[135744]"/>
            <x15:cachedUniqueName index="2013" name="[8274 - 36353 - MES ATUAL].[CODCLIPRINC].&amp;[135746]"/>
            <x15:cachedUniqueName index="2014" name="[8274 - 36353 - MES ATUAL].[CODCLIPRINC].&amp;[135770]"/>
            <x15:cachedUniqueName index="2015" name="[8274 - 36353 - MES ATUAL].[CODCLIPRINC].&amp;[135868]"/>
            <x15:cachedUniqueName index="2016" name="[8274 - 36353 - MES ATUAL].[CODCLIPRINC].&amp;[135897]"/>
            <x15:cachedUniqueName index="2017" name="[8274 - 36353 - MES ATUAL].[CODCLIPRINC].&amp;[135928]"/>
            <x15:cachedUniqueName index="2018" name="[8274 - 36353 - MES ATUAL].[CODCLIPRINC].&amp;[136000]"/>
            <x15:cachedUniqueName index="2019" name="[8274 - 36353 - MES ATUAL].[CODCLIPRINC].&amp;[136075]"/>
            <x15:cachedUniqueName index="2020" name="[8274 - 36353 - MES ATUAL].[CODCLIPRINC].&amp;[136077]"/>
            <x15:cachedUniqueName index="2021" name="[8274 - 36353 - MES ATUAL].[CODCLIPRINC].&amp;[136103]"/>
            <x15:cachedUniqueName index="2022" name="[8274 - 36353 - MES ATUAL].[CODCLIPRINC].&amp;[136137]"/>
            <x15:cachedUniqueName index="2023" name="[8274 - 36353 - MES ATUAL].[CODCLIPRINC].&amp;[136198]"/>
            <x15:cachedUniqueName index="2024" name="[8274 - 36353 - MES ATUAL].[CODCLIPRINC].&amp;[136199]"/>
            <x15:cachedUniqueName index="2025" name="[8274 - 36353 - MES ATUAL].[CODCLIPRINC].&amp;[136234]"/>
            <x15:cachedUniqueName index="2026" name="[8274 - 36353 - MES ATUAL].[CODCLIPRINC].&amp;[136250]"/>
            <x15:cachedUniqueName index="2027" name="[8274 - 36353 - MES ATUAL].[CODCLIPRINC].&amp;[136256]"/>
            <x15:cachedUniqueName index="2028" name="[8274 - 36353 - MES ATUAL].[CODCLIPRINC].&amp;[136270]"/>
            <x15:cachedUniqueName index="2029" name="[8274 - 36353 - MES ATUAL].[CODCLIPRINC].&amp;[136331]"/>
            <x15:cachedUniqueName index="2030" name="[8274 - 36353 - MES ATUAL].[CODCLIPRINC].&amp;[136372]"/>
            <x15:cachedUniqueName index="2031" name="[8274 - 36353 - MES ATUAL].[CODCLIPRINC].&amp;[136388]"/>
            <x15:cachedUniqueName index="2032" name="[8274 - 36353 - MES ATUAL].[CODCLIPRINC].&amp;[136417]"/>
            <x15:cachedUniqueName index="2033" name="[8274 - 36353 - MES ATUAL].[CODCLIPRINC].&amp;[136532]"/>
            <x15:cachedUniqueName index="2034" name="[8274 - 36353 - MES ATUAL].[CODCLIPRINC].&amp;[136550]"/>
            <x15:cachedUniqueName index="2035" name="[8274 - 36353 - MES ATUAL].[CODCLIPRINC].&amp;[136577]"/>
            <x15:cachedUniqueName index="2036" name="[8274 - 36353 - MES ATUAL].[CODCLIPRINC].&amp;[136657]"/>
            <x15:cachedUniqueName index="2037" name="[8274 - 36353 - MES ATUAL].[CODCLIPRINC].&amp;[136668]"/>
            <x15:cachedUniqueName index="2038" name="[8274 - 36353 - MES ATUAL].[CODCLIPRINC].&amp;[136678]"/>
            <x15:cachedUniqueName index="2039" name="[8274 - 36353 - MES ATUAL].[CODCLIPRINC].&amp;[136685]"/>
            <x15:cachedUniqueName index="2040" name="[8274 - 36353 - MES ATUAL].[CODCLIPRINC].&amp;[136686]"/>
            <x15:cachedUniqueName index="2041" name="[8274 - 36353 - MES ATUAL].[CODCLIPRINC].&amp;[136696]"/>
            <x15:cachedUniqueName index="2042" name="[8274 - 36353 - MES ATUAL].[CODCLIPRINC].&amp;[136727]"/>
            <x15:cachedUniqueName index="2043" name="[8274 - 36353 - MES ATUAL].[CODCLIPRINC].&amp;[136829]"/>
            <x15:cachedUniqueName index="2044" name="[8274 - 36353 - MES ATUAL].[CODCLIPRINC].&amp;[136844]"/>
            <x15:cachedUniqueName index="2045" name="[8274 - 36353 - MES ATUAL].[CODCLIPRINC].&amp;[136931]"/>
            <x15:cachedUniqueName index="2046" name="[8274 - 36353 - MES ATUAL].[CODCLIPRINC].&amp;[136948]"/>
            <x15:cachedUniqueName index="2047" name="[8274 - 36353 - MES ATUAL].[CODCLIPRINC].&amp;[136992]"/>
            <x15:cachedUniqueName index="2048" name="[8274 - 36353 - MES ATUAL].[CODCLIPRINC].&amp;[137002]"/>
            <x15:cachedUniqueName index="2049" name="[8274 - 36353 - MES ATUAL].[CODCLIPRINC].&amp;[137019]"/>
            <x15:cachedUniqueName index="2050" name="[8274 - 36353 - MES ATUAL].[CODCLIPRINC].&amp;[137075]"/>
            <x15:cachedUniqueName index="2051" name="[8274 - 36353 - MES ATUAL].[CODCLIPRINC].&amp;[137079]"/>
            <x15:cachedUniqueName index="2052" name="[8274 - 36353 - MES ATUAL].[CODCLIPRINC].&amp;[137090]"/>
            <x15:cachedUniqueName index="2053" name="[8274 - 36353 - MES ATUAL].[CODCLIPRINC].&amp;[137100]"/>
            <x15:cachedUniqueName index="2054" name="[8274 - 36353 - MES ATUAL].[CODCLIPRINC].&amp;[137110]"/>
            <x15:cachedUniqueName index="2055" name="[8274 - 36353 - MES ATUAL].[CODCLIPRINC].&amp;[137145]"/>
            <x15:cachedUniqueName index="2056" name="[8274 - 36353 - MES ATUAL].[CODCLIPRINC].&amp;[137161]"/>
            <x15:cachedUniqueName index="2057" name="[8274 - 36353 - MES ATUAL].[CODCLIPRINC].&amp;[137217]"/>
            <x15:cachedUniqueName index="2058" name="[8274 - 36353 - MES ATUAL].[CODCLIPRINC].&amp;[137227]"/>
            <x15:cachedUniqueName index="2059" name="[8274 - 36353 - MES ATUAL].[CODCLIPRINC].&amp;[137325]"/>
            <x15:cachedUniqueName index="2060" name="[8274 - 36353 - MES ATUAL].[CODCLIPRINC].&amp;[137327]"/>
            <x15:cachedUniqueName index="2061" name="[8274 - 36353 - MES ATUAL].[CODCLIPRINC].&amp;[137354]"/>
            <x15:cachedUniqueName index="2062" name="[8274 - 36353 - MES ATUAL].[CODCLIPRINC].&amp;[137356]"/>
            <x15:cachedUniqueName index="2063" name="[8274 - 36353 - MES ATUAL].[CODCLIPRINC].&amp;[137363]"/>
            <x15:cachedUniqueName index="2064" name="[8274 - 36353 - MES ATUAL].[CODCLIPRINC].&amp;[137407]"/>
            <x15:cachedUniqueName index="2065" name="[8274 - 36353 - MES ATUAL].[CODCLIPRINC].&amp;[137411]"/>
            <x15:cachedUniqueName index="2066" name="[8274 - 36353 - MES ATUAL].[CODCLIPRINC].&amp;[137417]"/>
            <x15:cachedUniqueName index="2067" name="[8274 - 36353 - MES ATUAL].[CODCLIPRINC].&amp;[137427]"/>
            <x15:cachedUniqueName index="2068" name="[8274 - 36353 - MES ATUAL].[CODCLIPRINC].&amp;[137446]"/>
            <x15:cachedUniqueName index="2069" name="[8274 - 36353 - MES ATUAL].[CODCLIPRINC].&amp;[137449]"/>
            <x15:cachedUniqueName index="2070" name="[8274 - 36353 - MES ATUAL].[CODCLIPRINC].&amp;[137518]"/>
            <x15:cachedUniqueName index="2071" name="[8274 - 36353 - MES ATUAL].[CODCLIPRINC].&amp;[137542]"/>
            <x15:cachedUniqueName index="2072" name="[8274 - 36353 - MES ATUAL].[CODCLIPRINC].&amp;[137619]"/>
            <x15:cachedUniqueName index="2073" name="[8274 - 36353 - MES ATUAL].[CODCLIPRINC].&amp;[137625]"/>
            <x15:cachedUniqueName index="2074" name="[8274 - 36353 - MES ATUAL].[CODCLIPRINC].&amp;[137626]"/>
            <x15:cachedUniqueName index="2075" name="[8274 - 36353 - MES ATUAL].[CODCLIPRINC].&amp;[137691]"/>
            <x15:cachedUniqueName index="2076" name="[8274 - 36353 - MES ATUAL].[CODCLIPRINC].&amp;[137731]"/>
            <x15:cachedUniqueName index="2077" name="[8274 - 36353 - MES ATUAL].[CODCLIPRINC].&amp;[137759]"/>
            <x15:cachedUniqueName index="2078" name="[8274 - 36353 - MES ATUAL].[CODCLIPRINC].&amp;[137781]"/>
            <x15:cachedUniqueName index="2079" name="[8274 - 36353 - MES ATUAL].[CODCLIPRINC].&amp;[137787]"/>
            <x15:cachedUniqueName index="2080" name="[8274 - 36353 - MES ATUAL].[CODCLIPRINC].&amp;[137800]"/>
            <x15:cachedUniqueName index="2081" name="[8274 - 36353 - MES ATUAL].[CODCLIPRINC].&amp;[137822]"/>
            <x15:cachedUniqueName index="2082" name="[8274 - 36353 - MES ATUAL].[CODCLIPRINC].&amp;[137845]"/>
            <x15:cachedUniqueName index="2083" name="[8274 - 36353 - MES ATUAL].[CODCLIPRINC].&amp;[137922]"/>
            <x15:cachedUniqueName index="2084" name="[8274 - 36353 - MES ATUAL].[CODCLIPRINC].&amp;[137961]"/>
            <x15:cachedUniqueName index="2085" name="[8274 - 36353 - MES ATUAL].[CODCLIPRINC].&amp;[137976]"/>
            <x15:cachedUniqueName index="2086" name="[8274 - 36353 - MES ATUAL].[CODCLIPRINC].&amp;[138012]"/>
            <x15:cachedUniqueName index="2087" name="[8274 - 36353 - MES ATUAL].[CODCLIPRINC].&amp;[138020]"/>
            <x15:cachedUniqueName index="2088" name="[8274 - 36353 - MES ATUAL].[CODCLIPRINC].&amp;[138069]"/>
            <x15:cachedUniqueName index="2089" name="[8274 - 36353 - MES ATUAL].[CODCLIPRINC].&amp;[138115]"/>
            <x15:cachedUniqueName index="2090" name="[8274 - 36353 - MES ATUAL].[CODCLIPRINC].&amp;[138179]"/>
            <x15:cachedUniqueName index="2091" name="[8274 - 36353 - MES ATUAL].[CODCLIPRINC].&amp;[138232]"/>
            <x15:cachedUniqueName index="2092" name="[8274 - 36353 - MES ATUAL].[CODCLIPRINC].&amp;[138284]"/>
            <x15:cachedUniqueName index="2093" name="[8274 - 36353 - MES ATUAL].[CODCLIPRINC].&amp;[138315]"/>
            <x15:cachedUniqueName index="2094" name="[8274 - 36353 - MES ATUAL].[CODCLIPRINC].&amp;[138367]"/>
            <x15:cachedUniqueName index="2095" name="[8274 - 36353 - MES ATUAL].[CODCLIPRINC].&amp;[138368]"/>
            <x15:cachedUniqueName index="2096" name="[8274 - 36353 - MES ATUAL].[CODCLIPRINC].&amp;[138370]"/>
            <x15:cachedUniqueName index="2097" name="[8274 - 36353 - MES ATUAL].[CODCLIPRINC].&amp;[138383]"/>
            <x15:cachedUniqueName index="2098" name="[8274 - 36353 - MES ATUAL].[CODCLIPRINC].&amp;[138387]"/>
            <x15:cachedUniqueName index="2099" name="[8274 - 36353 - MES ATUAL].[CODCLIPRINC].&amp;[138476]"/>
            <x15:cachedUniqueName index="2100" name="[8274 - 36353 - MES ATUAL].[CODCLIPRINC].&amp;[138507]"/>
            <x15:cachedUniqueName index="2101" name="[8274 - 36353 - MES ATUAL].[CODCLIPRINC].&amp;[138608]"/>
            <x15:cachedUniqueName index="2102" name="[8274 - 36353 - MES ATUAL].[CODCLIPRINC].&amp;[138717]"/>
            <x15:cachedUniqueName index="2103" name="[8274 - 36353 - MES ATUAL].[CODCLIPRINC].&amp;[138719]"/>
            <x15:cachedUniqueName index="2104" name="[8274 - 36353 - MES ATUAL].[CODCLIPRINC].&amp;[138762]"/>
            <x15:cachedUniqueName index="2105" name="[8274 - 36353 - MES ATUAL].[CODCLIPRINC].&amp;[138805]"/>
            <x15:cachedUniqueName index="2106" name="[8274 - 36353 - MES ATUAL].[CODCLIPRINC].&amp;[138808]"/>
            <x15:cachedUniqueName index="2107" name="[8274 - 36353 - MES ATUAL].[CODCLIPRINC].&amp;[138815]"/>
            <x15:cachedUniqueName index="2108" name="[8274 - 36353 - MES ATUAL].[CODCLIPRINC].&amp;[138820]"/>
            <x15:cachedUniqueName index="2109" name="[8274 - 36353 - MES ATUAL].[CODCLIPRINC].&amp;[138862]"/>
            <x15:cachedUniqueName index="2110" name="[8274 - 36353 - MES ATUAL].[CODCLIPRINC].&amp;[138864]"/>
            <x15:cachedUniqueName index="2111" name="[8274 - 36353 - MES ATUAL].[CODCLIPRINC].&amp;[138901]"/>
            <x15:cachedUniqueName index="2112" name="[8274 - 36353 - MES ATUAL].[CODCLIPRINC].&amp;[138902]"/>
            <x15:cachedUniqueName index="2113" name="[8274 - 36353 - MES ATUAL].[CODCLIPRINC].&amp;[138955]"/>
            <x15:cachedUniqueName index="2114" name="[8274 - 36353 - MES ATUAL].[CODCLIPRINC].&amp;[138956]"/>
            <x15:cachedUniqueName index="2115" name="[8274 - 36353 - MES ATUAL].[CODCLIPRINC].&amp;[138964]"/>
            <x15:cachedUniqueName index="2116" name="[8274 - 36353 - MES ATUAL].[CODCLIPRINC].&amp;[138997]"/>
            <x15:cachedUniqueName index="2117" name="[8274 - 36353 - MES ATUAL].[CODCLIPRINC].&amp;[139001]"/>
            <x15:cachedUniqueName index="2118" name="[8274 - 36353 - MES ATUAL].[CODCLIPRINC].&amp;[139039]"/>
            <x15:cachedUniqueName index="2119" name="[8274 - 36353 - MES ATUAL].[CODCLIPRINC].&amp;[139043]"/>
            <x15:cachedUniqueName index="2120" name="[8274 - 36353 - MES ATUAL].[CODCLIPRINC].&amp;[139132]"/>
            <x15:cachedUniqueName index="2121" name="[8274 - 36353 - MES ATUAL].[CODCLIPRINC].&amp;[139142]"/>
            <x15:cachedUniqueName index="2122" name="[8274 - 36353 - MES ATUAL].[CODCLIPRINC].&amp;[139174]"/>
            <x15:cachedUniqueName index="2123" name="[8274 - 36353 - MES ATUAL].[CODCLIPRINC].&amp;[139195]"/>
            <x15:cachedUniqueName index="2124" name="[8274 - 36353 - MES ATUAL].[CODCLIPRINC].&amp;[139196]"/>
            <x15:cachedUniqueName index="2125" name="[8274 - 36353 - MES ATUAL].[CODCLIPRINC].&amp;[139252]"/>
            <x15:cachedUniqueName index="2126" name="[8274 - 36353 - MES ATUAL].[CODCLIPRINC].&amp;[139303]"/>
            <x15:cachedUniqueName index="2127" name="[8274 - 36353 - MES ATUAL].[CODCLIPRINC].&amp;[139332]"/>
            <x15:cachedUniqueName index="2128" name="[8274 - 36353 - MES ATUAL].[CODCLIPRINC].&amp;[139356]"/>
            <x15:cachedUniqueName index="2129" name="[8274 - 36353 - MES ATUAL].[CODCLIPRINC].&amp;[139384]"/>
            <x15:cachedUniqueName index="2130" name="[8274 - 36353 - MES ATUAL].[CODCLIPRINC].&amp;[139388]"/>
            <x15:cachedUniqueName index="2131" name="[8274 - 36353 - MES ATUAL].[CODCLIPRINC].&amp;[139433]"/>
            <x15:cachedUniqueName index="2132" name="[8274 - 36353 - MES ATUAL].[CODCLIPRINC].&amp;[139478]"/>
            <x15:cachedUniqueName index="2133" name="[8274 - 36353 - MES ATUAL].[CODCLIPRINC].&amp;[139494]"/>
            <x15:cachedUniqueName index="2134" name="[8274 - 36353 - MES ATUAL].[CODCLIPRINC].&amp;[139514]"/>
            <x15:cachedUniqueName index="2135" name="[8274 - 36353 - MES ATUAL].[CODCLIPRINC].&amp;[139521]"/>
            <x15:cachedUniqueName index="2136" name="[8274 - 36353 - MES ATUAL].[CODCLIPRINC].&amp;[139529]"/>
            <x15:cachedUniqueName index="2137" name="[8274 - 36353 - MES ATUAL].[CODCLIPRINC].&amp;[139540]"/>
            <x15:cachedUniqueName index="2138" name="[8274 - 36353 - MES ATUAL].[CODCLIPRINC].&amp;[139547]"/>
          </x15:cachedUniqueNames>
        </ext>
      </extLst>
    </cacheField>
  </cacheFields>
  <cacheHierarchies count="68">
    <cacheHierarchy uniqueName="[8274 - 36353 - MES ATUAL].[DATA]" caption="DATA" attribute="1" time="1" defaultMemberUniqueName="[8274 - 36353 - MES ATUAL].[DATA].[All]" allUniqueName="[8274 - 36353 - MES ATUAL].[DATA].[All]" dimensionUniqueName="[8274 - 36353 - MES ATUAL]" displayFolder="" count="0" memberValueDatatype="7" unbalanced="0"/>
    <cacheHierarchy uniqueName="[8274 - 36353 - MES ATUAL].[CNPJ]" caption="CNPJ" attribute="1" defaultMemberUniqueName="[8274 - 36353 - MES ATUAL].[CNPJ].[All]" allUniqueName="[8274 - 36353 - MES ATUAL].[CNPJ].[All]" dimensionUniqueName="[8274 - 36353 - MES ATUAL]" displayFolder="" count="0" memberValueDatatype="130" unbalanced="0"/>
    <cacheHierarchy uniqueName="[8274 - 36353 - MES ATUAL].[CODCLIPRINC]" caption="CODCLIPRINC" attribute="1" defaultMemberUniqueName="[8274 - 36353 - MES ATUAL].[CODCLIPRINC].[All]" allUniqueName="[8274 - 36353 - MES ATUAL].[CODCLIPRINC].[All]" dimensionUniqueName="[8274 - 36353 - MES ATUAL]" displayFolder="" count="2" memberValueDatatype="20" unbalanced="0">
      <fieldsUsage count="2">
        <fieldUsage x="-1"/>
        <fieldUsage x="3"/>
      </fieldsUsage>
    </cacheHierarchy>
    <cacheHierarchy uniqueName="[8274 - 36353 - MES ATUAL].[CODCLI]" caption="CODCLI" attribute="1" defaultMemberUniqueName="[8274 - 36353 - MES ATUAL].[CODCLI].[All]" allUniqueName="[8274 - 36353 - MES ATUAL].[CODCLI].[All]" dimensionUniqueName="[8274 - 36353 - MES ATUAL]" displayFolder="" count="0" memberValueDatatype="20" unbalanced="0"/>
    <cacheHierarchy uniqueName="[8274 - 36353 - MES ATUAL].[RAZAO]" caption="RAZAO" attribute="1" defaultMemberUniqueName="[8274 - 36353 - MES ATUAL].[RAZAO].[All]" allUniqueName="[8274 - 36353 - MES ATUAL].[RAZAO].[All]" dimensionUniqueName="[8274 - 36353 - MES ATUAL]" displayFolder="" count="0" memberValueDatatype="130" unbalanced="0"/>
    <cacheHierarchy uniqueName="[8274 - 36353 - MES ATUAL].[CODPROD]" caption="CODPROD" attribute="1" defaultMemberUniqueName="[8274 - 36353 - MES ATUAL].[CODPROD].[All]" allUniqueName="[8274 - 36353 - MES ATUAL].[CODPROD].[All]" dimensionUniqueName="[8274 - 36353 - MES ATUAL]" displayFolder="" count="0" memberValueDatatype="20" unbalanced="0"/>
    <cacheHierarchy uniqueName="[8274 - 36353 - MES ATUAL].[DESCRICAO]" caption="DESCRICAO" attribute="1" defaultMemberUniqueName="[8274 - 36353 - MES ATUAL].[DESCRICAO].[All]" allUniqueName="[8274 - 36353 - MES ATUAL].[DESCRICAO].[All]" dimensionUniqueName="[8274 - 36353 - MES ATUAL]" displayFolder="" count="0" memberValueDatatype="130" unbalanced="0"/>
    <cacheHierarchy uniqueName="[8274 - 36353 - MES ATUAL].[QTVENDIDO]" caption="QTVENDIDO" attribute="1" defaultMemberUniqueName="[8274 - 36353 - MES ATUAL].[QTVENDIDO].[All]" allUniqueName="[8274 - 36353 - MES ATUAL].[QTVENDIDO].[All]" dimensionUniqueName="[8274 - 36353 - MES ATUAL]" displayFolder="" count="0" memberValueDatatype="20" unbalanced="0"/>
    <cacheHierarchy uniqueName="[8274 - 36353 - MES ATUAL].[VLR_VENDA]" caption="VLR_VENDA" attribute="1" defaultMemberUniqueName="[8274 - 36353 - MES ATUAL].[VLR_VENDA].[All]" allUniqueName="[8274 - 36353 - MES ATUAL].[VLR_VENDA].[All]" dimensionUniqueName="[8274 - 36353 - MES ATUAL]" displayFolder="" count="0" memberValueDatatype="5" unbalanced="0"/>
    <cacheHierarchy uniqueName="[8274 - 36353 - MES ATUAL].[RAMO]" caption="RAMO" attribute="1" defaultMemberUniqueName="[8274 - 36353 - MES ATUAL].[RAMO].[All]" allUniqueName="[8274 - 36353 - MES ATUAL].[RAMO].[All]" dimensionUniqueName="[8274 - 36353 - MES ATUAL]" displayFolder="" count="0" memberValueDatatype="130" unbalanced="0"/>
    <cacheHierarchy uniqueName="[8274 - 36353 - MES ATUAL].[CANAL]" caption="CANAL" attribute="1" defaultMemberUniqueName="[8274 - 36353 - MES ATUAL].[CANAL].[All]" allUniqueName="[8274 - 36353 - MES ATUAL].[CANAL].[All]" dimensionUniqueName="[8274 - 36353 - MES ATUAL]" displayFolder="" count="0" memberValueDatatype="130" unbalanced="0"/>
    <cacheHierarchy uniqueName="[8274 - 36353 - MES ATUAL].[REGIAO]" caption="REGIAO" attribute="1" defaultMemberUniqueName="[8274 - 36353 - MES ATUAL].[REGIAO].[All]" allUniqueName="[8274 - 36353 - MES ATUAL].[REGIAO].[All]" dimensionUniqueName="[8274 - 36353 - MES ATUAL]" displayFolder="" count="0" memberValueDatatype="130" unbalanced="0"/>
    <cacheHierarchy uniqueName="[8274 - 36353 - MES ATUAL].[UF]" caption="UF" attribute="1" defaultMemberUniqueName="[8274 - 36353 - MES ATUAL].[UF].[All]" allUniqueName="[8274 - 36353 - MES ATUAL].[UF].[All]" dimensionUniqueName="[8274 - 36353 - MES ATUAL]" displayFolder="" count="0" memberValueDatatype="130" unbalanced="0"/>
    <cacheHierarchy uniqueName="[8274 - 36353 - MES ATUAL].[CIDADE]" caption="CIDADE" attribute="1" defaultMemberUniqueName="[8274 - 36353 - MES ATUAL].[CIDADE].[All]" allUniqueName="[8274 - 36353 - MES ATUAL].[CIDADE].[All]" dimensionUniqueName="[8274 - 36353 - MES ATUAL]" displayFolder="" count="0" memberValueDatatype="130" unbalanced="0"/>
    <cacheHierarchy uniqueName="[8274 - 36353 - MES ATUAL].[CODRCA]" caption="CODRCA" attribute="1" defaultMemberUniqueName="[8274 - 36353 - MES ATUAL].[CODRCA].[All]" allUniqueName="[8274 - 36353 - MES ATUAL].[CODRCA].[All]" dimensionUniqueName="[8274 - 36353 - MES ATUAL]" displayFolder="" count="0" memberValueDatatype="20" unbalanced="0"/>
    <cacheHierarchy uniqueName="[8274 - 36353 - MES ATUAL].[VENDEDOR]" caption="VENDEDOR" attribute="1" defaultMemberUniqueName="[8274 - 36353 - MES ATUAL].[VENDEDOR].[All]" allUniqueName="[8274 - 36353 - MES ATUAL].[VENDEDOR].[All]" dimensionUniqueName="[8274 - 36353 - MES ATUAL]" displayFolder="" count="0" memberValueDatatype="130" unbalanced="0"/>
    <cacheHierarchy uniqueName="[8274 - 36353 - MES ATUAL].[CODSUPERVISOR]" caption="CODSUPERVISOR" attribute="1" defaultMemberUniqueName="[8274 - 36353 - MES ATUAL].[CODSUPERVISOR].[All]" allUniqueName="[8274 - 36353 - MES ATUAL].[CODSUPERVISOR].[All]" dimensionUniqueName="[8274 - 36353 - MES ATUAL]" displayFolder="" count="2" memberValueDatatype="20" unbalanced="0">
      <fieldsUsage count="2">
        <fieldUsage x="-1"/>
        <fieldUsage x="2"/>
      </fieldsUsage>
    </cacheHierarchy>
    <cacheHierarchy uniqueName="[8274 - 36353 - MES ATUAL].[NOME_SUPERVISOR]" caption="NOME_SUPERVISOR" attribute="1" defaultMemberUniqueName="[8274 - 36353 - MES ATUAL].[NOME_SUPERVISOR].[All]" allUniqueName="[8274 - 36353 - MES ATUAL].[NOME_SUPERVISOR].[All]" dimensionUniqueName="[8274 - 36353 - MES ATUAL]" displayFolder="" count="0" memberValueDatatype="130" unbalanced="0"/>
    <cacheHierarchy uniqueName="[8274 - 36353 - MES ATUAL].[CODGERENTE]" caption="CODGERENTE" attribute="1" defaultMemberUniqueName="[8274 - 36353 - MES ATUAL].[CODGERENTE].[All]" allUniqueName="[8274 - 36353 - MES ATUAL].[CODGERENTE].[All]" dimensionUniqueName="[8274 - 36353 - MES ATUAL]" displayFolder="" count="0" memberValueDatatype="20" unbalanced="0"/>
    <cacheHierarchy uniqueName="[8274 - 36353 - MES ATUAL].[GERENTE]" caption="GERENTE" attribute="1" defaultMemberUniqueName="[8274 - 36353 - MES ATUAL].[GERENTE].[All]" allUniqueName="[8274 - 36353 - MES ATUAL].[GERENTE].[All]" dimensionUniqueName="[8274 - 36353 - MES ATUAL]" displayFolder="" count="2" memberValueDatatype="130" unbalanced="0">
      <fieldsUsage count="2">
        <fieldUsage x="-1"/>
        <fieldUsage x="0"/>
      </fieldsUsage>
    </cacheHierarchy>
    <cacheHierarchy uniqueName="[8274 - 36353 - MES ATUAL].[NUMPED]" caption="NUMPED" attribute="1" defaultMemberUniqueName="[8274 - 36353 - MES ATUAL].[NUMPED].[All]" allUniqueName="[8274 - 36353 - MES ATUAL].[NUMPED].[All]" dimensionUniqueName="[8274 - 36353 - MES ATUAL]" displayFolder="" count="0" memberValueDatatype="20" unbalanced="0"/>
    <cacheHierarchy uniqueName="[8274 - 36353 - MES ATUAL].[CODREDE]" caption="CODREDE" attribute="1" defaultMemberUniqueName="[8274 - 36353 - MES ATUAL].[CODREDE].[All]" allUniqueName="[8274 - 36353 - MES ATUAL].[CODREDE].[All]" dimensionUniqueName="[8274 - 36353 - MES ATUAL]" displayFolder="" count="0" memberValueDatatype="20" unbalanced="0"/>
    <cacheHierarchy uniqueName="[8274 - 36353 - MES ATUAL].[DESC_REDE]" caption="DESC_REDE" attribute="1" defaultMemberUniqueName="[8274 - 36353 - MES ATUAL].[DESC_REDE].[All]" allUniqueName="[8274 - 36353 - MES ATUAL].[DESC_REDE].[All]" dimensionUniqueName="[8274 - 36353 - MES ATUAL]" displayFolder="" count="0" memberValueDatatype="130" unbalanced="0"/>
    <cacheHierarchy uniqueName="[8274 - 36353 - MES ATUAL].[Column1]" caption="Column1" attribute="1" defaultMemberUniqueName="[8274 - 36353 - MES ATUAL].[Column1].[All]" allUniqueName="[8274 - 36353 - MES ATUAL].[Column1].[All]" dimensionUniqueName="[8274 - 36353 - MES ATUAL]" displayFolder="" count="0" memberValueDatatype="130" unbalanced="0"/>
    <cacheHierarchy uniqueName="[8274 - 36353 - ULTIMOS 3 MESES].[DATA]" caption="DATA" attribute="1" time="1" defaultMemberUniqueName="[8274 - 36353 - ULTIMOS 3 MESES].[DATA].[All]" allUniqueName="[8274 - 36353 - ULTIMOS 3 MESES].[DATA].[All]" dimensionUniqueName="[8274 - 36353 - ULTIMOS 3 MESES]" displayFolder="" count="0" memberValueDatatype="7" unbalanced="0"/>
    <cacheHierarchy uniqueName="[8274 - 36353 - ULTIMOS 3 MESES].[CNPJ]" caption="CNPJ" attribute="1" defaultMemberUniqueName="[8274 - 36353 - ULTIMOS 3 MESES].[CNPJ].[All]" allUniqueName="[8274 - 36353 - ULTIMOS 3 MESES].[CNPJ].[All]" dimensionUniqueName="[8274 - 36353 - ULTIMOS 3 MESES]" displayFolder="" count="0" memberValueDatatype="130" unbalanced="0"/>
    <cacheHierarchy uniqueName="[8274 - 36353 - ULTIMOS 3 MESES].[CODCLIPRINC]" caption="CODCLIPRINC" attribute="1" defaultMemberUniqueName="[8274 - 36353 - ULTIMOS 3 MESES].[CODCLIPRINC].[All]" allUniqueName="[8274 - 36353 - ULTIMOS 3 MESES].[CODCLIPRINC].[All]" dimensionUniqueName="[8274 - 36353 - ULTIMOS 3 MESES]" displayFolder="" count="0" memberValueDatatype="20" unbalanced="0"/>
    <cacheHierarchy uniqueName="[8274 - 36353 - ULTIMOS 3 MESES].[CODCLI]" caption="CODCLI" attribute="1" defaultMemberUniqueName="[8274 - 36353 - ULTIMOS 3 MESES].[CODCLI].[All]" allUniqueName="[8274 - 36353 - ULTIMOS 3 MESES].[CODCLI].[All]" dimensionUniqueName="[8274 - 36353 - ULTIMOS 3 MESES]" displayFolder="" count="0" memberValueDatatype="20" unbalanced="0"/>
    <cacheHierarchy uniqueName="[8274 - 36353 - ULTIMOS 3 MESES].[RAZAO]" caption="RAZAO" attribute="1" defaultMemberUniqueName="[8274 - 36353 - ULTIMOS 3 MESES].[RAZAO].[All]" allUniqueName="[8274 - 36353 - ULTIMOS 3 MESES].[RAZAO].[All]" dimensionUniqueName="[8274 - 36353 - ULTIMOS 3 MESES]" displayFolder="" count="0" memberValueDatatype="130" unbalanced="0"/>
    <cacheHierarchy uniqueName="[8274 - 36353 - ULTIMOS 3 MESES].[CODPROD]" caption="CODPROD" attribute="1" defaultMemberUniqueName="[8274 - 36353 - ULTIMOS 3 MESES].[CODPROD].[All]" allUniqueName="[8274 - 36353 - ULTIMOS 3 MESES].[CODPROD].[All]" dimensionUniqueName="[8274 - 36353 - ULTIMOS 3 MESES]" displayFolder="" count="0" memberValueDatatype="20" unbalanced="0"/>
    <cacheHierarchy uniqueName="[8274 - 36353 - ULTIMOS 3 MESES].[DESCRICAO]" caption="DESCRICAO" attribute="1" defaultMemberUniqueName="[8274 - 36353 - ULTIMOS 3 MESES].[DESCRICAO].[All]" allUniqueName="[8274 - 36353 - ULTIMOS 3 MESES].[DESCRICAO].[All]" dimensionUniqueName="[8274 - 36353 - ULTIMOS 3 MESES]" displayFolder="" count="0" memberValueDatatype="130" unbalanced="0"/>
    <cacheHierarchy uniqueName="[8274 - 36353 - ULTIMOS 3 MESES].[QTVENDIDO]" caption="QTVENDIDO" attribute="1" defaultMemberUniqueName="[8274 - 36353 - ULTIMOS 3 MESES].[QTVENDIDO].[All]" allUniqueName="[8274 - 36353 - ULTIMOS 3 MESES].[QTVENDIDO].[All]" dimensionUniqueName="[8274 - 36353 - ULTIMOS 3 MESES]" displayFolder="" count="0" memberValueDatatype="20" unbalanced="0"/>
    <cacheHierarchy uniqueName="[8274 - 36353 - ULTIMOS 3 MESES].[VLR_VENDA]" caption="VLR_VENDA" attribute="1" defaultMemberUniqueName="[8274 - 36353 - ULTIMOS 3 MESES].[VLR_VENDA].[All]" allUniqueName="[8274 - 36353 - ULTIMOS 3 MESES].[VLR_VENDA].[All]" dimensionUniqueName="[8274 - 36353 - ULTIMOS 3 MESES]" displayFolder="" count="0" memberValueDatatype="5" unbalanced="0"/>
    <cacheHierarchy uniqueName="[8274 - 36353 - ULTIMOS 3 MESES].[RAMO]" caption="RAMO" attribute="1" defaultMemberUniqueName="[8274 - 36353 - ULTIMOS 3 MESES].[RAMO].[All]" allUniqueName="[8274 - 36353 - ULTIMOS 3 MESES].[RAMO].[All]" dimensionUniqueName="[8274 - 36353 - ULTIMOS 3 MESES]" displayFolder="" count="0" memberValueDatatype="130" unbalanced="0"/>
    <cacheHierarchy uniqueName="[8274 - 36353 - ULTIMOS 3 MESES].[CANAL]" caption="CANAL" attribute="1" defaultMemberUniqueName="[8274 - 36353 - ULTIMOS 3 MESES].[CANAL].[All]" allUniqueName="[8274 - 36353 - ULTIMOS 3 MESES].[CANAL].[All]" dimensionUniqueName="[8274 - 36353 - ULTIMOS 3 MESES]" displayFolder="" count="0" memberValueDatatype="130" unbalanced="0"/>
    <cacheHierarchy uniqueName="[8274 - 36353 - ULTIMOS 3 MESES].[REGIAO]" caption="REGIAO" attribute="1" defaultMemberUniqueName="[8274 - 36353 - ULTIMOS 3 MESES].[REGIAO].[All]" allUniqueName="[8274 - 36353 - ULTIMOS 3 MESES].[REGIAO].[All]" dimensionUniqueName="[8274 - 36353 - ULTIMOS 3 MESES]" displayFolder="" count="0" memberValueDatatype="130" unbalanced="0"/>
    <cacheHierarchy uniqueName="[8274 - 36353 - ULTIMOS 3 MESES].[UF]" caption="UF" attribute="1" defaultMemberUniqueName="[8274 - 36353 - ULTIMOS 3 MESES].[UF].[All]" allUniqueName="[8274 - 36353 - ULTIMOS 3 MESES].[UF].[All]" dimensionUniqueName="[8274 - 36353 - ULTIMOS 3 MESES]" displayFolder="" count="0" memberValueDatatype="130" unbalanced="0"/>
    <cacheHierarchy uniqueName="[8274 - 36353 - ULTIMOS 3 MESES].[CIDADE]" caption="CIDADE" attribute="1" defaultMemberUniqueName="[8274 - 36353 - ULTIMOS 3 MESES].[CIDADE].[All]" allUniqueName="[8274 - 36353 - ULTIMOS 3 MESES].[CIDADE].[All]" dimensionUniqueName="[8274 - 36353 - ULTIMOS 3 MESES]" displayFolder="" count="0" memberValueDatatype="130" unbalanced="0"/>
    <cacheHierarchy uniqueName="[8274 - 36353 - ULTIMOS 3 MESES].[CODRCA]" caption="CODRCA" attribute="1" defaultMemberUniqueName="[8274 - 36353 - ULTIMOS 3 MESES].[CODRCA].[All]" allUniqueName="[8274 - 36353 - ULTIMOS 3 MESES].[CODRCA].[All]" dimensionUniqueName="[8274 - 36353 - ULTIMOS 3 MESES]" displayFolder="" count="0" memberValueDatatype="20" unbalanced="0"/>
    <cacheHierarchy uniqueName="[8274 - 36353 - ULTIMOS 3 MESES].[VENDEDOR]" caption="VENDEDOR" attribute="1" defaultMemberUniqueName="[8274 - 36353 - ULTIMOS 3 MESES].[VENDEDOR].[All]" allUniqueName="[8274 - 36353 - ULTIMOS 3 MESES].[VENDEDOR].[All]" dimensionUniqueName="[8274 - 36353 - ULTIMOS 3 MESES]" displayFolder="" count="0" memberValueDatatype="130" unbalanced="0"/>
    <cacheHierarchy uniqueName="[8274 - 36353 - ULTIMOS 3 MESES].[CODSUPERVISOR]" caption="CODSUPERVISOR" attribute="1" defaultMemberUniqueName="[8274 - 36353 - ULTIMOS 3 MESES].[CODSUPERVISOR].[All]" allUniqueName="[8274 - 36353 - ULTIMOS 3 MESES].[CODSUPERVISOR].[All]" dimensionUniqueName="[8274 - 36353 - ULTIMOS 3 MESES]" displayFolder="" count="0" memberValueDatatype="20" unbalanced="0"/>
    <cacheHierarchy uniqueName="[8274 - 36353 - ULTIMOS 3 MESES].[NOME_SUPERVISOR]" caption="NOME_SUPERVISOR" attribute="1" defaultMemberUniqueName="[8274 - 36353 - ULTIMOS 3 MESES].[NOME_SUPERVISOR].[All]" allUniqueName="[8274 - 36353 - ULTIMOS 3 MESES].[NOME_SUPERVISOR].[All]" dimensionUniqueName="[8274 - 36353 - ULTIMOS 3 MESES]" displayFolder="" count="0" memberValueDatatype="130" unbalanced="0"/>
    <cacheHierarchy uniqueName="[8274 - 36353 - ULTIMOS 3 MESES].[CODGERENTE]" caption="CODGERENTE" attribute="1" defaultMemberUniqueName="[8274 - 36353 - ULTIMOS 3 MESES].[CODGERENTE].[All]" allUniqueName="[8274 - 36353 - ULTIMOS 3 MESES].[CODGERENTE].[All]" dimensionUniqueName="[8274 - 36353 - ULTIMOS 3 MESES]" displayFolder="" count="0" memberValueDatatype="20" unbalanced="0"/>
    <cacheHierarchy uniqueName="[8274 - 36353 - ULTIMOS 3 MESES].[GERENTE]" caption="GERENTE" attribute="1" defaultMemberUniqueName="[8274 - 36353 - ULTIMOS 3 MESES].[GERENTE].[All]" allUniqueName="[8274 - 36353 - ULTIMOS 3 MESES].[GERENTE].[All]" dimensionUniqueName="[8274 - 36353 - ULTIMOS 3 MESES]" displayFolder="" count="0" memberValueDatatype="130" unbalanced="0"/>
    <cacheHierarchy uniqueName="[8274 - 36353 - ULTIMOS 3 MESES].[NUMPED]" caption="NUMPED" attribute="1" defaultMemberUniqueName="[8274 - 36353 - ULTIMOS 3 MESES].[NUMPED].[All]" allUniqueName="[8274 - 36353 - ULTIMOS 3 MESES].[NUMPED].[All]" dimensionUniqueName="[8274 - 36353 - ULTIMOS 3 MESES]" displayFolder="" count="0" memberValueDatatype="20" unbalanced="0"/>
    <cacheHierarchy uniqueName="[8274 - 36353 - ULTIMOS 3 MESES].[CODREDE]" caption="CODREDE" attribute="1" defaultMemberUniqueName="[8274 - 36353 - ULTIMOS 3 MESES].[CODREDE].[All]" allUniqueName="[8274 - 36353 - ULTIMOS 3 MESES].[CODREDE].[All]" dimensionUniqueName="[8274 - 36353 - ULTIMOS 3 MESES]" displayFolder="" count="0" memberValueDatatype="20" unbalanced="0"/>
    <cacheHierarchy uniqueName="[8274 - 36353 - ULTIMOS 3 MESES].[DESC_REDE]" caption="DESC_REDE" attribute="1" defaultMemberUniqueName="[8274 - 36353 - ULTIMOS 3 MESES].[DESC_REDE].[All]" allUniqueName="[8274 - 36353 - ULTIMOS 3 MESES].[DESC_REDE].[All]" dimensionUniqueName="[8274 - 36353 - ULTIMOS 3 MESES]" displayFolder="" count="0" memberValueDatatype="130" unbalanced="0"/>
    <cacheHierarchy uniqueName="[8274 - 36353 - ULTIMOS 3 MESES].[Column1]" caption="Column1" attribute="1" defaultMemberUniqueName="[8274 - 36353 - ULTIMOS 3 MESES].[Column1].[All]" allUniqueName="[8274 - 36353 - ULTIMOS 3 MESES].[Column1].[All]" dimensionUniqueName="[8274 - 36353 - ULTIMOS 3 MESES]" displayFolder="" count="0" memberValueDatatype="130" unbalanced="0"/>
    <cacheHierarchy uniqueName="[8274 - 36353 - ULTIMOS 3 MESES].[DATA (Mês)]" caption="DATA (Mês)" attribute="1" defaultMemberUniqueName="[8274 - 36353 - ULTIMOS 3 MESES].[DATA (Mês)].[All]" allUniqueName="[8274 - 36353 - ULTIMOS 3 MESES].[DATA (Mês)].[All]" dimensionUniqueName="[8274 - 36353 - ULTIMOS 3 MESES]" displayFolder="" count="0" memberValueDatatype="130" unbalanced="0"/>
    <cacheHierarchy uniqueName="[MIX BIC].[CODPROD]" caption="CODPROD" attribute="1" defaultMemberUniqueName="[MIX BIC].[CODPROD].[All]" allUniqueName="[MIX BIC].[CODPROD].[All]" dimensionUniqueName="[MIX BIC]" displayFolder="" count="0" memberValueDatatype="20" unbalanced="0"/>
    <cacheHierarchy uniqueName="[MIX BIC].[DESCRIÇÃO]" caption="DESCRIÇÃO" attribute="1" defaultMemberUniqueName="[MIX BIC].[DESCRIÇÃO].[All]" allUniqueName="[MIX BIC].[DESCRIÇÃO].[All]" dimensionUniqueName="[MIX BIC]" displayFolder="" count="0" memberValueDatatype="130" unbalanced="0"/>
    <cacheHierarchy uniqueName="[MIX BIC].[EMBALAGEM]" caption="EMBALAGEM" attribute="1" defaultMemberUniqueName="[MIX BIC].[EMBALAGEM].[All]" allUniqueName="[MIX BIC].[EMBALAGEM].[All]" dimensionUniqueName="[MIX BIC]" displayFolder="" count="0" memberValueDatatype="130" unbalanced="0"/>
    <cacheHierarchy uniqueName="[MIX BIC].[EAN]" caption="EAN" attribute="1" defaultMemberUniqueName="[MIX BIC].[EAN].[All]" allUniqueName="[MIX BIC].[EAN].[All]" dimensionUniqueName="[MIX BIC]" displayFolder="" count="0" memberValueDatatype="20" unbalanced="0"/>
    <cacheHierarchy uniqueName="[MIX BIC].[CATEGORIA]" caption="CATEGORIA" attribute="1" defaultMemberUniqueName="[MIX BIC].[CATEGORIA].[All]" allUniqueName="[MIX BIC].[CATEGORIA].[All]" dimensionUniqueName="[MIX BIC]" displayFolder="" count="0" memberValueDatatype="130" unbalanced="0"/>
    <cacheHierarchy uniqueName="[8274 - 36353 - ULTIMOS 3 MESES].[DATA (Índice de Mês)]" caption="DATA (Índice de Mês)" attribute="1" defaultMemberUniqueName="[8274 - 36353 - ULTIMOS 3 MESES].[DATA (Índice de Mês)].[All]" allUniqueName="[8274 - 36353 - ULTIMOS 3 MESES].[DATA (Índice de Mês)].[All]" dimensionUniqueName="[8274 - 36353 - ULTIMOS 3 MESES]" displayFolder="" count="0" memberValueDatatype="20" unbalanced="0" hidden="1"/>
    <cacheHierarchy uniqueName="[Measures].[__XL_Count 8274 - 36353 - MES ATUAL]" caption="__XL_Count 8274 - 36353 - MES ATUAL" measure="1" displayFolder="" measureGroup="8274 - 36353 - MES ATUAL" count="0" hidden="1"/>
    <cacheHierarchy uniqueName="[Measures].[__XL_Count 8274 - 36353 - ULTIMOS 3 MESES]" caption="__XL_Count 8274 - 36353 - ULTIMOS 3 MESES" measure="1" displayFolder="" measureGroup="8274 - 36353 - ULTIMOS 3 MESES" count="0" hidden="1"/>
    <cacheHierarchy uniqueName="[Measures].[__XL_Count MIX BIC]" caption="__XL_Count MIX BIC" measure="1" displayFolder="" measureGroup="MIX BIC" count="0" hidden="1"/>
    <cacheHierarchy uniqueName="[Measures].[__No measures defined]" caption="__No measures defined" measure="1" displayFolder="" count="0" hidden="1"/>
    <cacheHierarchy uniqueName="[Measures].[Soma de CODCLI]" caption="Soma de CODCLI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Contagem Distinta de CODCLI]" caption="Contagem Distinta de CODCLI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oma de QTVENDIDO]" caption="Soma de QTVENDIDO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oma de VLR_VENDA]" caption="Soma de VLR_VENDA" measure="1" displayFolder="" measureGroup="8274 - 36353 - MES ATUAL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8"/>
        </ext>
      </extLst>
    </cacheHierarchy>
    <cacheHierarchy uniqueName="[Measures].[Soma de CODCLI 2]" caption="Soma de CODCLI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Contagem Distinta de CODCLI 2]" caption="Contagem Distinta de CODCLI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Soma de QTVENDIDO 2]" caption="Soma de QTVENDIDO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31"/>
        </ext>
      </extLst>
    </cacheHierarchy>
    <cacheHierarchy uniqueName="[Measures].[Soma de VLR_VENDA 2]" caption="Soma de VLR_VENDA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32"/>
        </ext>
      </extLst>
    </cacheHierarchy>
    <cacheHierarchy uniqueName="[Measures].[Soma de CODCLIPRINC]" caption="Soma de CODCLIPRINC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</cacheHierarchies>
  <kpis count="0"/>
  <dimensions count="4">
    <dimension name="8274 - 36353 - MES ATUAL" uniqueName="[8274 - 36353 - MES ATUAL]" caption="8274 - 36353 - MES ATUAL"/>
    <dimension name="8274 - 36353 - ULTIMOS 3 MESES" uniqueName="[8274 - 36353 - ULTIMOS 3 MESES]" caption="8274 - 36353 - ULTIMOS 3 MESES"/>
    <dimension measure="1" name="Measures" uniqueName="[Measures]" caption="Measures"/>
    <dimension name="MIX BIC" uniqueName="[MIX BIC]" caption="MIX BIC"/>
  </dimensions>
  <measureGroups count="3">
    <measureGroup name="8274 - 36353 - MES ATUAL" caption="8274 - 36353 - MES ATUAL"/>
    <measureGroup name="8274 - 36353 - ULTIMOS 3 MESES" caption="8274 - 36353 - ULTIMOS 3 MESES"/>
    <measureGroup name="MIX BIC" caption="MIX BIC"/>
  </measureGroups>
  <maps count="5">
    <map measureGroup="0" dimension="0"/>
    <map measureGroup="0" dimension="3"/>
    <map measureGroup="1" dimension="1"/>
    <map measureGroup="1" dimension="3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nalista Comercial 4" refreshedDate="46322.429895949077" backgroundQuery="1" createdVersion="8" refreshedVersion="8" minRefreshableVersion="3" recordCount="0" supportSubquery="1" supportAdvancedDrill="1" xr:uid="{9EA5749E-24A9-4F06-B277-64E3F4E466F1}">
  <cacheSource type="external" connectionId="4"/>
  <cacheFields count="4">
    <cacheField name="[8274 - 36353 - MES ATUAL].[GERENTE].[GERENTE]" caption="GERENTE" numFmtId="0" hierarchy="19" level="1">
      <sharedItems count="3">
        <s v="GGV DEC CLAUDIA"/>
        <s v="GGV DEC FABRICIO"/>
        <s v="GRV DEC S/COMISSAO"/>
      </sharedItems>
    </cacheField>
    <cacheField name="[Measures].[Contagem Distinta de CODCLI]" caption="Contagem Distinta de CODCLI" numFmtId="0" hierarchy="60" level="32767"/>
    <cacheField name="[Measures].[Soma de QTVENDIDO]" caption="Soma de QTVENDIDO" numFmtId="0" hierarchy="61" level="32767"/>
    <cacheField name="[Measures].[Soma de VLR_VENDA]" caption="Soma de VLR_VENDA" numFmtId="0" hierarchy="62" level="32767"/>
  </cacheFields>
  <cacheHierarchies count="68">
    <cacheHierarchy uniqueName="[8274 - 36353 - MES ATUAL].[DATA]" caption="DATA" attribute="1" time="1" defaultMemberUniqueName="[8274 - 36353 - MES ATUAL].[DATA].[All]" allUniqueName="[8274 - 36353 - MES ATUAL].[DATA].[All]" dimensionUniqueName="[8274 - 36353 - MES ATUAL]" displayFolder="" count="0" memberValueDatatype="7" unbalanced="0"/>
    <cacheHierarchy uniqueName="[8274 - 36353 - MES ATUAL].[CNPJ]" caption="CNPJ" attribute="1" defaultMemberUniqueName="[8274 - 36353 - MES ATUAL].[CNPJ].[All]" allUniqueName="[8274 - 36353 - MES ATUAL].[CNPJ].[All]" dimensionUniqueName="[8274 - 36353 - MES ATUAL]" displayFolder="" count="0" memberValueDatatype="130" unbalanced="0"/>
    <cacheHierarchy uniqueName="[8274 - 36353 - MES ATUAL].[CODCLIPRINC]" caption="CODCLIPRINC" attribute="1" defaultMemberUniqueName="[8274 - 36353 - MES ATUAL].[CODCLIPRINC].[All]" allUniqueName="[8274 - 36353 - MES ATUAL].[CODCLIPRINC].[All]" dimensionUniqueName="[8274 - 36353 - MES ATUAL]" displayFolder="" count="0" memberValueDatatype="20" unbalanced="0"/>
    <cacheHierarchy uniqueName="[8274 - 36353 - MES ATUAL].[CODCLI]" caption="CODCLI" attribute="1" defaultMemberUniqueName="[8274 - 36353 - MES ATUAL].[CODCLI].[All]" allUniqueName="[8274 - 36353 - MES ATUAL].[CODCLI].[All]" dimensionUniqueName="[8274 - 36353 - MES ATUAL]" displayFolder="" count="0" memberValueDatatype="20" unbalanced="0"/>
    <cacheHierarchy uniqueName="[8274 - 36353 - MES ATUAL].[RAZAO]" caption="RAZAO" attribute="1" defaultMemberUniqueName="[8274 - 36353 - MES ATUAL].[RAZAO].[All]" allUniqueName="[8274 - 36353 - MES ATUAL].[RAZAO].[All]" dimensionUniqueName="[8274 - 36353 - MES ATUAL]" displayFolder="" count="0" memberValueDatatype="130" unbalanced="0"/>
    <cacheHierarchy uniqueName="[8274 - 36353 - MES ATUAL].[CODPROD]" caption="CODPROD" attribute="1" defaultMemberUniqueName="[8274 - 36353 - MES ATUAL].[CODPROD].[All]" allUniqueName="[8274 - 36353 - MES ATUAL].[CODPROD].[All]" dimensionUniqueName="[8274 - 36353 - MES ATUAL]" displayFolder="" count="0" memberValueDatatype="20" unbalanced="0"/>
    <cacheHierarchy uniqueName="[8274 - 36353 - MES ATUAL].[DESCRICAO]" caption="DESCRICAO" attribute="1" defaultMemberUniqueName="[8274 - 36353 - MES ATUAL].[DESCRICAO].[All]" allUniqueName="[8274 - 36353 - MES ATUAL].[DESCRICAO].[All]" dimensionUniqueName="[8274 - 36353 - MES ATUAL]" displayFolder="" count="0" memberValueDatatype="130" unbalanced="0"/>
    <cacheHierarchy uniqueName="[8274 - 36353 - MES ATUAL].[QTVENDIDO]" caption="QTVENDIDO" attribute="1" defaultMemberUniqueName="[8274 - 36353 - MES ATUAL].[QTVENDIDO].[All]" allUniqueName="[8274 - 36353 - MES ATUAL].[QTVENDIDO].[All]" dimensionUniqueName="[8274 - 36353 - MES ATUAL]" displayFolder="" count="0" memberValueDatatype="20" unbalanced="0"/>
    <cacheHierarchy uniqueName="[8274 - 36353 - MES ATUAL].[VLR_VENDA]" caption="VLR_VENDA" attribute="1" defaultMemberUniqueName="[8274 - 36353 - MES ATUAL].[VLR_VENDA].[All]" allUniqueName="[8274 - 36353 - MES ATUAL].[VLR_VENDA].[All]" dimensionUniqueName="[8274 - 36353 - MES ATUAL]" displayFolder="" count="0" memberValueDatatype="5" unbalanced="0"/>
    <cacheHierarchy uniqueName="[8274 - 36353 - MES ATUAL].[RAMO]" caption="RAMO" attribute="1" defaultMemberUniqueName="[8274 - 36353 - MES ATUAL].[RAMO].[All]" allUniqueName="[8274 - 36353 - MES ATUAL].[RAMO].[All]" dimensionUniqueName="[8274 - 36353 - MES ATUAL]" displayFolder="" count="0" memberValueDatatype="130" unbalanced="0"/>
    <cacheHierarchy uniqueName="[8274 - 36353 - MES ATUAL].[CANAL]" caption="CANAL" attribute="1" defaultMemberUniqueName="[8274 - 36353 - MES ATUAL].[CANAL].[All]" allUniqueName="[8274 - 36353 - MES ATUAL].[CANAL].[All]" dimensionUniqueName="[8274 - 36353 - MES ATUAL]" displayFolder="" count="0" memberValueDatatype="130" unbalanced="0"/>
    <cacheHierarchy uniqueName="[8274 - 36353 - MES ATUAL].[REGIAO]" caption="REGIAO" attribute="1" defaultMemberUniqueName="[8274 - 36353 - MES ATUAL].[REGIAO].[All]" allUniqueName="[8274 - 36353 - MES ATUAL].[REGIAO].[All]" dimensionUniqueName="[8274 - 36353 - MES ATUAL]" displayFolder="" count="0" memberValueDatatype="130" unbalanced="0"/>
    <cacheHierarchy uniqueName="[8274 - 36353 - MES ATUAL].[UF]" caption="UF" attribute="1" defaultMemberUniqueName="[8274 - 36353 - MES ATUAL].[UF].[All]" allUniqueName="[8274 - 36353 - MES ATUAL].[UF].[All]" dimensionUniqueName="[8274 - 36353 - MES ATUAL]" displayFolder="" count="0" memberValueDatatype="130" unbalanced="0"/>
    <cacheHierarchy uniqueName="[8274 - 36353 - MES ATUAL].[CIDADE]" caption="CIDADE" attribute="1" defaultMemberUniqueName="[8274 - 36353 - MES ATUAL].[CIDADE].[All]" allUniqueName="[8274 - 36353 - MES ATUAL].[CIDADE].[All]" dimensionUniqueName="[8274 - 36353 - MES ATUAL]" displayFolder="" count="0" memberValueDatatype="130" unbalanced="0"/>
    <cacheHierarchy uniqueName="[8274 - 36353 - MES ATUAL].[CODRCA]" caption="CODRCA" attribute="1" defaultMemberUniqueName="[8274 - 36353 - MES ATUAL].[CODRCA].[All]" allUniqueName="[8274 - 36353 - MES ATUAL].[CODRCA].[All]" dimensionUniqueName="[8274 - 36353 - MES ATUAL]" displayFolder="" count="0" memberValueDatatype="20" unbalanced="0"/>
    <cacheHierarchy uniqueName="[8274 - 36353 - MES ATUAL].[VENDEDOR]" caption="VENDEDOR" attribute="1" defaultMemberUniqueName="[8274 - 36353 - MES ATUAL].[VENDEDOR].[All]" allUniqueName="[8274 - 36353 - MES ATUAL].[VENDEDOR].[All]" dimensionUniqueName="[8274 - 36353 - MES ATUAL]" displayFolder="" count="0" memberValueDatatype="130" unbalanced="0"/>
    <cacheHierarchy uniqueName="[8274 - 36353 - MES ATUAL].[CODSUPERVISOR]" caption="CODSUPERVISOR" attribute="1" defaultMemberUniqueName="[8274 - 36353 - MES ATUAL].[CODSUPERVISOR].[All]" allUniqueName="[8274 - 36353 - MES ATUAL].[CODSUPERVISOR].[All]" dimensionUniqueName="[8274 - 36353 - MES ATUAL]" displayFolder="" count="0" memberValueDatatype="20" unbalanced="0"/>
    <cacheHierarchy uniqueName="[8274 - 36353 - MES ATUAL].[NOME_SUPERVISOR]" caption="NOME_SUPERVISOR" attribute="1" defaultMemberUniqueName="[8274 - 36353 - MES ATUAL].[NOME_SUPERVISOR].[All]" allUniqueName="[8274 - 36353 - MES ATUAL].[NOME_SUPERVISOR].[All]" dimensionUniqueName="[8274 - 36353 - MES ATUAL]" displayFolder="" count="0" memberValueDatatype="130" unbalanced="0"/>
    <cacheHierarchy uniqueName="[8274 - 36353 - MES ATUAL].[CODGERENTE]" caption="CODGERENTE" attribute="1" defaultMemberUniqueName="[8274 - 36353 - MES ATUAL].[CODGERENTE].[All]" allUniqueName="[8274 - 36353 - MES ATUAL].[CODGERENTE].[All]" dimensionUniqueName="[8274 - 36353 - MES ATUAL]" displayFolder="" count="0" memberValueDatatype="20" unbalanced="0"/>
    <cacheHierarchy uniqueName="[8274 - 36353 - MES ATUAL].[GERENTE]" caption="GERENTE" attribute="1" defaultMemberUniqueName="[8274 - 36353 - MES ATUAL].[GERENTE].[All]" allUniqueName="[8274 - 36353 - MES ATUAL].[GERENTE].[All]" dimensionUniqueName="[8274 - 36353 - MES ATUAL]" displayFolder="" count="2" memberValueDatatype="130" unbalanced="0">
      <fieldsUsage count="2">
        <fieldUsage x="-1"/>
        <fieldUsage x="0"/>
      </fieldsUsage>
    </cacheHierarchy>
    <cacheHierarchy uniqueName="[8274 - 36353 - MES ATUAL].[NUMPED]" caption="NUMPED" attribute="1" defaultMemberUniqueName="[8274 - 36353 - MES ATUAL].[NUMPED].[All]" allUniqueName="[8274 - 36353 - MES ATUAL].[NUMPED].[All]" dimensionUniqueName="[8274 - 36353 - MES ATUAL]" displayFolder="" count="0" memberValueDatatype="20" unbalanced="0"/>
    <cacheHierarchy uniqueName="[8274 - 36353 - MES ATUAL].[CODREDE]" caption="CODREDE" attribute="1" defaultMemberUniqueName="[8274 - 36353 - MES ATUAL].[CODREDE].[All]" allUniqueName="[8274 - 36353 - MES ATUAL].[CODREDE].[All]" dimensionUniqueName="[8274 - 36353 - MES ATUAL]" displayFolder="" count="0" memberValueDatatype="20" unbalanced="0"/>
    <cacheHierarchy uniqueName="[8274 - 36353 - MES ATUAL].[DESC_REDE]" caption="DESC_REDE" attribute="1" defaultMemberUniqueName="[8274 - 36353 - MES ATUAL].[DESC_REDE].[All]" allUniqueName="[8274 - 36353 - MES ATUAL].[DESC_REDE].[All]" dimensionUniqueName="[8274 - 36353 - MES ATUAL]" displayFolder="" count="0" memberValueDatatype="130" unbalanced="0"/>
    <cacheHierarchy uniqueName="[8274 - 36353 - MES ATUAL].[Column1]" caption="Column1" attribute="1" defaultMemberUniqueName="[8274 - 36353 - MES ATUAL].[Column1].[All]" allUniqueName="[8274 - 36353 - MES ATUAL].[Column1].[All]" dimensionUniqueName="[8274 - 36353 - MES ATUAL]" displayFolder="" count="0" memberValueDatatype="130" unbalanced="0"/>
    <cacheHierarchy uniqueName="[8274 - 36353 - ULTIMOS 3 MESES].[DATA]" caption="DATA" attribute="1" time="1" defaultMemberUniqueName="[8274 - 36353 - ULTIMOS 3 MESES].[DATA].[All]" allUniqueName="[8274 - 36353 - ULTIMOS 3 MESES].[DATA].[All]" dimensionUniqueName="[8274 - 36353 - ULTIMOS 3 MESES]" displayFolder="" count="0" memberValueDatatype="7" unbalanced="0"/>
    <cacheHierarchy uniqueName="[8274 - 36353 - ULTIMOS 3 MESES].[CNPJ]" caption="CNPJ" attribute="1" defaultMemberUniqueName="[8274 - 36353 - ULTIMOS 3 MESES].[CNPJ].[All]" allUniqueName="[8274 - 36353 - ULTIMOS 3 MESES].[CNPJ].[All]" dimensionUniqueName="[8274 - 36353 - ULTIMOS 3 MESES]" displayFolder="" count="0" memberValueDatatype="130" unbalanced="0"/>
    <cacheHierarchy uniqueName="[8274 - 36353 - ULTIMOS 3 MESES].[CODCLIPRINC]" caption="CODCLIPRINC" attribute="1" defaultMemberUniqueName="[8274 - 36353 - ULTIMOS 3 MESES].[CODCLIPRINC].[All]" allUniqueName="[8274 - 36353 - ULTIMOS 3 MESES].[CODCLIPRINC].[All]" dimensionUniqueName="[8274 - 36353 - ULTIMOS 3 MESES]" displayFolder="" count="0" memberValueDatatype="20" unbalanced="0"/>
    <cacheHierarchy uniqueName="[8274 - 36353 - ULTIMOS 3 MESES].[CODCLI]" caption="CODCLI" attribute="1" defaultMemberUniqueName="[8274 - 36353 - ULTIMOS 3 MESES].[CODCLI].[All]" allUniqueName="[8274 - 36353 - ULTIMOS 3 MESES].[CODCLI].[All]" dimensionUniqueName="[8274 - 36353 - ULTIMOS 3 MESES]" displayFolder="" count="0" memberValueDatatype="20" unbalanced="0"/>
    <cacheHierarchy uniqueName="[8274 - 36353 - ULTIMOS 3 MESES].[RAZAO]" caption="RAZAO" attribute="1" defaultMemberUniqueName="[8274 - 36353 - ULTIMOS 3 MESES].[RAZAO].[All]" allUniqueName="[8274 - 36353 - ULTIMOS 3 MESES].[RAZAO].[All]" dimensionUniqueName="[8274 - 36353 - ULTIMOS 3 MESES]" displayFolder="" count="0" memberValueDatatype="130" unbalanced="0"/>
    <cacheHierarchy uniqueName="[8274 - 36353 - ULTIMOS 3 MESES].[CODPROD]" caption="CODPROD" attribute="1" defaultMemberUniqueName="[8274 - 36353 - ULTIMOS 3 MESES].[CODPROD].[All]" allUniqueName="[8274 - 36353 - ULTIMOS 3 MESES].[CODPROD].[All]" dimensionUniqueName="[8274 - 36353 - ULTIMOS 3 MESES]" displayFolder="" count="0" memberValueDatatype="20" unbalanced="0"/>
    <cacheHierarchy uniqueName="[8274 - 36353 - ULTIMOS 3 MESES].[DESCRICAO]" caption="DESCRICAO" attribute="1" defaultMemberUniqueName="[8274 - 36353 - ULTIMOS 3 MESES].[DESCRICAO].[All]" allUniqueName="[8274 - 36353 - ULTIMOS 3 MESES].[DESCRICAO].[All]" dimensionUniqueName="[8274 - 36353 - ULTIMOS 3 MESES]" displayFolder="" count="0" memberValueDatatype="130" unbalanced="0"/>
    <cacheHierarchy uniqueName="[8274 - 36353 - ULTIMOS 3 MESES].[QTVENDIDO]" caption="QTVENDIDO" attribute="1" defaultMemberUniqueName="[8274 - 36353 - ULTIMOS 3 MESES].[QTVENDIDO].[All]" allUniqueName="[8274 - 36353 - ULTIMOS 3 MESES].[QTVENDIDO].[All]" dimensionUniqueName="[8274 - 36353 - ULTIMOS 3 MESES]" displayFolder="" count="0" memberValueDatatype="20" unbalanced="0"/>
    <cacheHierarchy uniqueName="[8274 - 36353 - ULTIMOS 3 MESES].[VLR_VENDA]" caption="VLR_VENDA" attribute="1" defaultMemberUniqueName="[8274 - 36353 - ULTIMOS 3 MESES].[VLR_VENDA].[All]" allUniqueName="[8274 - 36353 - ULTIMOS 3 MESES].[VLR_VENDA].[All]" dimensionUniqueName="[8274 - 36353 - ULTIMOS 3 MESES]" displayFolder="" count="0" memberValueDatatype="5" unbalanced="0"/>
    <cacheHierarchy uniqueName="[8274 - 36353 - ULTIMOS 3 MESES].[RAMO]" caption="RAMO" attribute="1" defaultMemberUniqueName="[8274 - 36353 - ULTIMOS 3 MESES].[RAMO].[All]" allUniqueName="[8274 - 36353 - ULTIMOS 3 MESES].[RAMO].[All]" dimensionUniqueName="[8274 - 36353 - ULTIMOS 3 MESES]" displayFolder="" count="0" memberValueDatatype="130" unbalanced="0"/>
    <cacheHierarchy uniqueName="[8274 - 36353 - ULTIMOS 3 MESES].[CANAL]" caption="CANAL" attribute="1" defaultMemberUniqueName="[8274 - 36353 - ULTIMOS 3 MESES].[CANAL].[All]" allUniqueName="[8274 - 36353 - ULTIMOS 3 MESES].[CANAL].[All]" dimensionUniqueName="[8274 - 36353 - ULTIMOS 3 MESES]" displayFolder="" count="0" memberValueDatatype="130" unbalanced="0"/>
    <cacheHierarchy uniqueName="[8274 - 36353 - ULTIMOS 3 MESES].[REGIAO]" caption="REGIAO" attribute="1" defaultMemberUniqueName="[8274 - 36353 - ULTIMOS 3 MESES].[REGIAO].[All]" allUniqueName="[8274 - 36353 - ULTIMOS 3 MESES].[REGIAO].[All]" dimensionUniqueName="[8274 - 36353 - ULTIMOS 3 MESES]" displayFolder="" count="0" memberValueDatatype="130" unbalanced="0"/>
    <cacheHierarchy uniqueName="[8274 - 36353 - ULTIMOS 3 MESES].[UF]" caption="UF" attribute="1" defaultMemberUniqueName="[8274 - 36353 - ULTIMOS 3 MESES].[UF].[All]" allUniqueName="[8274 - 36353 - ULTIMOS 3 MESES].[UF].[All]" dimensionUniqueName="[8274 - 36353 - ULTIMOS 3 MESES]" displayFolder="" count="0" memberValueDatatype="130" unbalanced="0"/>
    <cacheHierarchy uniqueName="[8274 - 36353 - ULTIMOS 3 MESES].[CIDADE]" caption="CIDADE" attribute="1" defaultMemberUniqueName="[8274 - 36353 - ULTIMOS 3 MESES].[CIDADE].[All]" allUniqueName="[8274 - 36353 - ULTIMOS 3 MESES].[CIDADE].[All]" dimensionUniqueName="[8274 - 36353 - ULTIMOS 3 MESES]" displayFolder="" count="0" memberValueDatatype="130" unbalanced="0"/>
    <cacheHierarchy uniqueName="[8274 - 36353 - ULTIMOS 3 MESES].[CODRCA]" caption="CODRCA" attribute="1" defaultMemberUniqueName="[8274 - 36353 - ULTIMOS 3 MESES].[CODRCA].[All]" allUniqueName="[8274 - 36353 - ULTIMOS 3 MESES].[CODRCA].[All]" dimensionUniqueName="[8274 - 36353 - ULTIMOS 3 MESES]" displayFolder="" count="0" memberValueDatatype="20" unbalanced="0"/>
    <cacheHierarchy uniqueName="[8274 - 36353 - ULTIMOS 3 MESES].[VENDEDOR]" caption="VENDEDOR" attribute="1" defaultMemberUniqueName="[8274 - 36353 - ULTIMOS 3 MESES].[VENDEDOR].[All]" allUniqueName="[8274 - 36353 - ULTIMOS 3 MESES].[VENDEDOR].[All]" dimensionUniqueName="[8274 - 36353 - ULTIMOS 3 MESES]" displayFolder="" count="0" memberValueDatatype="130" unbalanced="0"/>
    <cacheHierarchy uniqueName="[8274 - 36353 - ULTIMOS 3 MESES].[CODSUPERVISOR]" caption="CODSUPERVISOR" attribute="1" defaultMemberUniqueName="[8274 - 36353 - ULTIMOS 3 MESES].[CODSUPERVISOR].[All]" allUniqueName="[8274 - 36353 - ULTIMOS 3 MESES].[CODSUPERVISOR].[All]" dimensionUniqueName="[8274 - 36353 - ULTIMOS 3 MESES]" displayFolder="" count="0" memberValueDatatype="20" unbalanced="0"/>
    <cacheHierarchy uniqueName="[8274 - 36353 - ULTIMOS 3 MESES].[NOME_SUPERVISOR]" caption="NOME_SUPERVISOR" attribute="1" defaultMemberUniqueName="[8274 - 36353 - ULTIMOS 3 MESES].[NOME_SUPERVISOR].[All]" allUniqueName="[8274 - 36353 - ULTIMOS 3 MESES].[NOME_SUPERVISOR].[All]" dimensionUniqueName="[8274 - 36353 - ULTIMOS 3 MESES]" displayFolder="" count="0" memberValueDatatype="130" unbalanced="0"/>
    <cacheHierarchy uniqueName="[8274 - 36353 - ULTIMOS 3 MESES].[CODGERENTE]" caption="CODGERENTE" attribute="1" defaultMemberUniqueName="[8274 - 36353 - ULTIMOS 3 MESES].[CODGERENTE].[All]" allUniqueName="[8274 - 36353 - ULTIMOS 3 MESES].[CODGERENTE].[All]" dimensionUniqueName="[8274 - 36353 - ULTIMOS 3 MESES]" displayFolder="" count="0" memberValueDatatype="20" unbalanced="0"/>
    <cacheHierarchy uniqueName="[8274 - 36353 - ULTIMOS 3 MESES].[GERENTE]" caption="GERENTE" attribute="1" defaultMemberUniqueName="[8274 - 36353 - ULTIMOS 3 MESES].[GERENTE].[All]" allUniqueName="[8274 - 36353 - ULTIMOS 3 MESES].[GERENTE].[All]" dimensionUniqueName="[8274 - 36353 - ULTIMOS 3 MESES]" displayFolder="" count="0" memberValueDatatype="130" unbalanced="0"/>
    <cacheHierarchy uniqueName="[8274 - 36353 - ULTIMOS 3 MESES].[NUMPED]" caption="NUMPED" attribute="1" defaultMemberUniqueName="[8274 - 36353 - ULTIMOS 3 MESES].[NUMPED].[All]" allUniqueName="[8274 - 36353 - ULTIMOS 3 MESES].[NUMPED].[All]" dimensionUniqueName="[8274 - 36353 - ULTIMOS 3 MESES]" displayFolder="" count="0" memberValueDatatype="20" unbalanced="0"/>
    <cacheHierarchy uniqueName="[8274 - 36353 - ULTIMOS 3 MESES].[CODREDE]" caption="CODREDE" attribute="1" defaultMemberUniqueName="[8274 - 36353 - ULTIMOS 3 MESES].[CODREDE].[All]" allUniqueName="[8274 - 36353 - ULTIMOS 3 MESES].[CODREDE].[All]" dimensionUniqueName="[8274 - 36353 - ULTIMOS 3 MESES]" displayFolder="" count="0" memberValueDatatype="20" unbalanced="0"/>
    <cacheHierarchy uniqueName="[8274 - 36353 - ULTIMOS 3 MESES].[DESC_REDE]" caption="DESC_REDE" attribute="1" defaultMemberUniqueName="[8274 - 36353 - ULTIMOS 3 MESES].[DESC_REDE].[All]" allUniqueName="[8274 - 36353 - ULTIMOS 3 MESES].[DESC_REDE].[All]" dimensionUniqueName="[8274 - 36353 - ULTIMOS 3 MESES]" displayFolder="" count="0" memberValueDatatype="130" unbalanced="0"/>
    <cacheHierarchy uniqueName="[8274 - 36353 - ULTIMOS 3 MESES].[Column1]" caption="Column1" attribute="1" defaultMemberUniqueName="[8274 - 36353 - ULTIMOS 3 MESES].[Column1].[All]" allUniqueName="[8274 - 36353 - ULTIMOS 3 MESES].[Column1].[All]" dimensionUniqueName="[8274 - 36353 - ULTIMOS 3 MESES]" displayFolder="" count="0" memberValueDatatype="130" unbalanced="0"/>
    <cacheHierarchy uniqueName="[8274 - 36353 - ULTIMOS 3 MESES].[DATA (Mês)]" caption="DATA (Mês)" attribute="1" defaultMemberUniqueName="[8274 - 36353 - ULTIMOS 3 MESES].[DATA (Mês)].[All]" allUniqueName="[8274 - 36353 - ULTIMOS 3 MESES].[DATA (Mês)].[All]" dimensionUniqueName="[8274 - 36353 - ULTIMOS 3 MESES]" displayFolder="" count="0" memberValueDatatype="130" unbalanced="0"/>
    <cacheHierarchy uniqueName="[MIX BIC].[CODPROD]" caption="CODPROD" attribute="1" defaultMemberUniqueName="[MIX BIC].[CODPROD].[All]" allUniqueName="[MIX BIC].[CODPROD].[All]" dimensionUniqueName="[MIX BIC]" displayFolder="" count="0" memberValueDatatype="20" unbalanced="0"/>
    <cacheHierarchy uniqueName="[MIX BIC].[DESCRIÇÃO]" caption="DESCRIÇÃO" attribute="1" defaultMemberUniqueName="[MIX BIC].[DESCRIÇÃO].[All]" allUniqueName="[MIX BIC].[DESCRIÇÃO].[All]" dimensionUniqueName="[MIX BIC]" displayFolder="" count="0" memberValueDatatype="130" unbalanced="0"/>
    <cacheHierarchy uniqueName="[MIX BIC].[EMBALAGEM]" caption="EMBALAGEM" attribute="1" defaultMemberUniqueName="[MIX BIC].[EMBALAGEM].[All]" allUniqueName="[MIX BIC].[EMBALAGEM].[All]" dimensionUniqueName="[MIX BIC]" displayFolder="" count="0" memberValueDatatype="130" unbalanced="0"/>
    <cacheHierarchy uniqueName="[MIX BIC].[EAN]" caption="EAN" attribute="1" defaultMemberUniqueName="[MIX BIC].[EAN].[All]" allUniqueName="[MIX BIC].[EAN].[All]" dimensionUniqueName="[MIX BIC]" displayFolder="" count="0" memberValueDatatype="20" unbalanced="0"/>
    <cacheHierarchy uniqueName="[MIX BIC].[CATEGORIA]" caption="CATEGORIA" attribute="1" defaultMemberUniqueName="[MIX BIC].[CATEGORIA].[All]" allUniqueName="[MIX BIC].[CATEGORIA].[All]" dimensionUniqueName="[MIX BIC]" displayFolder="" count="0" memberValueDatatype="130" unbalanced="0"/>
    <cacheHierarchy uniqueName="[8274 - 36353 - ULTIMOS 3 MESES].[DATA (Índice de Mês)]" caption="DATA (Índice de Mês)" attribute="1" defaultMemberUniqueName="[8274 - 36353 - ULTIMOS 3 MESES].[DATA (Índice de Mês)].[All]" allUniqueName="[8274 - 36353 - ULTIMOS 3 MESES].[DATA (Índice de Mês)].[All]" dimensionUniqueName="[8274 - 36353 - ULTIMOS 3 MESES]" displayFolder="" count="0" memberValueDatatype="20" unbalanced="0" hidden="1"/>
    <cacheHierarchy uniqueName="[Measures].[__XL_Count 8274 - 36353 - MES ATUAL]" caption="__XL_Count 8274 - 36353 - MES ATUAL" measure="1" displayFolder="" measureGroup="8274 - 36353 - MES ATUAL" count="0" hidden="1"/>
    <cacheHierarchy uniqueName="[Measures].[__XL_Count 8274 - 36353 - ULTIMOS 3 MESES]" caption="__XL_Count 8274 - 36353 - ULTIMOS 3 MESES" measure="1" displayFolder="" measureGroup="8274 - 36353 - ULTIMOS 3 MESES" count="0" hidden="1"/>
    <cacheHierarchy uniqueName="[Measures].[__XL_Count MIX BIC]" caption="__XL_Count MIX BIC" measure="1" displayFolder="" measureGroup="MIX BIC" count="0" hidden="1"/>
    <cacheHierarchy uniqueName="[Measures].[__No measures defined]" caption="__No measures defined" measure="1" displayFolder="" count="0" hidden="1"/>
    <cacheHierarchy uniqueName="[Measures].[Soma de CODCLI]" caption="Soma de CODCLI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Contagem Distinta de CODCLI]" caption="Contagem Distinta de CODCLI" measure="1" displayFolder="" measureGroup="8274 - 36353 - MES ATUAL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oma de QTVENDIDO]" caption="Soma de QTVENDIDO" measure="1" displayFolder="" measureGroup="8274 - 36353 - MES ATUAL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oma de VLR_VENDA]" caption="Soma de VLR_VENDA" measure="1" displayFolder="" measureGroup="8274 - 36353 - MES ATUAL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8"/>
        </ext>
      </extLst>
    </cacheHierarchy>
    <cacheHierarchy uniqueName="[Measures].[Soma de CODCLI 2]" caption="Soma de CODCLI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Contagem Distinta de CODCLI 2]" caption="Contagem Distinta de CODCLI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Soma de QTVENDIDO 2]" caption="Soma de QTVENDIDO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31"/>
        </ext>
      </extLst>
    </cacheHierarchy>
    <cacheHierarchy uniqueName="[Measures].[Soma de VLR_VENDA 2]" caption="Soma de VLR_VENDA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32"/>
        </ext>
      </extLst>
    </cacheHierarchy>
    <cacheHierarchy uniqueName="[Measures].[Soma de CODCLIPRINC]" caption="Soma de CODCLIPRINC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</cacheHierarchies>
  <kpis count="0"/>
  <dimensions count="4">
    <dimension name="8274 - 36353 - MES ATUAL" uniqueName="[8274 - 36353 - MES ATUAL]" caption="8274 - 36353 - MES ATUAL"/>
    <dimension name="8274 - 36353 - ULTIMOS 3 MESES" uniqueName="[8274 - 36353 - ULTIMOS 3 MESES]" caption="8274 - 36353 - ULTIMOS 3 MESES"/>
    <dimension measure="1" name="Measures" uniqueName="[Measures]" caption="Measures"/>
    <dimension name="MIX BIC" uniqueName="[MIX BIC]" caption="MIX BIC"/>
  </dimensions>
  <measureGroups count="3">
    <measureGroup name="8274 - 36353 - MES ATUAL" caption="8274 - 36353 - MES ATUAL"/>
    <measureGroup name="8274 - 36353 - ULTIMOS 3 MESES" caption="8274 - 36353 - ULTIMOS 3 MESES"/>
    <measureGroup name="MIX BIC" caption="MIX BIC"/>
  </measureGroups>
  <maps count="5">
    <map measureGroup="0" dimension="0"/>
    <map measureGroup="0" dimension="3"/>
    <map measureGroup="1" dimension="1"/>
    <map measureGroup="1" dimension="3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nalista Comercial 4" refreshedDate="46322.429896875001" backgroundQuery="1" createdVersion="8" refreshedVersion="8" minRefreshableVersion="3" recordCount="0" supportSubquery="1" supportAdvancedDrill="1" xr:uid="{8D4AFF7B-ECF8-40AF-BB1E-8C31DE7E886C}">
  <cacheSource type="external" connectionId="4"/>
  <cacheFields count="5">
    <cacheField name="[8274 - 36353 - MES ATUAL].[GERENTE].[GERENTE]" caption="GERENTE" numFmtId="0" hierarchy="19" level="1">
      <sharedItems count="3">
        <s v="GGV DEC CLAUDIA"/>
        <s v="GGV DEC FABRICIO"/>
        <s v="GRV DEC S/COMISSAO"/>
      </sharedItems>
    </cacheField>
    <cacheField name="[Measures].[Contagem Distinta de CODCLI]" caption="Contagem Distinta de CODCLI" numFmtId="0" hierarchy="60" level="32767"/>
    <cacheField name="[Measures].[Soma de QTVENDIDO]" caption="Soma de QTVENDIDO" numFmtId="0" hierarchy="61" level="32767"/>
    <cacheField name="[Measures].[Soma de VLR_VENDA]" caption="Soma de VLR_VENDA" numFmtId="0" hierarchy="62" level="32767"/>
    <cacheField name="[8274 - 36353 - MES ATUAL].[CODSUPERVISOR].[CODSUPERVISOR]" caption="CODSUPERVISOR" numFmtId="0" hierarchy="16" level="1">
      <sharedItems containsSemiMixedTypes="0" containsString="0" containsNumber="1" containsInteger="1" minValue="104" maxValue="4980" count="22">
        <n v="104"/>
        <n v="150"/>
        <n v="220"/>
        <n v="250"/>
        <n v="260"/>
        <n v="270"/>
        <n v="300"/>
        <n v="320"/>
        <n v="340"/>
        <n v="360"/>
        <n v="400"/>
        <n v="450"/>
        <n v="4980"/>
        <n v="180"/>
        <n v="280"/>
        <n v="290"/>
        <n v="370"/>
        <n v="555"/>
        <n v="650"/>
        <n v="777"/>
        <n v="800"/>
        <n v="500"/>
      </sharedItems>
      <extLst>
        <ext xmlns:x15="http://schemas.microsoft.com/office/spreadsheetml/2010/11/main" uri="{4F2E5C28-24EA-4eb8-9CBF-B6C8F9C3D259}">
          <x15:cachedUniqueNames>
            <x15:cachedUniqueName index="0" name="[8274 - 36353 - MES ATUAL].[CODSUPERVISOR].&amp;[104]"/>
            <x15:cachedUniqueName index="1" name="[8274 - 36353 - MES ATUAL].[CODSUPERVISOR].&amp;[150]"/>
            <x15:cachedUniqueName index="2" name="[8274 - 36353 - MES ATUAL].[CODSUPERVISOR].&amp;[220]"/>
            <x15:cachedUniqueName index="3" name="[8274 - 36353 - MES ATUAL].[CODSUPERVISOR].&amp;[250]"/>
            <x15:cachedUniqueName index="4" name="[8274 - 36353 - MES ATUAL].[CODSUPERVISOR].&amp;[260]"/>
            <x15:cachedUniqueName index="5" name="[8274 - 36353 - MES ATUAL].[CODSUPERVISOR].&amp;[270]"/>
            <x15:cachedUniqueName index="6" name="[8274 - 36353 - MES ATUAL].[CODSUPERVISOR].&amp;[300]"/>
            <x15:cachedUniqueName index="7" name="[8274 - 36353 - MES ATUAL].[CODSUPERVISOR].&amp;[320]"/>
            <x15:cachedUniqueName index="8" name="[8274 - 36353 - MES ATUAL].[CODSUPERVISOR].&amp;[340]"/>
            <x15:cachedUniqueName index="9" name="[8274 - 36353 - MES ATUAL].[CODSUPERVISOR].&amp;[360]"/>
            <x15:cachedUniqueName index="10" name="[8274 - 36353 - MES ATUAL].[CODSUPERVISOR].&amp;[400]"/>
            <x15:cachedUniqueName index="11" name="[8274 - 36353 - MES ATUAL].[CODSUPERVISOR].&amp;[450]"/>
            <x15:cachedUniqueName index="12" name="[8274 - 36353 - MES ATUAL].[CODSUPERVISOR].&amp;[4980]"/>
            <x15:cachedUniqueName index="13" name="[8274 - 36353 - MES ATUAL].[CODSUPERVISOR].&amp;[180]"/>
            <x15:cachedUniqueName index="14" name="[8274 - 36353 - MES ATUAL].[CODSUPERVISOR].&amp;[280]"/>
            <x15:cachedUniqueName index="15" name="[8274 - 36353 - MES ATUAL].[CODSUPERVISOR].&amp;[290]"/>
            <x15:cachedUniqueName index="16" name="[8274 - 36353 - MES ATUAL].[CODSUPERVISOR].&amp;[370]"/>
            <x15:cachedUniqueName index="17" name="[8274 - 36353 - MES ATUAL].[CODSUPERVISOR].&amp;[555]"/>
            <x15:cachedUniqueName index="18" name="[8274 - 36353 - MES ATUAL].[CODSUPERVISOR].&amp;[650]"/>
            <x15:cachedUniqueName index="19" name="[8274 - 36353 - MES ATUAL].[CODSUPERVISOR].&amp;[777]"/>
            <x15:cachedUniqueName index="20" name="[8274 - 36353 - MES ATUAL].[CODSUPERVISOR].&amp;[800]"/>
            <x15:cachedUniqueName index="21" name="[8274 - 36353 - MES ATUAL].[CODSUPERVISOR].&amp;[500]"/>
          </x15:cachedUniqueNames>
        </ext>
      </extLst>
    </cacheField>
  </cacheFields>
  <cacheHierarchies count="68">
    <cacheHierarchy uniqueName="[8274 - 36353 - MES ATUAL].[DATA]" caption="DATA" attribute="1" time="1" defaultMemberUniqueName="[8274 - 36353 - MES ATUAL].[DATA].[All]" allUniqueName="[8274 - 36353 - MES ATUAL].[DATA].[All]" dimensionUniqueName="[8274 - 36353 - MES ATUAL]" displayFolder="" count="0" memberValueDatatype="7" unbalanced="0"/>
    <cacheHierarchy uniqueName="[8274 - 36353 - MES ATUAL].[CNPJ]" caption="CNPJ" attribute="1" defaultMemberUniqueName="[8274 - 36353 - MES ATUAL].[CNPJ].[All]" allUniqueName="[8274 - 36353 - MES ATUAL].[CNPJ].[All]" dimensionUniqueName="[8274 - 36353 - MES ATUAL]" displayFolder="" count="0" memberValueDatatype="130" unbalanced="0"/>
    <cacheHierarchy uniqueName="[8274 - 36353 - MES ATUAL].[CODCLIPRINC]" caption="CODCLIPRINC" attribute="1" defaultMemberUniqueName="[8274 - 36353 - MES ATUAL].[CODCLIPRINC].[All]" allUniqueName="[8274 - 36353 - MES ATUAL].[CODCLIPRINC].[All]" dimensionUniqueName="[8274 - 36353 - MES ATUAL]" displayFolder="" count="0" memberValueDatatype="20" unbalanced="0"/>
    <cacheHierarchy uniqueName="[8274 - 36353 - MES ATUAL].[CODCLI]" caption="CODCLI" attribute="1" defaultMemberUniqueName="[8274 - 36353 - MES ATUAL].[CODCLI].[All]" allUniqueName="[8274 - 36353 - MES ATUAL].[CODCLI].[All]" dimensionUniqueName="[8274 - 36353 - MES ATUAL]" displayFolder="" count="0" memberValueDatatype="20" unbalanced="0"/>
    <cacheHierarchy uniqueName="[8274 - 36353 - MES ATUAL].[RAZAO]" caption="RAZAO" attribute="1" defaultMemberUniqueName="[8274 - 36353 - MES ATUAL].[RAZAO].[All]" allUniqueName="[8274 - 36353 - MES ATUAL].[RAZAO].[All]" dimensionUniqueName="[8274 - 36353 - MES ATUAL]" displayFolder="" count="0" memberValueDatatype="130" unbalanced="0"/>
    <cacheHierarchy uniqueName="[8274 - 36353 - MES ATUAL].[CODPROD]" caption="CODPROD" attribute="1" defaultMemberUniqueName="[8274 - 36353 - MES ATUAL].[CODPROD].[All]" allUniqueName="[8274 - 36353 - MES ATUAL].[CODPROD].[All]" dimensionUniqueName="[8274 - 36353 - MES ATUAL]" displayFolder="" count="0" memberValueDatatype="20" unbalanced="0"/>
    <cacheHierarchy uniqueName="[8274 - 36353 - MES ATUAL].[DESCRICAO]" caption="DESCRICAO" attribute="1" defaultMemberUniqueName="[8274 - 36353 - MES ATUAL].[DESCRICAO].[All]" allUniqueName="[8274 - 36353 - MES ATUAL].[DESCRICAO].[All]" dimensionUniqueName="[8274 - 36353 - MES ATUAL]" displayFolder="" count="0" memberValueDatatype="130" unbalanced="0"/>
    <cacheHierarchy uniqueName="[8274 - 36353 - MES ATUAL].[QTVENDIDO]" caption="QTVENDIDO" attribute="1" defaultMemberUniqueName="[8274 - 36353 - MES ATUAL].[QTVENDIDO].[All]" allUniqueName="[8274 - 36353 - MES ATUAL].[QTVENDIDO].[All]" dimensionUniqueName="[8274 - 36353 - MES ATUAL]" displayFolder="" count="0" memberValueDatatype="20" unbalanced="0"/>
    <cacheHierarchy uniqueName="[8274 - 36353 - MES ATUAL].[VLR_VENDA]" caption="VLR_VENDA" attribute="1" defaultMemberUniqueName="[8274 - 36353 - MES ATUAL].[VLR_VENDA].[All]" allUniqueName="[8274 - 36353 - MES ATUAL].[VLR_VENDA].[All]" dimensionUniqueName="[8274 - 36353 - MES ATUAL]" displayFolder="" count="0" memberValueDatatype="5" unbalanced="0"/>
    <cacheHierarchy uniqueName="[8274 - 36353 - MES ATUAL].[RAMO]" caption="RAMO" attribute="1" defaultMemberUniqueName="[8274 - 36353 - MES ATUAL].[RAMO].[All]" allUniqueName="[8274 - 36353 - MES ATUAL].[RAMO].[All]" dimensionUniqueName="[8274 - 36353 - MES ATUAL]" displayFolder="" count="0" memberValueDatatype="130" unbalanced="0"/>
    <cacheHierarchy uniqueName="[8274 - 36353 - MES ATUAL].[CANAL]" caption="CANAL" attribute="1" defaultMemberUniqueName="[8274 - 36353 - MES ATUAL].[CANAL].[All]" allUniqueName="[8274 - 36353 - MES ATUAL].[CANAL].[All]" dimensionUniqueName="[8274 - 36353 - MES ATUAL]" displayFolder="" count="0" memberValueDatatype="130" unbalanced="0"/>
    <cacheHierarchy uniqueName="[8274 - 36353 - MES ATUAL].[REGIAO]" caption="REGIAO" attribute="1" defaultMemberUniqueName="[8274 - 36353 - MES ATUAL].[REGIAO].[All]" allUniqueName="[8274 - 36353 - MES ATUAL].[REGIAO].[All]" dimensionUniqueName="[8274 - 36353 - MES ATUAL]" displayFolder="" count="0" memberValueDatatype="130" unbalanced="0"/>
    <cacheHierarchy uniqueName="[8274 - 36353 - MES ATUAL].[UF]" caption="UF" attribute="1" defaultMemberUniqueName="[8274 - 36353 - MES ATUAL].[UF].[All]" allUniqueName="[8274 - 36353 - MES ATUAL].[UF].[All]" dimensionUniqueName="[8274 - 36353 - MES ATUAL]" displayFolder="" count="0" memberValueDatatype="130" unbalanced="0"/>
    <cacheHierarchy uniqueName="[8274 - 36353 - MES ATUAL].[CIDADE]" caption="CIDADE" attribute="1" defaultMemberUniqueName="[8274 - 36353 - MES ATUAL].[CIDADE].[All]" allUniqueName="[8274 - 36353 - MES ATUAL].[CIDADE].[All]" dimensionUniqueName="[8274 - 36353 - MES ATUAL]" displayFolder="" count="0" memberValueDatatype="130" unbalanced="0"/>
    <cacheHierarchy uniqueName="[8274 - 36353 - MES ATUAL].[CODRCA]" caption="CODRCA" attribute="1" defaultMemberUniqueName="[8274 - 36353 - MES ATUAL].[CODRCA].[All]" allUniqueName="[8274 - 36353 - MES ATUAL].[CODRCA].[All]" dimensionUniqueName="[8274 - 36353 - MES ATUAL]" displayFolder="" count="0" memberValueDatatype="20" unbalanced="0"/>
    <cacheHierarchy uniqueName="[8274 - 36353 - MES ATUAL].[VENDEDOR]" caption="VENDEDOR" attribute="1" defaultMemberUniqueName="[8274 - 36353 - MES ATUAL].[VENDEDOR].[All]" allUniqueName="[8274 - 36353 - MES ATUAL].[VENDEDOR].[All]" dimensionUniqueName="[8274 - 36353 - MES ATUAL]" displayFolder="" count="0" memberValueDatatype="130" unbalanced="0"/>
    <cacheHierarchy uniqueName="[8274 - 36353 - MES ATUAL].[CODSUPERVISOR]" caption="CODSUPERVISOR" attribute="1" defaultMemberUniqueName="[8274 - 36353 - MES ATUAL].[CODSUPERVISOR].[All]" allUniqueName="[8274 - 36353 - MES ATUAL].[CODSUPERVISOR].[All]" dimensionUniqueName="[8274 - 36353 - MES ATUAL]" displayFolder="" count="2" memberValueDatatype="20" unbalanced="0">
      <fieldsUsage count="2">
        <fieldUsage x="-1"/>
        <fieldUsage x="4"/>
      </fieldsUsage>
    </cacheHierarchy>
    <cacheHierarchy uniqueName="[8274 - 36353 - MES ATUAL].[NOME_SUPERVISOR]" caption="NOME_SUPERVISOR" attribute="1" defaultMemberUniqueName="[8274 - 36353 - MES ATUAL].[NOME_SUPERVISOR].[All]" allUniqueName="[8274 - 36353 - MES ATUAL].[NOME_SUPERVISOR].[All]" dimensionUniqueName="[8274 - 36353 - MES ATUAL]" displayFolder="" count="0" memberValueDatatype="130" unbalanced="0"/>
    <cacheHierarchy uniqueName="[8274 - 36353 - MES ATUAL].[CODGERENTE]" caption="CODGERENTE" attribute="1" defaultMemberUniqueName="[8274 - 36353 - MES ATUAL].[CODGERENTE].[All]" allUniqueName="[8274 - 36353 - MES ATUAL].[CODGERENTE].[All]" dimensionUniqueName="[8274 - 36353 - MES ATUAL]" displayFolder="" count="0" memberValueDatatype="20" unbalanced="0"/>
    <cacheHierarchy uniqueName="[8274 - 36353 - MES ATUAL].[GERENTE]" caption="GERENTE" attribute="1" defaultMemberUniqueName="[8274 - 36353 - MES ATUAL].[GERENTE].[All]" allUniqueName="[8274 - 36353 - MES ATUAL].[GERENTE].[All]" dimensionUniqueName="[8274 - 36353 - MES ATUAL]" displayFolder="" count="2" memberValueDatatype="130" unbalanced="0">
      <fieldsUsage count="2">
        <fieldUsage x="-1"/>
        <fieldUsage x="0"/>
      </fieldsUsage>
    </cacheHierarchy>
    <cacheHierarchy uniqueName="[8274 - 36353 - MES ATUAL].[NUMPED]" caption="NUMPED" attribute="1" defaultMemberUniqueName="[8274 - 36353 - MES ATUAL].[NUMPED].[All]" allUniqueName="[8274 - 36353 - MES ATUAL].[NUMPED].[All]" dimensionUniqueName="[8274 - 36353 - MES ATUAL]" displayFolder="" count="0" memberValueDatatype="20" unbalanced="0"/>
    <cacheHierarchy uniqueName="[8274 - 36353 - MES ATUAL].[CODREDE]" caption="CODREDE" attribute="1" defaultMemberUniqueName="[8274 - 36353 - MES ATUAL].[CODREDE].[All]" allUniqueName="[8274 - 36353 - MES ATUAL].[CODREDE].[All]" dimensionUniqueName="[8274 - 36353 - MES ATUAL]" displayFolder="" count="0" memberValueDatatype="20" unbalanced="0"/>
    <cacheHierarchy uniqueName="[8274 - 36353 - MES ATUAL].[DESC_REDE]" caption="DESC_REDE" attribute="1" defaultMemberUniqueName="[8274 - 36353 - MES ATUAL].[DESC_REDE].[All]" allUniqueName="[8274 - 36353 - MES ATUAL].[DESC_REDE].[All]" dimensionUniqueName="[8274 - 36353 - MES ATUAL]" displayFolder="" count="0" memberValueDatatype="130" unbalanced="0"/>
    <cacheHierarchy uniqueName="[8274 - 36353 - MES ATUAL].[Column1]" caption="Column1" attribute="1" defaultMemberUniqueName="[8274 - 36353 - MES ATUAL].[Column1].[All]" allUniqueName="[8274 - 36353 - MES ATUAL].[Column1].[All]" dimensionUniqueName="[8274 - 36353 - MES ATUAL]" displayFolder="" count="0" memberValueDatatype="130" unbalanced="0"/>
    <cacheHierarchy uniqueName="[8274 - 36353 - ULTIMOS 3 MESES].[DATA]" caption="DATA" attribute="1" time="1" defaultMemberUniqueName="[8274 - 36353 - ULTIMOS 3 MESES].[DATA].[All]" allUniqueName="[8274 - 36353 - ULTIMOS 3 MESES].[DATA].[All]" dimensionUniqueName="[8274 - 36353 - ULTIMOS 3 MESES]" displayFolder="" count="0" memberValueDatatype="7" unbalanced="0"/>
    <cacheHierarchy uniqueName="[8274 - 36353 - ULTIMOS 3 MESES].[CNPJ]" caption="CNPJ" attribute="1" defaultMemberUniqueName="[8274 - 36353 - ULTIMOS 3 MESES].[CNPJ].[All]" allUniqueName="[8274 - 36353 - ULTIMOS 3 MESES].[CNPJ].[All]" dimensionUniqueName="[8274 - 36353 - ULTIMOS 3 MESES]" displayFolder="" count="0" memberValueDatatype="130" unbalanced="0"/>
    <cacheHierarchy uniqueName="[8274 - 36353 - ULTIMOS 3 MESES].[CODCLIPRINC]" caption="CODCLIPRINC" attribute="1" defaultMemberUniqueName="[8274 - 36353 - ULTIMOS 3 MESES].[CODCLIPRINC].[All]" allUniqueName="[8274 - 36353 - ULTIMOS 3 MESES].[CODCLIPRINC].[All]" dimensionUniqueName="[8274 - 36353 - ULTIMOS 3 MESES]" displayFolder="" count="0" memberValueDatatype="20" unbalanced="0"/>
    <cacheHierarchy uniqueName="[8274 - 36353 - ULTIMOS 3 MESES].[CODCLI]" caption="CODCLI" attribute="1" defaultMemberUniqueName="[8274 - 36353 - ULTIMOS 3 MESES].[CODCLI].[All]" allUniqueName="[8274 - 36353 - ULTIMOS 3 MESES].[CODCLI].[All]" dimensionUniqueName="[8274 - 36353 - ULTIMOS 3 MESES]" displayFolder="" count="0" memberValueDatatype="20" unbalanced="0"/>
    <cacheHierarchy uniqueName="[8274 - 36353 - ULTIMOS 3 MESES].[RAZAO]" caption="RAZAO" attribute="1" defaultMemberUniqueName="[8274 - 36353 - ULTIMOS 3 MESES].[RAZAO].[All]" allUniqueName="[8274 - 36353 - ULTIMOS 3 MESES].[RAZAO].[All]" dimensionUniqueName="[8274 - 36353 - ULTIMOS 3 MESES]" displayFolder="" count="0" memberValueDatatype="130" unbalanced="0"/>
    <cacheHierarchy uniqueName="[8274 - 36353 - ULTIMOS 3 MESES].[CODPROD]" caption="CODPROD" attribute="1" defaultMemberUniqueName="[8274 - 36353 - ULTIMOS 3 MESES].[CODPROD].[All]" allUniqueName="[8274 - 36353 - ULTIMOS 3 MESES].[CODPROD].[All]" dimensionUniqueName="[8274 - 36353 - ULTIMOS 3 MESES]" displayFolder="" count="0" memberValueDatatype="20" unbalanced="0"/>
    <cacheHierarchy uniqueName="[8274 - 36353 - ULTIMOS 3 MESES].[DESCRICAO]" caption="DESCRICAO" attribute="1" defaultMemberUniqueName="[8274 - 36353 - ULTIMOS 3 MESES].[DESCRICAO].[All]" allUniqueName="[8274 - 36353 - ULTIMOS 3 MESES].[DESCRICAO].[All]" dimensionUniqueName="[8274 - 36353 - ULTIMOS 3 MESES]" displayFolder="" count="0" memberValueDatatype="130" unbalanced="0"/>
    <cacheHierarchy uniqueName="[8274 - 36353 - ULTIMOS 3 MESES].[QTVENDIDO]" caption="QTVENDIDO" attribute="1" defaultMemberUniqueName="[8274 - 36353 - ULTIMOS 3 MESES].[QTVENDIDO].[All]" allUniqueName="[8274 - 36353 - ULTIMOS 3 MESES].[QTVENDIDO].[All]" dimensionUniqueName="[8274 - 36353 - ULTIMOS 3 MESES]" displayFolder="" count="0" memberValueDatatype="20" unbalanced="0"/>
    <cacheHierarchy uniqueName="[8274 - 36353 - ULTIMOS 3 MESES].[VLR_VENDA]" caption="VLR_VENDA" attribute="1" defaultMemberUniqueName="[8274 - 36353 - ULTIMOS 3 MESES].[VLR_VENDA].[All]" allUniqueName="[8274 - 36353 - ULTIMOS 3 MESES].[VLR_VENDA].[All]" dimensionUniqueName="[8274 - 36353 - ULTIMOS 3 MESES]" displayFolder="" count="0" memberValueDatatype="5" unbalanced="0"/>
    <cacheHierarchy uniqueName="[8274 - 36353 - ULTIMOS 3 MESES].[RAMO]" caption="RAMO" attribute="1" defaultMemberUniqueName="[8274 - 36353 - ULTIMOS 3 MESES].[RAMO].[All]" allUniqueName="[8274 - 36353 - ULTIMOS 3 MESES].[RAMO].[All]" dimensionUniqueName="[8274 - 36353 - ULTIMOS 3 MESES]" displayFolder="" count="0" memberValueDatatype="130" unbalanced="0"/>
    <cacheHierarchy uniqueName="[8274 - 36353 - ULTIMOS 3 MESES].[CANAL]" caption="CANAL" attribute="1" defaultMemberUniqueName="[8274 - 36353 - ULTIMOS 3 MESES].[CANAL].[All]" allUniqueName="[8274 - 36353 - ULTIMOS 3 MESES].[CANAL].[All]" dimensionUniqueName="[8274 - 36353 - ULTIMOS 3 MESES]" displayFolder="" count="0" memberValueDatatype="130" unbalanced="0"/>
    <cacheHierarchy uniqueName="[8274 - 36353 - ULTIMOS 3 MESES].[REGIAO]" caption="REGIAO" attribute="1" defaultMemberUniqueName="[8274 - 36353 - ULTIMOS 3 MESES].[REGIAO].[All]" allUniqueName="[8274 - 36353 - ULTIMOS 3 MESES].[REGIAO].[All]" dimensionUniqueName="[8274 - 36353 - ULTIMOS 3 MESES]" displayFolder="" count="0" memberValueDatatype="130" unbalanced="0"/>
    <cacheHierarchy uniqueName="[8274 - 36353 - ULTIMOS 3 MESES].[UF]" caption="UF" attribute="1" defaultMemberUniqueName="[8274 - 36353 - ULTIMOS 3 MESES].[UF].[All]" allUniqueName="[8274 - 36353 - ULTIMOS 3 MESES].[UF].[All]" dimensionUniqueName="[8274 - 36353 - ULTIMOS 3 MESES]" displayFolder="" count="0" memberValueDatatype="130" unbalanced="0"/>
    <cacheHierarchy uniqueName="[8274 - 36353 - ULTIMOS 3 MESES].[CIDADE]" caption="CIDADE" attribute="1" defaultMemberUniqueName="[8274 - 36353 - ULTIMOS 3 MESES].[CIDADE].[All]" allUniqueName="[8274 - 36353 - ULTIMOS 3 MESES].[CIDADE].[All]" dimensionUniqueName="[8274 - 36353 - ULTIMOS 3 MESES]" displayFolder="" count="0" memberValueDatatype="130" unbalanced="0"/>
    <cacheHierarchy uniqueName="[8274 - 36353 - ULTIMOS 3 MESES].[CODRCA]" caption="CODRCA" attribute="1" defaultMemberUniqueName="[8274 - 36353 - ULTIMOS 3 MESES].[CODRCA].[All]" allUniqueName="[8274 - 36353 - ULTIMOS 3 MESES].[CODRCA].[All]" dimensionUniqueName="[8274 - 36353 - ULTIMOS 3 MESES]" displayFolder="" count="0" memberValueDatatype="20" unbalanced="0"/>
    <cacheHierarchy uniqueName="[8274 - 36353 - ULTIMOS 3 MESES].[VENDEDOR]" caption="VENDEDOR" attribute="1" defaultMemberUniqueName="[8274 - 36353 - ULTIMOS 3 MESES].[VENDEDOR].[All]" allUniqueName="[8274 - 36353 - ULTIMOS 3 MESES].[VENDEDOR].[All]" dimensionUniqueName="[8274 - 36353 - ULTIMOS 3 MESES]" displayFolder="" count="0" memberValueDatatype="130" unbalanced="0"/>
    <cacheHierarchy uniqueName="[8274 - 36353 - ULTIMOS 3 MESES].[CODSUPERVISOR]" caption="CODSUPERVISOR" attribute="1" defaultMemberUniqueName="[8274 - 36353 - ULTIMOS 3 MESES].[CODSUPERVISOR].[All]" allUniqueName="[8274 - 36353 - ULTIMOS 3 MESES].[CODSUPERVISOR].[All]" dimensionUniqueName="[8274 - 36353 - ULTIMOS 3 MESES]" displayFolder="" count="0" memberValueDatatype="20" unbalanced="0"/>
    <cacheHierarchy uniqueName="[8274 - 36353 - ULTIMOS 3 MESES].[NOME_SUPERVISOR]" caption="NOME_SUPERVISOR" attribute="1" defaultMemberUniqueName="[8274 - 36353 - ULTIMOS 3 MESES].[NOME_SUPERVISOR].[All]" allUniqueName="[8274 - 36353 - ULTIMOS 3 MESES].[NOME_SUPERVISOR].[All]" dimensionUniqueName="[8274 - 36353 - ULTIMOS 3 MESES]" displayFolder="" count="0" memberValueDatatype="130" unbalanced="0"/>
    <cacheHierarchy uniqueName="[8274 - 36353 - ULTIMOS 3 MESES].[CODGERENTE]" caption="CODGERENTE" attribute="1" defaultMemberUniqueName="[8274 - 36353 - ULTIMOS 3 MESES].[CODGERENTE].[All]" allUniqueName="[8274 - 36353 - ULTIMOS 3 MESES].[CODGERENTE].[All]" dimensionUniqueName="[8274 - 36353 - ULTIMOS 3 MESES]" displayFolder="" count="0" memberValueDatatype="20" unbalanced="0"/>
    <cacheHierarchy uniqueName="[8274 - 36353 - ULTIMOS 3 MESES].[GERENTE]" caption="GERENTE" attribute="1" defaultMemberUniqueName="[8274 - 36353 - ULTIMOS 3 MESES].[GERENTE].[All]" allUniqueName="[8274 - 36353 - ULTIMOS 3 MESES].[GERENTE].[All]" dimensionUniqueName="[8274 - 36353 - ULTIMOS 3 MESES]" displayFolder="" count="0" memberValueDatatype="130" unbalanced="0"/>
    <cacheHierarchy uniqueName="[8274 - 36353 - ULTIMOS 3 MESES].[NUMPED]" caption="NUMPED" attribute="1" defaultMemberUniqueName="[8274 - 36353 - ULTIMOS 3 MESES].[NUMPED].[All]" allUniqueName="[8274 - 36353 - ULTIMOS 3 MESES].[NUMPED].[All]" dimensionUniqueName="[8274 - 36353 - ULTIMOS 3 MESES]" displayFolder="" count="0" memberValueDatatype="20" unbalanced="0"/>
    <cacheHierarchy uniqueName="[8274 - 36353 - ULTIMOS 3 MESES].[CODREDE]" caption="CODREDE" attribute="1" defaultMemberUniqueName="[8274 - 36353 - ULTIMOS 3 MESES].[CODREDE].[All]" allUniqueName="[8274 - 36353 - ULTIMOS 3 MESES].[CODREDE].[All]" dimensionUniqueName="[8274 - 36353 - ULTIMOS 3 MESES]" displayFolder="" count="0" memberValueDatatype="20" unbalanced="0"/>
    <cacheHierarchy uniqueName="[8274 - 36353 - ULTIMOS 3 MESES].[DESC_REDE]" caption="DESC_REDE" attribute="1" defaultMemberUniqueName="[8274 - 36353 - ULTIMOS 3 MESES].[DESC_REDE].[All]" allUniqueName="[8274 - 36353 - ULTIMOS 3 MESES].[DESC_REDE].[All]" dimensionUniqueName="[8274 - 36353 - ULTIMOS 3 MESES]" displayFolder="" count="0" memberValueDatatype="130" unbalanced="0"/>
    <cacheHierarchy uniqueName="[8274 - 36353 - ULTIMOS 3 MESES].[Column1]" caption="Column1" attribute="1" defaultMemberUniqueName="[8274 - 36353 - ULTIMOS 3 MESES].[Column1].[All]" allUniqueName="[8274 - 36353 - ULTIMOS 3 MESES].[Column1].[All]" dimensionUniqueName="[8274 - 36353 - ULTIMOS 3 MESES]" displayFolder="" count="0" memberValueDatatype="130" unbalanced="0"/>
    <cacheHierarchy uniqueName="[8274 - 36353 - ULTIMOS 3 MESES].[DATA (Mês)]" caption="DATA (Mês)" attribute="1" defaultMemberUniqueName="[8274 - 36353 - ULTIMOS 3 MESES].[DATA (Mês)].[All]" allUniqueName="[8274 - 36353 - ULTIMOS 3 MESES].[DATA (Mês)].[All]" dimensionUniqueName="[8274 - 36353 - ULTIMOS 3 MESES]" displayFolder="" count="0" memberValueDatatype="130" unbalanced="0"/>
    <cacheHierarchy uniqueName="[MIX BIC].[CODPROD]" caption="CODPROD" attribute="1" defaultMemberUniqueName="[MIX BIC].[CODPROD].[All]" allUniqueName="[MIX BIC].[CODPROD].[All]" dimensionUniqueName="[MIX BIC]" displayFolder="" count="0" memberValueDatatype="20" unbalanced="0"/>
    <cacheHierarchy uniqueName="[MIX BIC].[DESCRIÇÃO]" caption="DESCRIÇÃO" attribute="1" defaultMemberUniqueName="[MIX BIC].[DESCRIÇÃO].[All]" allUniqueName="[MIX BIC].[DESCRIÇÃO].[All]" dimensionUniqueName="[MIX BIC]" displayFolder="" count="0" memberValueDatatype="130" unbalanced="0"/>
    <cacheHierarchy uniqueName="[MIX BIC].[EMBALAGEM]" caption="EMBALAGEM" attribute="1" defaultMemberUniqueName="[MIX BIC].[EMBALAGEM].[All]" allUniqueName="[MIX BIC].[EMBALAGEM].[All]" dimensionUniqueName="[MIX BIC]" displayFolder="" count="0" memberValueDatatype="130" unbalanced="0"/>
    <cacheHierarchy uniqueName="[MIX BIC].[EAN]" caption="EAN" attribute="1" defaultMemberUniqueName="[MIX BIC].[EAN].[All]" allUniqueName="[MIX BIC].[EAN].[All]" dimensionUniqueName="[MIX BIC]" displayFolder="" count="0" memberValueDatatype="20" unbalanced="0"/>
    <cacheHierarchy uniqueName="[MIX BIC].[CATEGORIA]" caption="CATEGORIA" attribute="1" defaultMemberUniqueName="[MIX BIC].[CATEGORIA].[All]" allUniqueName="[MIX BIC].[CATEGORIA].[All]" dimensionUniqueName="[MIX BIC]" displayFolder="" count="0" memberValueDatatype="130" unbalanced="0"/>
    <cacheHierarchy uniqueName="[8274 - 36353 - ULTIMOS 3 MESES].[DATA (Índice de Mês)]" caption="DATA (Índice de Mês)" attribute="1" defaultMemberUniqueName="[8274 - 36353 - ULTIMOS 3 MESES].[DATA (Índice de Mês)].[All]" allUniqueName="[8274 - 36353 - ULTIMOS 3 MESES].[DATA (Índice de Mês)].[All]" dimensionUniqueName="[8274 - 36353 - ULTIMOS 3 MESES]" displayFolder="" count="0" memberValueDatatype="20" unbalanced="0" hidden="1"/>
    <cacheHierarchy uniqueName="[Measures].[__XL_Count 8274 - 36353 - MES ATUAL]" caption="__XL_Count 8274 - 36353 - MES ATUAL" measure="1" displayFolder="" measureGroup="8274 - 36353 - MES ATUAL" count="0" hidden="1"/>
    <cacheHierarchy uniqueName="[Measures].[__XL_Count 8274 - 36353 - ULTIMOS 3 MESES]" caption="__XL_Count 8274 - 36353 - ULTIMOS 3 MESES" measure="1" displayFolder="" measureGroup="8274 - 36353 - ULTIMOS 3 MESES" count="0" hidden="1"/>
    <cacheHierarchy uniqueName="[Measures].[__XL_Count MIX BIC]" caption="__XL_Count MIX BIC" measure="1" displayFolder="" measureGroup="MIX BIC" count="0" hidden="1"/>
    <cacheHierarchy uniqueName="[Measures].[__No measures defined]" caption="__No measures defined" measure="1" displayFolder="" count="0" hidden="1"/>
    <cacheHierarchy uniqueName="[Measures].[Soma de CODCLI]" caption="Soma de CODCLI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Contagem Distinta de CODCLI]" caption="Contagem Distinta de CODCLI" measure="1" displayFolder="" measureGroup="8274 - 36353 - MES ATUAL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oma de QTVENDIDO]" caption="Soma de QTVENDIDO" measure="1" displayFolder="" measureGroup="8274 - 36353 - MES ATUAL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oma de VLR_VENDA]" caption="Soma de VLR_VENDA" measure="1" displayFolder="" measureGroup="8274 - 36353 - MES ATUAL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8"/>
        </ext>
      </extLst>
    </cacheHierarchy>
    <cacheHierarchy uniqueName="[Measures].[Soma de CODCLI 2]" caption="Soma de CODCLI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Contagem Distinta de CODCLI 2]" caption="Contagem Distinta de CODCLI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Soma de QTVENDIDO 2]" caption="Soma de QTVENDIDO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31"/>
        </ext>
      </extLst>
    </cacheHierarchy>
    <cacheHierarchy uniqueName="[Measures].[Soma de VLR_VENDA 2]" caption="Soma de VLR_VENDA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32"/>
        </ext>
      </extLst>
    </cacheHierarchy>
    <cacheHierarchy uniqueName="[Measures].[Soma de CODCLIPRINC]" caption="Soma de CODCLIPRINC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</cacheHierarchies>
  <kpis count="0"/>
  <dimensions count="4">
    <dimension name="8274 - 36353 - MES ATUAL" uniqueName="[8274 - 36353 - MES ATUAL]" caption="8274 - 36353 - MES ATUAL"/>
    <dimension name="8274 - 36353 - ULTIMOS 3 MESES" uniqueName="[8274 - 36353 - ULTIMOS 3 MESES]" caption="8274 - 36353 - ULTIMOS 3 MESES"/>
    <dimension measure="1" name="Measures" uniqueName="[Measures]" caption="Measures"/>
    <dimension name="MIX BIC" uniqueName="[MIX BIC]" caption="MIX BIC"/>
  </dimensions>
  <measureGroups count="3">
    <measureGroup name="8274 - 36353 - MES ATUAL" caption="8274 - 36353 - MES ATUAL"/>
    <measureGroup name="8274 - 36353 - ULTIMOS 3 MESES" caption="8274 - 36353 - ULTIMOS 3 MESES"/>
    <measureGroup name="MIX BIC" caption="MIX BIC"/>
  </measureGroups>
  <maps count="5">
    <map measureGroup="0" dimension="0"/>
    <map measureGroup="0" dimension="3"/>
    <map measureGroup="1" dimension="1"/>
    <map measureGroup="1" dimension="3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nalista Comercial 4" refreshedDate="46322.430700578705" backgroundQuery="1" createdVersion="8" refreshedVersion="8" minRefreshableVersion="3" recordCount="0" supportSubquery="1" supportAdvancedDrill="1" xr:uid="{F35CA1E9-4D02-4177-A91D-B98CDE285E55}">
  <cacheSource type="external" connectionId="4"/>
  <cacheFields count="6">
    <cacheField name="[8274 - 36353 - MES ATUAL].[GERENTE].[GERENTE]" caption="GERENTE" numFmtId="0" hierarchy="19" level="1">
      <sharedItems count="2">
        <s v="GGV DEC CLAUDIA"/>
        <s v="GGV DEC FABRICIO"/>
      </sharedItems>
    </cacheField>
    <cacheField name="[Measures].[Contagem Distinta de CODCLI]" caption="Contagem Distinta de CODCLI" numFmtId="0" hierarchy="60" level="32767"/>
    <cacheField name="[Measures].[Soma de QTVENDIDO]" caption="Soma de QTVENDIDO" numFmtId="0" hierarchy="61" level="32767"/>
    <cacheField name="[Measures].[Soma de VLR_VENDA]" caption="Soma de VLR_VENDA" numFmtId="0" hierarchy="62" level="32767"/>
    <cacheField name="[8274 - 36353 - MES ATUAL].[CODSUPERVISOR].[CODSUPERVISOR]" caption="CODSUPERVISOR" numFmtId="0" hierarchy="16" level="1">
      <sharedItems containsSemiMixedTypes="0" containsString="0" containsNumber="1" containsInteger="1" minValue="150" maxValue="450" count="8">
        <n v="150"/>
        <n v="220"/>
        <n v="250"/>
        <n v="260"/>
        <n v="270"/>
        <n v="340"/>
        <n v="450"/>
        <n v="290"/>
      </sharedItems>
      <extLst>
        <ext xmlns:x15="http://schemas.microsoft.com/office/spreadsheetml/2010/11/main" uri="{4F2E5C28-24EA-4eb8-9CBF-B6C8F9C3D259}">
          <x15:cachedUniqueNames>
            <x15:cachedUniqueName index="0" name="[8274 - 36353 - MES ATUAL].[CODSUPERVISOR].&amp;[150]"/>
            <x15:cachedUniqueName index="1" name="[8274 - 36353 - MES ATUAL].[CODSUPERVISOR].&amp;[220]"/>
            <x15:cachedUniqueName index="2" name="[8274 - 36353 - MES ATUAL].[CODSUPERVISOR].&amp;[250]"/>
            <x15:cachedUniqueName index="3" name="[8274 - 36353 - MES ATUAL].[CODSUPERVISOR].&amp;[260]"/>
            <x15:cachedUniqueName index="4" name="[8274 - 36353 - MES ATUAL].[CODSUPERVISOR].&amp;[270]"/>
            <x15:cachedUniqueName index="5" name="[8274 - 36353 - MES ATUAL].[CODSUPERVISOR].&amp;[340]"/>
            <x15:cachedUniqueName index="6" name="[8274 - 36353 - MES ATUAL].[CODSUPERVISOR].&amp;[450]"/>
            <x15:cachedUniqueName index="7" name="[8274 - 36353 - MES ATUAL].[CODSUPERVISOR].&amp;[290]"/>
          </x15:cachedUniqueNames>
        </ext>
      </extLst>
    </cacheField>
    <cacheField name="[8274 - 36353 - MES ATUAL].[DATA].[DATA]" caption="DATA" numFmtId="0" level="1">
      <sharedItems containsSemiMixedTypes="0" containsNonDate="0" containsString="0"/>
    </cacheField>
  </cacheFields>
  <cacheHierarchies count="68">
    <cacheHierarchy uniqueName="[8274 - 36353 - MES ATUAL].[DATA]" caption="DATA" attribute="1" time="1" defaultMemberUniqueName="[8274 - 36353 - MES ATUAL].[DATA].[All]" allUniqueName="[8274 - 36353 - MES ATUAL].[DATA].[All]" dimensionUniqueName="[8274 - 36353 - MES ATUAL]" displayFolder="" count="2" memberValueDatatype="7" unbalanced="0">
      <fieldsUsage count="2">
        <fieldUsage x="-1"/>
        <fieldUsage x="5"/>
      </fieldsUsage>
    </cacheHierarchy>
    <cacheHierarchy uniqueName="[8274 - 36353 - MES ATUAL].[CNPJ]" caption="CNPJ" attribute="1" defaultMemberUniqueName="[8274 - 36353 - MES ATUAL].[CNPJ].[All]" allUniqueName="[8274 - 36353 - MES ATUAL].[CNPJ].[All]" dimensionUniqueName="[8274 - 36353 - MES ATUAL]" displayFolder="" count="0" memberValueDatatype="130" unbalanced="0"/>
    <cacheHierarchy uniqueName="[8274 - 36353 - MES ATUAL].[CODCLIPRINC]" caption="CODCLIPRINC" attribute="1" defaultMemberUniqueName="[8274 - 36353 - MES ATUAL].[CODCLIPRINC].[All]" allUniqueName="[8274 - 36353 - MES ATUAL].[CODCLIPRINC].[All]" dimensionUniqueName="[8274 - 36353 - MES ATUAL]" displayFolder="" count="0" memberValueDatatype="20" unbalanced="0"/>
    <cacheHierarchy uniqueName="[8274 - 36353 - MES ATUAL].[CODCLI]" caption="CODCLI" attribute="1" defaultMemberUniqueName="[8274 - 36353 - MES ATUAL].[CODCLI].[All]" allUniqueName="[8274 - 36353 - MES ATUAL].[CODCLI].[All]" dimensionUniqueName="[8274 - 36353 - MES ATUAL]" displayFolder="" count="0" memberValueDatatype="20" unbalanced="0"/>
    <cacheHierarchy uniqueName="[8274 - 36353 - MES ATUAL].[RAZAO]" caption="RAZAO" attribute="1" defaultMemberUniqueName="[8274 - 36353 - MES ATUAL].[RAZAO].[All]" allUniqueName="[8274 - 36353 - MES ATUAL].[RAZAO].[All]" dimensionUniqueName="[8274 - 36353 - MES ATUAL]" displayFolder="" count="0" memberValueDatatype="130" unbalanced="0"/>
    <cacheHierarchy uniqueName="[8274 - 36353 - MES ATUAL].[CODPROD]" caption="CODPROD" attribute="1" defaultMemberUniqueName="[8274 - 36353 - MES ATUAL].[CODPROD].[All]" allUniqueName="[8274 - 36353 - MES ATUAL].[CODPROD].[All]" dimensionUniqueName="[8274 - 36353 - MES ATUAL]" displayFolder="" count="0" memberValueDatatype="20" unbalanced="0"/>
    <cacheHierarchy uniqueName="[8274 - 36353 - MES ATUAL].[DESCRICAO]" caption="DESCRICAO" attribute="1" defaultMemberUniqueName="[8274 - 36353 - MES ATUAL].[DESCRICAO].[All]" allUniqueName="[8274 - 36353 - MES ATUAL].[DESCRICAO].[All]" dimensionUniqueName="[8274 - 36353 - MES ATUAL]" displayFolder="" count="0" memberValueDatatype="130" unbalanced="0"/>
    <cacheHierarchy uniqueName="[8274 - 36353 - MES ATUAL].[QTVENDIDO]" caption="QTVENDIDO" attribute="1" defaultMemberUniqueName="[8274 - 36353 - MES ATUAL].[QTVENDIDO].[All]" allUniqueName="[8274 - 36353 - MES ATUAL].[QTVENDIDO].[All]" dimensionUniqueName="[8274 - 36353 - MES ATUAL]" displayFolder="" count="0" memberValueDatatype="20" unbalanced="0"/>
    <cacheHierarchy uniqueName="[8274 - 36353 - MES ATUAL].[VLR_VENDA]" caption="VLR_VENDA" attribute="1" defaultMemberUniqueName="[8274 - 36353 - MES ATUAL].[VLR_VENDA].[All]" allUniqueName="[8274 - 36353 - MES ATUAL].[VLR_VENDA].[All]" dimensionUniqueName="[8274 - 36353 - MES ATUAL]" displayFolder="" count="0" memberValueDatatype="5" unbalanced="0"/>
    <cacheHierarchy uniqueName="[8274 - 36353 - MES ATUAL].[RAMO]" caption="RAMO" attribute="1" defaultMemberUniqueName="[8274 - 36353 - MES ATUAL].[RAMO].[All]" allUniqueName="[8274 - 36353 - MES ATUAL].[RAMO].[All]" dimensionUniqueName="[8274 - 36353 - MES ATUAL]" displayFolder="" count="0" memberValueDatatype="130" unbalanced="0"/>
    <cacheHierarchy uniqueName="[8274 - 36353 - MES ATUAL].[CANAL]" caption="CANAL" attribute="1" defaultMemberUniqueName="[8274 - 36353 - MES ATUAL].[CANAL].[All]" allUniqueName="[8274 - 36353 - MES ATUAL].[CANAL].[All]" dimensionUniqueName="[8274 - 36353 - MES ATUAL]" displayFolder="" count="0" memberValueDatatype="130" unbalanced="0"/>
    <cacheHierarchy uniqueName="[8274 - 36353 - MES ATUAL].[REGIAO]" caption="REGIAO" attribute="1" defaultMemberUniqueName="[8274 - 36353 - MES ATUAL].[REGIAO].[All]" allUniqueName="[8274 - 36353 - MES ATUAL].[REGIAO].[All]" dimensionUniqueName="[8274 - 36353 - MES ATUAL]" displayFolder="" count="0" memberValueDatatype="130" unbalanced="0"/>
    <cacheHierarchy uniqueName="[8274 - 36353 - MES ATUAL].[UF]" caption="UF" attribute="1" defaultMemberUniqueName="[8274 - 36353 - MES ATUAL].[UF].[All]" allUniqueName="[8274 - 36353 - MES ATUAL].[UF].[All]" dimensionUniqueName="[8274 - 36353 - MES ATUAL]" displayFolder="" count="0" memberValueDatatype="130" unbalanced="0"/>
    <cacheHierarchy uniqueName="[8274 - 36353 - MES ATUAL].[CIDADE]" caption="CIDADE" attribute="1" defaultMemberUniqueName="[8274 - 36353 - MES ATUAL].[CIDADE].[All]" allUniqueName="[8274 - 36353 - MES ATUAL].[CIDADE].[All]" dimensionUniqueName="[8274 - 36353 - MES ATUAL]" displayFolder="" count="0" memberValueDatatype="130" unbalanced="0"/>
    <cacheHierarchy uniqueName="[8274 - 36353 - MES ATUAL].[CODRCA]" caption="CODRCA" attribute="1" defaultMemberUniqueName="[8274 - 36353 - MES ATUAL].[CODRCA].[All]" allUniqueName="[8274 - 36353 - MES ATUAL].[CODRCA].[All]" dimensionUniqueName="[8274 - 36353 - MES ATUAL]" displayFolder="" count="0" memberValueDatatype="20" unbalanced="0"/>
    <cacheHierarchy uniqueName="[8274 - 36353 - MES ATUAL].[VENDEDOR]" caption="VENDEDOR" attribute="1" defaultMemberUniqueName="[8274 - 36353 - MES ATUAL].[VENDEDOR].[All]" allUniqueName="[8274 - 36353 - MES ATUAL].[VENDEDOR].[All]" dimensionUniqueName="[8274 - 36353 - MES ATUAL]" displayFolder="" count="0" memberValueDatatype="130" unbalanced="0"/>
    <cacheHierarchy uniqueName="[8274 - 36353 - MES ATUAL].[CODSUPERVISOR]" caption="CODSUPERVISOR" attribute="1" defaultMemberUniqueName="[8274 - 36353 - MES ATUAL].[CODSUPERVISOR].[All]" allUniqueName="[8274 - 36353 - MES ATUAL].[CODSUPERVISOR].[All]" dimensionUniqueName="[8274 - 36353 - MES ATUAL]" displayFolder="" count="2" memberValueDatatype="20" unbalanced="0">
      <fieldsUsage count="2">
        <fieldUsage x="-1"/>
        <fieldUsage x="4"/>
      </fieldsUsage>
    </cacheHierarchy>
    <cacheHierarchy uniqueName="[8274 - 36353 - MES ATUAL].[NOME_SUPERVISOR]" caption="NOME_SUPERVISOR" attribute="1" defaultMemberUniqueName="[8274 - 36353 - MES ATUAL].[NOME_SUPERVISOR].[All]" allUniqueName="[8274 - 36353 - MES ATUAL].[NOME_SUPERVISOR].[All]" dimensionUniqueName="[8274 - 36353 - MES ATUAL]" displayFolder="" count="0" memberValueDatatype="130" unbalanced="0"/>
    <cacheHierarchy uniqueName="[8274 - 36353 - MES ATUAL].[CODGERENTE]" caption="CODGERENTE" attribute="1" defaultMemberUniqueName="[8274 - 36353 - MES ATUAL].[CODGERENTE].[All]" allUniqueName="[8274 - 36353 - MES ATUAL].[CODGERENTE].[All]" dimensionUniqueName="[8274 - 36353 - MES ATUAL]" displayFolder="" count="0" memberValueDatatype="20" unbalanced="0"/>
    <cacheHierarchy uniqueName="[8274 - 36353 - MES ATUAL].[GERENTE]" caption="GERENTE" attribute="1" defaultMemberUniqueName="[8274 - 36353 - MES ATUAL].[GERENTE].[All]" allUniqueName="[8274 - 36353 - MES ATUAL].[GERENTE].[All]" dimensionUniqueName="[8274 - 36353 - MES ATUAL]" displayFolder="" count="2" memberValueDatatype="130" unbalanced="0">
      <fieldsUsage count="2">
        <fieldUsage x="-1"/>
        <fieldUsage x="0"/>
      </fieldsUsage>
    </cacheHierarchy>
    <cacheHierarchy uniqueName="[8274 - 36353 - MES ATUAL].[NUMPED]" caption="NUMPED" attribute="1" defaultMemberUniqueName="[8274 - 36353 - MES ATUAL].[NUMPED].[All]" allUniqueName="[8274 - 36353 - MES ATUAL].[NUMPED].[All]" dimensionUniqueName="[8274 - 36353 - MES ATUAL]" displayFolder="" count="0" memberValueDatatype="20" unbalanced="0"/>
    <cacheHierarchy uniqueName="[8274 - 36353 - MES ATUAL].[CODREDE]" caption="CODREDE" attribute="1" defaultMemberUniqueName="[8274 - 36353 - MES ATUAL].[CODREDE].[All]" allUniqueName="[8274 - 36353 - MES ATUAL].[CODREDE].[All]" dimensionUniqueName="[8274 - 36353 - MES ATUAL]" displayFolder="" count="0" memberValueDatatype="20" unbalanced="0"/>
    <cacheHierarchy uniqueName="[8274 - 36353 - MES ATUAL].[DESC_REDE]" caption="DESC_REDE" attribute="1" defaultMemberUniqueName="[8274 - 36353 - MES ATUAL].[DESC_REDE].[All]" allUniqueName="[8274 - 36353 - MES ATUAL].[DESC_REDE].[All]" dimensionUniqueName="[8274 - 36353 - MES ATUAL]" displayFolder="" count="0" memberValueDatatype="130" unbalanced="0"/>
    <cacheHierarchy uniqueName="[8274 - 36353 - MES ATUAL].[Column1]" caption="Column1" attribute="1" defaultMemberUniqueName="[8274 - 36353 - MES ATUAL].[Column1].[All]" allUniqueName="[8274 - 36353 - MES ATUAL].[Column1].[All]" dimensionUniqueName="[8274 - 36353 - MES ATUAL]" displayFolder="" count="0" memberValueDatatype="130" unbalanced="0"/>
    <cacheHierarchy uniqueName="[8274 - 36353 - ULTIMOS 3 MESES].[DATA]" caption="DATA" attribute="1" time="1" defaultMemberUniqueName="[8274 - 36353 - ULTIMOS 3 MESES].[DATA].[All]" allUniqueName="[8274 - 36353 - ULTIMOS 3 MESES].[DATA].[All]" dimensionUniqueName="[8274 - 36353 - ULTIMOS 3 MESES]" displayFolder="" count="0" memberValueDatatype="7" unbalanced="0"/>
    <cacheHierarchy uniqueName="[8274 - 36353 - ULTIMOS 3 MESES].[CNPJ]" caption="CNPJ" attribute="1" defaultMemberUniqueName="[8274 - 36353 - ULTIMOS 3 MESES].[CNPJ].[All]" allUniqueName="[8274 - 36353 - ULTIMOS 3 MESES].[CNPJ].[All]" dimensionUniqueName="[8274 - 36353 - ULTIMOS 3 MESES]" displayFolder="" count="0" memberValueDatatype="130" unbalanced="0"/>
    <cacheHierarchy uniqueName="[8274 - 36353 - ULTIMOS 3 MESES].[CODCLIPRINC]" caption="CODCLIPRINC" attribute="1" defaultMemberUniqueName="[8274 - 36353 - ULTIMOS 3 MESES].[CODCLIPRINC].[All]" allUniqueName="[8274 - 36353 - ULTIMOS 3 MESES].[CODCLIPRINC].[All]" dimensionUniqueName="[8274 - 36353 - ULTIMOS 3 MESES]" displayFolder="" count="0" memberValueDatatype="20" unbalanced="0"/>
    <cacheHierarchy uniqueName="[8274 - 36353 - ULTIMOS 3 MESES].[CODCLI]" caption="CODCLI" attribute="1" defaultMemberUniqueName="[8274 - 36353 - ULTIMOS 3 MESES].[CODCLI].[All]" allUniqueName="[8274 - 36353 - ULTIMOS 3 MESES].[CODCLI].[All]" dimensionUniqueName="[8274 - 36353 - ULTIMOS 3 MESES]" displayFolder="" count="0" memberValueDatatype="20" unbalanced="0"/>
    <cacheHierarchy uniqueName="[8274 - 36353 - ULTIMOS 3 MESES].[RAZAO]" caption="RAZAO" attribute="1" defaultMemberUniqueName="[8274 - 36353 - ULTIMOS 3 MESES].[RAZAO].[All]" allUniqueName="[8274 - 36353 - ULTIMOS 3 MESES].[RAZAO].[All]" dimensionUniqueName="[8274 - 36353 - ULTIMOS 3 MESES]" displayFolder="" count="0" memberValueDatatype="130" unbalanced="0"/>
    <cacheHierarchy uniqueName="[8274 - 36353 - ULTIMOS 3 MESES].[CODPROD]" caption="CODPROD" attribute="1" defaultMemberUniqueName="[8274 - 36353 - ULTIMOS 3 MESES].[CODPROD].[All]" allUniqueName="[8274 - 36353 - ULTIMOS 3 MESES].[CODPROD].[All]" dimensionUniqueName="[8274 - 36353 - ULTIMOS 3 MESES]" displayFolder="" count="0" memberValueDatatype="20" unbalanced="0"/>
    <cacheHierarchy uniqueName="[8274 - 36353 - ULTIMOS 3 MESES].[DESCRICAO]" caption="DESCRICAO" attribute="1" defaultMemberUniqueName="[8274 - 36353 - ULTIMOS 3 MESES].[DESCRICAO].[All]" allUniqueName="[8274 - 36353 - ULTIMOS 3 MESES].[DESCRICAO].[All]" dimensionUniqueName="[8274 - 36353 - ULTIMOS 3 MESES]" displayFolder="" count="0" memberValueDatatype="130" unbalanced="0"/>
    <cacheHierarchy uniqueName="[8274 - 36353 - ULTIMOS 3 MESES].[QTVENDIDO]" caption="QTVENDIDO" attribute="1" defaultMemberUniqueName="[8274 - 36353 - ULTIMOS 3 MESES].[QTVENDIDO].[All]" allUniqueName="[8274 - 36353 - ULTIMOS 3 MESES].[QTVENDIDO].[All]" dimensionUniqueName="[8274 - 36353 - ULTIMOS 3 MESES]" displayFolder="" count="0" memberValueDatatype="20" unbalanced="0"/>
    <cacheHierarchy uniqueName="[8274 - 36353 - ULTIMOS 3 MESES].[VLR_VENDA]" caption="VLR_VENDA" attribute="1" defaultMemberUniqueName="[8274 - 36353 - ULTIMOS 3 MESES].[VLR_VENDA].[All]" allUniqueName="[8274 - 36353 - ULTIMOS 3 MESES].[VLR_VENDA].[All]" dimensionUniqueName="[8274 - 36353 - ULTIMOS 3 MESES]" displayFolder="" count="0" memberValueDatatype="5" unbalanced="0"/>
    <cacheHierarchy uniqueName="[8274 - 36353 - ULTIMOS 3 MESES].[RAMO]" caption="RAMO" attribute="1" defaultMemberUniqueName="[8274 - 36353 - ULTIMOS 3 MESES].[RAMO].[All]" allUniqueName="[8274 - 36353 - ULTIMOS 3 MESES].[RAMO].[All]" dimensionUniqueName="[8274 - 36353 - ULTIMOS 3 MESES]" displayFolder="" count="0" memberValueDatatype="130" unbalanced="0"/>
    <cacheHierarchy uniqueName="[8274 - 36353 - ULTIMOS 3 MESES].[CANAL]" caption="CANAL" attribute="1" defaultMemberUniqueName="[8274 - 36353 - ULTIMOS 3 MESES].[CANAL].[All]" allUniqueName="[8274 - 36353 - ULTIMOS 3 MESES].[CANAL].[All]" dimensionUniqueName="[8274 - 36353 - ULTIMOS 3 MESES]" displayFolder="" count="0" memberValueDatatype="130" unbalanced="0"/>
    <cacheHierarchy uniqueName="[8274 - 36353 - ULTIMOS 3 MESES].[REGIAO]" caption="REGIAO" attribute="1" defaultMemberUniqueName="[8274 - 36353 - ULTIMOS 3 MESES].[REGIAO].[All]" allUniqueName="[8274 - 36353 - ULTIMOS 3 MESES].[REGIAO].[All]" dimensionUniqueName="[8274 - 36353 - ULTIMOS 3 MESES]" displayFolder="" count="0" memberValueDatatype="130" unbalanced="0"/>
    <cacheHierarchy uniqueName="[8274 - 36353 - ULTIMOS 3 MESES].[UF]" caption="UF" attribute="1" defaultMemberUniqueName="[8274 - 36353 - ULTIMOS 3 MESES].[UF].[All]" allUniqueName="[8274 - 36353 - ULTIMOS 3 MESES].[UF].[All]" dimensionUniqueName="[8274 - 36353 - ULTIMOS 3 MESES]" displayFolder="" count="0" memberValueDatatype="130" unbalanced="0"/>
    <cacheHierarchy uniqueName="[8274 - 36353 - ULTIMOS 3 MESES].[CIDADE]" caption="CIDADE" attribute="1" defaultMemberUniqueName="[8274 - 36353 - ULTIMOS 3 MESES].[CIDADE].[All]" allUniqueName="[8274 - 36353 - ULTIMOS 3 MESES].[CIDADE].[All]" dimensionUniqueName="[8274 - 36353 - ULTIMOS 3 MESES]" displayFolder="" count="0" memberValueDatatype="130" unbalanced="0"/>
    <cacheHierarchy uniqueName="[8274 - 36353 - ULTIMOS 3 MESES].[CODRCA]" caption="CODRCA" attribute="1" defaultMemberUniqueName="[8274 - 36353 - ULTIMOS 3 MESES].[CODRCA].[All]" allUniqueName="[8274 - 36353 - ULTIMOS 3 MESES].[CODRCA].[All]" dimensionUniqueName="[8274 - 36353 - ULTIMOS 3 MESES]" displayFolder="" count="0" memberValueDatatype="20" unbalanced="0"/>
    <cacheHierarchy uniqueName="[8274 - 36353 - ULTIMOS 3 MESES].[VENDEDOR]" caption="VENDEDOR" attribute="1" defaultMemberUniqueName="[8274 - 36353 - ULTIMOS 3 MESES].[VENDEDOR].[All]" allUniqueName="[8274 - 36353 - ULTIMOS 3 MESES].[VENDEDOR].[All]" dimensionUniqueName="[8274 - 36353 - ULTIMOS 3 MESES]" displayFolder="" count="0" memberValueDatatype="130" unbalanced="0"/>
    <cacheHierarchy uniqueName="[8274 - 36353 - ULTIMOS 3 MESES].[CODSUPERVISOR]" caption="CODSUPERVISOR" attribute="1" defaultMemberUniqueName="[8274 - 36353 - ULTIMOS 3 MESES].[CODSUPERVISOR].[All]" allUniqueName="[8274 - 36353 - ULTIMOS 3 MESES].[CODSUPERVISOR].[All]" dimensionUniqueName="[8274 - 36353 - ULTIMOS 3 MESES]" displayFolder="" count="0" memberValueDatatype="20" unbalanced="0"/>
    <cacheHierarchy uniqueName="[8274 - 36353 - ULTIMOS 3 MESES].[NOME_SUPERVISOR]" caption="NOME_SUPERVISOR" attribute="1" defaultMemberUniqueName="[8274 - 36353 - ULTIMOS 3 MESES].[NOME_SUPERVISOR].[All]" allUniqueName="[8274 - 36353 - ULTIMOS 3 MESES].[NOME_SUPERVISOR].[All]" dimensionUniqueName="[8274 - 36353 - ULTIMOS 3 MESES]" displayFolder="" count="0" memberValueDatatype="130" unbalanced="0"/>
    <cacheHierarchy uniqueName="[8274 - 36353 - ULTIMOS 3 MESES].[CODGERENTE]" caption="CODGERENTE" attribute="1" defaultMemberUniqueName="[8274 - 36353 - ULTIMOS 3 MESES].[CODGERENTE].[All]" allUniqueName="[8274 - 36353 - ULTIMOS 3 MESES].[CODGERENTE].[All]" dimensionUniqueName="[8274 - 36353 - ULTIMOS 3 MESES]" displayFolder="" count="0" memberValueDatatype="20" unbalanced="0"/>
    <cacheHierarchy uniqueName="[8274 - 36353 - ULTIMOS 3 MESES].[GERENTE]" caption="GERENTE" attribute="1" defaultMemberUniqueName="[8274 - 36353 - ULTIMOS 3 MESES].[GERENTE].[All]" allUniqueName="[8274 - 36353 - ULTIMOS 3 MESES].[GERENTE].[All]" dimensionUniqueName="[8274 - 36353 - ULTIMOS 3 MESES]" displayFolder="" count="0" memberValueDatatype="130" unbalanced="0"/>
    <cacheHierarchy uniqueName="[8274 - 36353 - ULTIMOS 3 MESES].[NUMPED]" caption="NUMPED" attribute="1" defaultMemberUniqueName="[8274 - 36353 - ULTIMOS 3 MESES].[NUMPED].[All]" allUniqueName="[8274 - 36353 - ULTIMOS 3 MESES].[NUMPED].[All]" dimensionUniqueName="[8274 - 36353 - ULTIMOS 3 MESES]" displayFolder="" count="0" memberValueDatatype="20" unbalanced="0"/>
    <cacheHierarchy uniqueName="[8274 - 36353 - ULTIMOS 3 MESES].[CODREDE]" caption="CODREDE" attribute="1" defaultMemberUniqueName="[8274 - 36353 - ULTIMOS 3 MESES].[CODREDE].[All]" allUniqueName="[8274 - 36353 - ULTIMOS 3 MESES].[CODREDE].[All]" dimensionUniqueName="[8274 - 36353 - ULTIMOS 3 MESES]" displayFolder="" count="0" memberValueDatatype="20" unbalanced="0"/>
    <cacheHierarchy uniqueName="[8274 - 36353 - ULTIMOS 3 MESES].[DESC_REDE]" caption="DESC_REDE" attribute="1" defaultMemberUniqueName="[8274 - 36353 - ULTIMOS 3 MESES].[DESC_REDE].[All]" allUniqueName="[8274 - 36353 - ULTIMOS 3 MESES].[DESC_REDE].[All]" dimensionUniqueName="[8274 - 36353 - ULTIMOS 3 MESES]" displayFolder="" count="0" memberValueDatatype="130" unbalanced="0"/>
    <cacheHierarchy uniqueName="[8274 - 36353 - ULTIMOS 3 MESES].[Column1]" caption="Column1" attribute="1" defaultMemberUniqueName="[8274 - 36353 - ULTIMOS 3 MESES].[Column1].[All]" allUniqueName="[8274 - 36353 - ULTIMOS 3 MESES].[Column1].[All]" dimensionUniqueName="[8274 - 36353 - ULTIMOS 3 MESES]" displayFolder="" count="0" memberValueDatatype="130" unbalanced="0"/>
    <cacheHierarchy uniqueName="[8274 - 36353 - ULTIMOS 3 MESES].[DATA (Mês)]" caption="DATA (Mês)" attribute="1" defaultMemberUniqueName="[8274 - 36353 - ULTIMOS 3 MESES].[DATA (Mês)].[All]" allUniqueName="[8274 - 36353 - ULTIMOS 3 MESES].[DATA (Mês)].[All]" dimensionUniqueName="[8274 - 36353 - ULTIMOS 3 MESES]" displayFolder="" count="0" memberValueDatatype="130" unbalanced="0"/>
    <cacheHierarchy uniqueName="[MIX BIC].[CODPROD]" caption="CODPROD" attribute="1" defaultMemberUniqueName="[MIX BIC].[CODPROD].[All]" allUniqueName="[MIX BIC].[CODPROD].[All]" dimensionUniqueName="[MIX BIC]" displayFolder="" count="0" memberValueDatatype="20" unbalanced="0"/>
    <cacheHierarchy uniqueName="[MIX BIC].[DESCRIÇÃO]" caption="DESCRIÇÃO" attribute="1" defaultMemberUniqueName="[MIX BIC].[DESCRIÇÃO].[All]" allUniqueName="[MIX BIC].[DESCRIÇÃO].[All]" dimensionUniqueName="[MIX BIC]" displayFolder="" count="0" memberValueDatatype="130" unbalanced="0"/>
    <cacheHierarchy uniqueName="[MIX BIC].[EMBALAGEM]" caption="EMBALAGEM" attribute="1" defaultMemberUniqueName="[MIX BIC].[EMBALAGEM].[All]" allUniqueName="[MIX BIC].[EMBALAGEM].[All]" dimensionUniqueName="[MIX BIC]" displayFolder="" count="0" memberValueDatatype="130" unbalanced="0"/>
    <cacheHierarchy uniqueName="[MIX BIC].[EAN]" caption="EAN" attribute="1" defaultMemberUniqueName="[MIX BIC].[EAN].[All]" allUniqueName="[MIX BIC].[EAN].[All]" dimensionUniqueName="[MIX BIC]" displayFolder="" count="0" memberValueDatatype="20" unbalanced="0"/>
    <cacheHierarchy uniqueName="[MIX BIC].[CATEGORIA]" caption="CATEGORIA" attribute="1" defaultMemberUniqueName="[MIX BIC].[CATEGORIA].[All]" allUniqueName="[MIX BIC].[CATEGORIA].[All]" dimensionUniqueName="[MIX BIC]" displayFolder="" count="0" memberValueDatatype="130" unbalanced="0"/>
    <cacheHierarchy uniqueName="[8274 - 36353 - ULTIMOS 3 MESES].[DATA (Índice de Mês)]" caption="DATA (Índice de Mês)" attribute="1" defaultMemberUniqueName="[8274 - 36353 - ULTIMOS 3 MESES].[DATA (Índice de Mês)].[All]" allUniqueName="[8274 - 36353 - ULTIMOS 3 MESES].[DATA (Índice de Mês)].[All]" dimensionUniqueName="[8274 - 36353 - ULTIMOS 3 MESES]" displayFolder="" count="0" memberValueDatatype="20" unbalanced="0" hidden="1"/>
    <cacheHierarchy uniqueName="[Measures].[__XL_Count 8274 - 36353 - MES ATUAL]" caption="__XL_Count 8274 - 36353 - MES ATUAL" measure="1" displayFolder="" measureGroup="8274 - 36353 - MES ATUAL" count="0" hidden="1"/>
    <cacheHierarchy uniqueName="[Measures].[__XL_Count 8274 - 36353 - ULTIMOS 3 MESES]" caption="__XL_Count 8274 - 36353 - ULTIMOS 3 MESES" measure="1" displayFolder="" measureGroup="8274 - 36353 - ULTIMOS 3 MESES" count="0" hidden="1"/>
    <cacheHierarchy uniqueName="[Measures].[__XL_Count MIX BIC]" caption="__XL_Count MIX BIC" measure="1" displayFolder="" measureGroup="MIX BIC" count="0" hidden="1"/>
    <cacheHierarchy uniqueName="[Measures].[__No measures defined]" caption="__No measures defined" measure="1" displayFolder="" count="0" hidden="1"/>
    <cacheHierarchy uniqueName="[Measures].[Soma de CODCLI]" caption="Soma de CODCLI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Contagem Distinta de CODCLI]" caption="Contagem Distinta de CODCLI" measure="1" displayFolder="" measureGroup="8274 - 36353 - MES ATUAL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oma de QTVENDIDO]" caption="Soma de QTVENDIDO" measure="1" displayFolder="" measureGroup="8274 - 36353 - MES ATUAL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oma de VLR_VENDA]" caption="Soma de VLR_VENDA" measure="1" displayFolder="" measureGroup="8274 - 36353 - MES ATUAL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8"/>
        </ext>
      </extLst>
    </cacheHierarchy>
    <cacheHierarchy uniqueName="[Measures].[Soma de CODCLI 2]" caption="Soma de CODCLI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Contagem Distinta de CODCLI 2]" caption="Contagem Distinta de CODCLI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Soma de QTVENDIDO 2]" caption="Soma de QTVENDIDO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31"/>
        </ext>
      </extLst>
    </cacheHierarchy>
    <cacheHierarchy uniqueName="[Measures].[Soma de VLR_VENDA 2]" caption="Soma de VLR_VENDA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32"/>
        </ext>
      </extLst>
    </cacheHierarchy>
    <cacheHierarchy uniqueName="[Measures].[Soma de CODCLIPRINC]" caption="Soma de CODCLIPRINC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</cacheHierarchies>
  <kpis count="0"/>
  <dimensions count="4">
    <dimension name="8274 - 36353 - MES ATUAL" uniqueName="[8274 - 36353 - MES ATUAL]" caption="8274 - 36353 - MES ATUAL"/>
    <dimension name="8274 - 36353 - ULTIMOS 3 MESES" uniqueName="[8274 - 36353 - ULTIMOS 3 MESES]" caption="8274 - 36353 - ULTIMOS 3 MESES"/>
    <dimension measure="1" name="Measures" uniqueName="[Measures]" caption="Measures"/>
    <dimension name="MIX BIC" uniqueName="[MIX BIC]" caption="MIX BIC"/>
  </dimensions>
  <measureGroups count="3">
    <measureGroup name="8274 - 36353 - MES ATUAL" caption="8274 - 36353 - MES ATUAL"/>
    <measureGroup name="8274 - 36353 - ULTIMOS 3 MESES" caption="8274 - 36353 - ULTIMOS 3 MESES"/>
    <measureGroup name="MIX BIC" caption="MIX BIC"/>
  </measureGroups>
  <maps count="5">
    <map measureGroup="0" dimension="0"/>
    <map measureGroup="0" dimension="3"/>
    <map measureGroup="1" dimension="1"/>
    <map measureGroup="1" dimension="3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nalista Comercial 4" refreshedDate="46322.430768055558" backgroundQuery="1" createdVersion="8" refreshedVersion="8" minRefreshableVersion="3" recordCount="0" supportSubquery="1" supportAdvancedDrill="1" xr:uid="{472ED510-72CA-4189-9221-AC67B23986DF}">
  <cacheSource type="external" connectionId="4"/>
  <cacheFields count="7">
    <cacheField name="[8274 - 36353 - MES ATUAL].[GERENTE].[GERENTE]" caption="GERENTE" numFmtId="0" hierarchy="19" level="1">
      <sharedItems count="2">
        <s v="GGV DEC CLAUDIA"/>
        <s v="GGV DEC FABRICIO"/>
      </sharedItems>
    </cacheField>
    <cacheField name="[Measures].[Contagem Distinta de CODCLI]" caption="Contagem Distinta de CODCLI" numFmtId="0" hierarchy="60" level="32767"/>
    <cacheField name="[Measures].[Soma de QTVENDIDO]" caption="Soma de QTVENDIDO" numFmtId="0" hierarchy="61" level="32767"/>
    <cacheField name="[Measures].[Soma de VLR_VENDA]" caption="Soma de VLR_VENDA" numFmtId="0" hierarchy="62" level="32767"/>
    <cacheField name="[8274 - 36353 - MES ATUAL].[CODSUPERVISOR].[CODSUPERVISOR]" caption="CODSUPERVISOR" numFmtId="0" hierarchy="16" level="1">
      <sharedItems containsSemiMixedTypes="0" containsString="0" containsNumber="1" containsInteger="1" minValue="150" maxValue="450" count="8">
        <n v="150"/>
        <n v="220"/>
        <n v="250"/>
        <n v="260"/>
        <n v="270"/>
        <n v="290"/>
        <n v="340"/>
        <n v="450"/>
      </sharedItems>
      <extLst>
        <ext xmlns:x15="http://schemas.microsoft.com/office/spreadsheetml/2010/11/main" uri="{4F2E5C28-24EA-4eb8-9CBF-B6C8F9C3D259}">
          <x15:cachedUniqueNames>
            <x15:cachedUniqueName index="0" name="[8274 - 36353 - MES ATUAL].[CODSUPERVISOR].&amp;[150]"/>
            <x15:cachedUniqueName index="1" name="[8274 - 36353 - MES ATUAL].[CODSUPERVISOR].&amp;[220]"/>
            <x15:cachedUniqueName index="2" name="[8274 - 36353 - MES ATUAL].[CODSUPERVISOR].&amp;[250]"/>
            <x15:cachedUniqueName index="3" name="[8274 - 36353 - MES ATUAL].[CODSUPERVISOR].&amp;[260]"/>
            <x15:cachedUniqueName index="4" name="[8274 - 36353 - MES ATUAL].[CODSUPERVISOR].&amp;[270]"/>
            <x15:cachedUniqueName index="5" name="[8274 - 36353 - MES ATUAL].[CODSUPERVISOR].&amp;[290]"/>
            <x15:cachedUniqueName index="6" name="[8274 - 36353 - MES ATUAL].[CODSUPERVISOR].&amp;[340]"/>
            <x15:cachedUniqueName index="7" name="[8274 - 36353 - MES ATUAL].[CODSUPERVISOR].&amp;[450]"/>
          </x15:cachedUniqueNames>
        </ext>
      </extLst>
    </cacheField>
    <cacheField name="[8274 - 36353 - MES ATUAL].[CODRCA].[CODRCA]" caption="CODRCA" numFmtId="0" hierarchy="14" level="1">
      <sharedItems containsSemiMixedTypes="0" containsString="0" containsNumber="1" containsInteger="1" minValue="302" maxValue="5124" count="12">
        <n v="1576"/>
        <n v="1677"/>
        <n v="2310"/>
        <n v="5124"/>
        <n v="2686"/>
        <n v="5119"/>
        <n v="2721"/>
        <n v="2794"/>
        <n v="3020"/>
        <n v="3413"/>
        <n v="302"/>
        <n v="4544"/>
      </sharedItems>
      <extLst>
        <ext xmlns:x15="http://schemas.microsoft.com/office/spreadsheetml/2010/11/main" uri="{4F2E5C28-24EA-4eb8-9CBF-B6C8F9C3D259}">
          <x15:cachedUniqueNames>
            <x15:cachedUniqueName index="0" name="[8274 - 36353 - MES ATUAL].[CODRCA].&amp;[1576]"/>
            <x15:cachedUniqueName index="1" name="[8274 - 36353 - MES ATUAL].[CODRCA].&amp;[1677]"/>
            <x15:cachedUniqueName index="2" name="[8274 - 36353 - MES ATUAL].[CODRCA].&amp;[2310]"/>
            <x15:cachedUniqueName index="3" name="[8274 - 36353 - MES ATUAL].[CODRCA].&amp;[5124]"/>
            <x15:cachedUniqueName index="4" name="[8274 - 36353 - MES ATUAL].[CODRCA].&amp;[2686]"/>
            <x15:cachedUniqueName index="5" name="[8274 - 36353 - MES ATUAL].[CODRCA].&amp;[5119]"/>
            <x15:cachedUniqueName index="6" name="[8274 - 36353 - MES ATUAL].[CODRCA].&amp;[2721]"/>
            <x15:cachedUniqueName index="7" name="[8274 - 36353 - MES ATUAL].[CODRCA].&amp;[2794]"/>
            <x15:cachedUniqueName index="8" name="[8274 - 36353 - MES ATUAL].[CODRCA].&amp;[3020]"/>
            <x15:cachedUniqueName index="9" name="[8274 - 36353 - MES ATUAL].[CODRCA].&amp;[3413]"/>
            <x15:cachedUniqueName index="10" name="[8274 - 36353 - MES ATUAL].[CODRCA].&amp;[302]"/>
            <x15:cachedUniqueName index="11" name="[8274 - 36353 - MES ATUAL].[CODRCA].&amp;[4544]"/>
          </x15:cachedUniqueNames>
        </ext>
      </extLst>
    </cacheField>
    <cacheField name="[8274 - 36353 - MES ATUAL].[DATA].[DATA]" caption="DATA" numFmtId="0" level="1">
      <sharedItems containsSemiMixedTypes="0" containsNonDate="0" containsString="0"/>
    </cacheField>
  </cacheFields>
  <cacheHierarchies count="68">
    <cacheHierarchy uniqueName="[8274 - 36353 - MES ATUAL].[DATA]" caption="DATA" attribute="1" time="1" defaultMemberUniqueName="[8274 - 36353 - MES ATUAL].[DATA].[All]" allUniqueName="[8274 - 36353 - MES ATUAL].[DATA].[All]" dimensionUniqueName="[8274 - 36353 - MES ATUAL]" displayFolder="" count="2" memberValueDatatype="7" unbalanced="0">
      <fieldsUsage count="2">
        <fieldUsage x="-1"/>
        <fieldUsage x="6"/>
      </fieldsUsage>
    </cacheHierarchy>
    <cacheHierarchy uniqueName="[8274 - 36353 - MES ATUAL].[CNPJ]" caption="CNPJ" attribute="1" defaultMemberUniqueName="[8274 - 36353 - MES ATUAL].[CNPJ].[All]" allUniqueName="[8274 - 36353 - MES ATUAL].[CNPJ].[All]" dimensionUniqueName="[8274 - 36353 - MES ATUAL]" displayFolder="" count="0" memberValueDatatype="130" unbalanced="0"/>
    <cacheHierarchy uniqueName="[8274 - 36353 - MES ATUAL].[CODCLIPRINC]" caption="CODCLIPRINC" attribute="1" defaultMemberUniqueName="[8274 - 36353 - MES ATUAL].[CODCLIPRINC].[All]" allUniqueName="[8274 - 36353 - MES ATUAL].[CODCLIPRINC].[All]" dimensionUniqueName="[8274 - 36353 - MES ATUAL]" displayFolder="" count="0" memberValueDatatype="20" unbalanced="0"/>
    <cacheHierarchy uniqueName="[8274 - 36353 - MES ATUAL].[CODCLI]" caption="CODCLI" attribute="1" defaultMemberUniqueName="[8274 - 36353 - MES ATUAL].[CODCLI].[All]" allUniqueName="[8274 - 36353 - MES ATUAL].[CODCLI].[All]" dimensionUniqueName="[8274 - 36353 - MES ATUAL]" displayFolder="" count="0" memberValueDatatype="20" unbalanced="0"/>
    <cacheHierarchy uniqueName="[8274 - 36353 - MES ATUAL].[RAZAO]" caption="RAZAO" attribute="1" defaultMemberUniqueName="[8274 - 36353 - MES ATUAL].[RAZAO].[All]" allUniqueName="[8274 - 36353 - MES ATUAL].[RAZAO].[All]" dimensionUniqueName="[8274 - 36353 - MES ATUAL]" displayFolder="" count="0" memberValueDatatype="130" unbalanced="0"/>
    <cacheHierarchy uniqueName="[8274 - 36353 - MES ATUAL].[CODPROD]" caption="CODPROD" attribute="1" defaultMemberUniqueName="[8274 - 36353 - MES ATUAL].[CODPROD].[All]" allUniqueName="[8274 - 36353 - MES ATUAL].[CODPROD].[All]" dimensionUniqueName="[8274 - 36353 - MES ATUAL]" displayFolder="" count="0" memberValueDatatype="20" unbalanced="0"/>
    <cacheHierarchy uniqueName="[8274 - 36353 - MES ATUAL].[DESCRICAO]" caption="DESCRICAO" attribute="1" defaultMemberUniqueName="[8274 - 36353 - MES ATUAL].[DESCRICAO].[All]" allUniqueName="[8274 - 36353 - MES ATUAL].[DESCRICAO].[All]" dimensionUniqueName="[8274 - 36353 - MES ATUAL]" displayFolder="" count="0" memberValueDatatype="130" unbalanced="0"/>
    <cacheHierarchy uniqueName="[8274 - 36353 - MES ATUAL].[QTVENDIDO]" caption="QTVENDIDO" attribute="1" defaultMemberUniqueName="[8274 - 36353 - MES ATUAL].[QTVENDIDO].[All]" allUniqueName="[8274 - 36353 - MES ATUAL].[QTVENDIDO].[All]" dimensionUniqueName="[8274 - 36353 - MES ATUAL]" displayFolder="" count="0" memberValueDatatype="20" unbalanced="0"/>
    <cacheHierarchy uniqueName="[8274 - 36353 - MES ATUAL].[VLR_VENDA]" caption="VLR_VENDA" attribute="1" defaultMemberUniqueName="[8274 - 36353 - MES ATUAL].[VLR_VENDA].[All]" allUniqueName="[8274 - 36353 - MES ATUAL].[VLR_VENDA].[All]" dimensionUniqueName="[8274 - 36353 - MES ATUAL]" displayFolder="" count="0" memberValueDatatype="5" unbalanced="0"/>
    <cacheHierarchy uniqueName="[8274 - 36353 - MES ATUAL].[RAMO]" caption="RAMO" attribute="1" defaultMemberUniqueName="[8274 - 36353 - MES ATUAL].[RAMO].[All]" allUniqueName="[8274 - 36353 - MES ATUAL].[RAMO].[All]" dimensionUniqueName="[8274 - 36353 - MES ATUAL]" displayFolder="" count="0" memberValueDatatype="130" unbalanced="0"/>
    <cacheHierarchy uniqueName="[8274 - 36353 - MES ATUAL].[CANAL]" caption="CANAL" attribute="1" defaultMemberUniqueName="[8274 - 36353 - MES ATUAL].[CANAL].[All]" allUniqueName="[8274 - 36353 - MES ATUAL].[CANAL].[All]" dimensionUniqueName="[8274 - 36353 - MES ATUAL]" displayFolder="" count="0" memberValueDatatype="130" unbalanced="0"/>
    <cacheHierarchy uniqueName="[8274 - 36353 - MES ATUAL].[REGIAO]" caption="REGIAO" attribute="1" defaultMemberUniqueName="[8274 - 36353 - MES ATUAL].[REGIAO].[All]" allUniqueName="[8274 - 36353 - MES ATUAL].[REGIAO].[All]" dimensionUniqueName="[8274 - 36353 - MES ATUAL]" displayFolder="" count="0" memberValueDatatype="130" unbalanced="0"/>
    <cacheHierarchy uniqueName="[8274 - 36353 - MES ATUAL].[UF]" caption="UF" attribute="1" defaultMemberUniqueName="[8274 - 36353 - MES ATUAL].[UF].[All]" allUniqueName="[8274 - 36353 - MES ATUAL].[UF].[All]" dimensionUniqueName="[8274 - 36353 - MES ATUAL]" displayFolder="" count="0" memberValueDatatype="130" unbalanced="0"/>
    <cacheHierarchy uniqueName="[8274 - 36353 - MES ATUAL].[CIDADE]" caption="CIDADE" attribute="1" defaultMemberUniqueName="[8274 - 36353 - MES ATUAL].[CIDADE].[All]" allUniqueName="[8274 - 36353 - MES ATUAL].[CIDADE].[All]" dimensionUniqueName="[8274 - 36353 - MES ATUAL]" displayFolder="" count="0" memberValueDatatype="130" unbalanced="0"/>
    <cacheHierarchy uniqueName="[8274 - 36353 - MES ATUAL].[CODRCA]" caption="CODRCA" attribute="1" defaultMemberUniqueName="[8274 - 36353 - MES ATUAL].[CODRCA].[All]" allUniqueName="[8274 - 36353 - MES ATUAL].[CODRCA].[All]" dimensionUniqueName="[8274 - 36353 - MES ATUAL]" displayFolder="" count="2" memberValueDatatype="20" unbalanced="0">
      <fieldsUsage count="2">
        <fieldUsage x="-1"/>
        <fieldUsage x="5"/>
      </fieldsUsage>
    </cacheHierarchy>
    <cacheHierarchy uniqueName="[8274 - 36353 - MES ATUAL].[VENDEDOR]" caption="VENDEDOR" attribute="1" defaultMemberUniqueName="[8274 - 36353 - MES ATUAL].[VENDEDOR].[All]" allUniqueName="[8274 - 36353 - MES ATUAL].[VENDEDOR].[All]" dimensionUniqueName="[8274 - 36353 - MES ATUAL]" displayFolder="" count="0" memberValueDatatype="130" unbalanced="0"/>
    <cacheHierarchy uniqueName="[8274 - 36353 - MES ATUAL].[CODSUPERVISOR]" caption="CODSUPERVISOR" attribute="1" defaultMemberUniqueName="[8274 - 36353 - MES ATUAL].[CODSUPERVISOR].[All]" allUniqueName="[8274 - 36353 - MES ATUAL].[CODSUPERVISOR].[All]" dimensionUniqueName="[8274 - 36353 - MES ATUAL]" displayFolder="" count="2" memberValueDatatype="20" unbalanced="0">
      <fieldsUsage count="2">
        <fieldUsage x="-1"/>
        <fieldUsage x="4"/>
      </fieldsUsage>
    </cacheHierarchy>
    <cacheHierarchy uniqueName="[8274 - 36353 - MES ATUAL].[NOME_SUPERVISOR]" caption="NOME_SUPERVISOR" attribute="1" defaultMemberUniqueName="[8274 - 36353 - MES ATUAL].[NOME_SUPERVISOR].[All]" allUniqueName="[8274 - 36353 - MES ATUAL].[NOME_SUPERVISOR].[All]" dimensionUniqueName="[8274 - 36353 - MES ATUAL]" displayFolder="" count="0" memberValueDatatype="130" unbalanced="0"/>
    <cacheHierarchy uniqueName="[8274 - 36353 - MES ATUAL].[CODGERENTE]" caption="CODGERENTE" attribute="1" defaultMemberUniqueName="[8274 - 36353 - MES ATUAL].[CODGERENTE].[All]" allUniqueName="[8274 - 36353 - MES ATUAL].[CODGERENTE].[All]" dimensionUniqueName="[8274 - 36353 - MES ATUAL]" displayFolder="" count="0" memberValueDatatype="20" unbalanced="0"/>
    <cacheHierarchy uniqueName="[8274 - 36353 - MES ATUAL].[GERENTE]" caption="GERENTE" attribute="1" defaultMemberUniqueName="[8274 - 36353 - MES ATUAL].[GERENTE].[All]" allUniqueName="[8274 - 36353 - MES ATUAL].[GERENTE].[All]" dimensionUniqueName="[8274 - 36353 - MES ATUAL]" displayFolder="" count="2" memberValueDatatype="130" unbalanced="0">
      <fieldsUsage count="2">
        <fieldUsage x="-1"/>
        <fieldUsage x="0"/>
      </fieldsUsage>
    </cacheHierarchy>
    <cacheHierarchy uniqueName="[8274 - 36353 - MES ATUAL].[NUMPED]" caption="NUMPED" attribute="1" defaultMemberUniqueName="[8274 - 36353 - MES ATUAL].[NUMPED].[All]" allUniqueName="[8274 - 36353 - MES ATUAL].[NUMPED].[All]" dimensionUniqueName="[8274 - 36353 - MES ATUAL]" displayFolder="" count="0" memberValueDatatype="20" unbalanced="0"/>
    <cacheHierarchy uniqueName="[8274 - 36353 - MES ATUAL].[CODREDE]" caption="CODREDE" attribute="1" defaultMemberUniqueName="[8274 - 36353 - MES ATUAL].[CODREDE].[All]" allUniqueName="[8274 - 36353 - MES ATUAL].[CODREDE].[All]" dimensionUniqueName="[8274 - 36353 - MES ATUAL]" displayFolder="" count="0" memberValueDatatype="20" unbalanced="0"/>
    <cacheHierarchy uniqueName="[8274 - 36353 - MES ATUAL].[DESC_REDE]" caption="DESC_REDE" attribute="1" defaultMemberUniqueName="[8274 - 36353 - MES ATUAL].[DESC_REDE].[All]" allUniqueName="[8274 - 36353 - MES ATUAL].[DESC_REDE].[All]" dimensionUniqueName="[8274 - 36353 - MES ATUAL]" displayFolder="" count="0" memberValueDatatype="130" unbalanced="0"/>
    <cacheHierarchy uniqueName="[8274 - 36353 - MES ATUAL].[Column1]" caption="Column1" attribute="1" defaultMemberUniqueName="[8274 - 36353 - MES ATUAL].[Column1].[All]" allUniqueName="[8274 - 36353 - MES ATUAL].[Column1].[All]" dimensionUniqueName="[8274 - 36353 - MES ATUAL]" displayFolder="" count="0" memberValueDatatype="130" unbalanced="0"/>
    <cacheHierarchy uniqueName="[8274 - 36353 - ULTIMOS 3 MESES].[DATA]" caption="DATA" attribute="1" time="1" defaultMemberUniqueName="[8274 - 36353 - ULTIMOS 3 MESES].[DATA].[All]" allUniqueName="[8274 - 36353 - ULTIMOS 3 MESES].[DATA].[All]" dimensionUniqueName="[8274 - 36353 - ULTIMOS 3 MESES]" displayFolder="" count="0" memberValueDatatype="7" unbalanced="0"/>
    <cacheHierarchy uniqueName="[8274 - 36353 - ULTIMOS 3 MESES].[CNPJ]" caption="CNPJ" attribute="1" defaultMemberUniqueName="[8274 - 36353 - ULTIMOS 3 MESES].[CNPJ].[All]" allUniqueName="[8274 - 36353 - ULTIMOS 3 MESES].[CNPJ].[All]" dimensionUniqueName="[8274 - 36353 - ULTIMOS 3 MESES]" displayFolder="" count="0" memberValueDatatype="130" unbalanced="0"/>
    <cacheHierarchy uniqueName="[8274 - 36353 - ULTIMOS 3 MESES].[CODCLIPRINC]" caption="CODCLIPRINC" attribute="1" defaultMemberUniqueName="[8274 - 36353 - ULTIMOS 3 MESES].[CODCLIPRINC].[All]" allUniqueName="[8274 - 36353 - ULTIMOS 3 MESES].[CODCLIPRINC].[All]" dimensionUniqueName="[8274 - 36353 - ULTIMOS 3 MESES]" displayFolder="" count="0" memberValueDatatype="20" unbalanced="0"/>
    <cacheHierarchy uniqueName="[8274 - 36353 - ULTIMOS 3 MESES].[CODCLI]" caption="CODCLI" attribute="1" defaultMemberUniqueName="[8274 - 36353 - ULTIMOS 3 MESES].[CODCLI].[All]" allUniqueName="[8274 - 36353 - ULTIMOS 3 MESES].[CODCLI].[All]" dimensionUniqueName="[8274 - 36353 - ULTIMOS 3 MESES]" displayFolder="" count="0" memberValueDatatype="20" unbalanced="0"/>
    <cacheHierarchy uniqueName="[8274 - 36353 - ULTIMOS 3 MESES].[RAZAO]" caption="RAZAO" attribute="1" defaultMemberUniqueName="[8274 - 36353 - ULTIMOS 3 MESES].[RAZAO].[All]" allUniqueName="[8274 - 36353 - ULTIMOS 3 MESES].[RAZAO].[All]" dimensionUniqueName="[8274 - 36353 - ULTIMOS 3 MESES]" displayFolder="" count="0" memberValueDatatype="130" unbalanced="0"/>
    <cacheHierarchy uniqueName="[8274 - 36353 - ULTIMOS 3 MESES].[CODPROD]" caption="CODPROD" attribute="1" defaultMemberUniqueName="[8274 - 36353 - ULTIMOS 3 MESES].[CODPROD].[All]" allUniqueName="[8274 - 36353 - ULTIMOS 3 MESES].[CODPROD].[All]" dimensionUniqueName="[8274 - 36353 - ULTIMOS 3 MESES]" displayFolder="" count="0" memberValueDatatype="20" unbalanced="0"/>
    <cacheHierarchy uniqueName="[8274 - 36353 - ULTIMOS 3 MESES].[DESCRICAO]" caption="DESCRICAO" attribute="1" defaultMemberUniqueName="[8274 - 36353 - ULTIMOS 3 MESES].[DESCRICAO].[All]" allUniqueName="[8274 - 36353 - ULTIMOS 3 MESES].[DESCRICAO].[All]" dimensionUniqueName="[8274 - 36353 - ULTIMOS 3 MESES]" displayFolder="" count="0" memberValueDatatype="130" unbalanced="0"/>
    <cacheHierarchy uniqueName="[8274 - 36353 - ULTIMOS 3 MESES].[QTVENDIDO]" caption="QTVENDIDO" attribute="1" defaultMemberUniqueName="[8274 - 36353 - ULTIMOS 3 MESES].[QTVENDIDO].[All]" allUniqueName="[8274 - 36353 - ULTIMOS 3 MESES].[QTVENDIDO].[All]" dimensionUniqueName="[8274 - 36353 - ULTIMOS 3 MESES]" displayFolder="" count="0" memberValueDatatype="20" unbalanced="0"/>
    <cacheHierarchy uniqueName="[8274 - 36353 - ULTIMOS 3 MESES].[VLR_VENDA]" caption="VLR_VENDA" attribute="1" defaultMemberUniqueName="[8274 - 36353 - ULTIMOS 3 MESES].[VLR_VENDA].[All]" allUniqueName="[8274 - 36353 - ULTIMOS 3 MESES].[VLR_VENDA].[All]" dimensionUniqueName="[8274 - 36353 - ULTIMOS 3 MESES]" displayFolder="" count="0" memberValueDatatype="5" unbalanced="0"/>
    <cacheHierarchy uniqueName="[8274 - 36353 - ULTIMOS 3 MESES].[RAMO]" caption="RAMO" attribute="1" defaultMemberUniqueName="[8274 - 36353 - ULTIMOS 3 MESES].[RAMO].[All]" allUniqueName="[8274 - 36353 - ULTIMOS 3 MESES].[RAMO].[All]" dimensionUniqueName="[8274 - 36353 - ULTIMOS 3 MESES]" displayFolder="" count="0" memberValueDatatype="130" unbalanced="0"/>
    <cacheHierarchy uniqueName="[8274 - 36353 - ULTIMOS 3 MESES].[CANAL]" caption="CANAL" attribute="1" defaultMemberUniqueName="[8274 - 36353 - ULTIMOS 3 MESES].[CANAL].[All]" allUniqueName="[8274 - 36353 - ULTIMOS 3 MESES].[CANAL].[All]" dimensionUniqueName="[8274 - 36353 - ULTIMOS 3 MESES]" displayFolder="" count="0" memberValueDatatype="130" unbalanced="0"/>
    <cacheHierarchy uniqueName="[8274 - 36353 - ULTIMOS 3 MESES].[REGIAO]" caption="REGIAO" attribute="1" defaultMemberUniqueName="[8274 - 36353 - ULTIMOS 3 MESES].[REGIAO].[All]" allUniqueName="[8274 - 36353 - ULTIMOS 3 MESES].[REGIAO].[All]" dimensionUniqueName="[8274 - 36353 - ULTIMOS 3 MESES]" displayFolder="" count="0" memberValueDatatype="130" unbalanced="0"/>
    <cacheHierarchy uniqueName="[8274 - 36353 - ULTIMOS 3 MESES].[UF]" caption="UF" attribute="1" defaultMemberUniqueName="[8274 - 36353 - ULTIMOS 3 MESES].[UF].[All]" allUniqueName="[8274 - 36353 - ULTIMOS 3 MESES].[UF].[All]" dimensionUniqueName="[8274 - 36353 - ULTIMOS 3 MESES]" displayFolder="" count="0" memberValueDatatype="130" unbalanced="0"/>
    <cacheHierarchy uniqueName="[8274 - 36353 - ULTIMOS 3 MESES].[CIDADE]" caption="CIDADE" attribute="1" defaultMemberUniqueName="[8274 - 36353 - ULTIMOS 3 MESES].[CIDADE].[All]" allUniqueName="[8274 - 36353 - ULTIMOS 3 MESES].[CIDADE].[All]" dimensionUniqueName="[8274 - 36353 - ULTIMOS 3 MESES]" displayFolder="" count="0" memberValueDatatype="130" unbalanced="0"/>
    <cacheHierarchy uniqueName="[8274 - 36353 - ULTIMOS 3 MESES].[CODRCA]" caption="CODRCA" attribute="1" defaultMemberUniqueName="[8274 - 36353 - ULTIMOS 3 MESES].[CODRCA].[All]" allUniqueName="[8274 - 36353 - ULTIMOS 3 MESES].[CODRCA].[All]" dimensionUniqueName="[8274 - 36353 - ULTIMOS 3 MESES]" displayFolder="" count="0" memberValueDatatype="20" unbalanced="0"/>
    <cacheHierarchy uniqueName="[8274 - 36353 - ULTIMOS 3 MESES].[VENDEDOR]" caption="VENDEDOR" attribute="1" defaultMemberUniqueName="[8274 - 36353 - ULTIMOS 3 MESES].[VENDEDOR].[All]" allUniqueName="[8274 - 36353 - ULTIMOS 3 MESES].[VENDEDOR].[All]" dimensionUniqueName="[8274 - 36353 - ULTIMOS 3 MESES]" displayFolder="" count="0" memberValueDatatype="130" unbalanced="0"/>
    <cacheHierarchy uniqueName="[8274 - 36353 - ULTIMOS 3 MESES].[CODSUPERVISOR]" caption="CODSUPERVISOR" attribute="1" defaultMemberUniqueName="[8274 - 36353 - ULTIMOS 3 MESES].[CODSUPERVISOR].[All]" allUniqueName="[8274 - 36353 - ULTIMOS 3 MESES].[CODSUPERVISOR].[All]" dimensionUniqueName="[8274 - 36353 - ULTIMOS 3 MESES]" displayFolder="" count="0" memberValueDatatype="20" unbalanced="0"/>
    <cacheHierarchy uniqueName="[8274 - 36353 - ULTIMOS 3 MESES].[NOME_SUPERVISOR]" caption="NOME_SUPERVISOR" attribute="1" defaultMemberUniqueName="[8274 - 36353 - ULTIMOS 3 MESES].[NOME_SUPERVISOR].[All]" allUniqueName="[8274 - 36353 - ULTIMOS 3 MESES].[NOME_SUPERVISOR].[All]" dimensionUniqueName="[8274 - 36353 - ULTIMOS 3 MESES]" displayFolder="" count="0" memberValueDatatype="130" unbalanced="0"/>
    <cacheHierarchy uniqueName="[8274 - 36353 - ULTIMOS 3 MESES].[CODGERENTE]" caption="CODGERENTE" attribute="1" defaultMemberUniqueName="[8274 - 36353 - ULTIMOS 3 MESES].[CODGERENTE].[All]" allUniqueName="[8274 - 36353 - ULTIMOS 3 MESES].[CODGERENTE].[All]" dimensionUniqueName="[8274 - 36353 - ULTIMOS 3 MESES]" displayFolder="" count="0" memberValueDatatype="20" unbalanced="0"/>
    <cacheHierarchy uniqueName="[8274 - 36353 - ULTIMOS 3 MESES].[GERENTE]" caption="GERENTE" attribute="1" defaultMemberUniqueName="[8274 - 36353 - ULTIMOS 3 MESES].[GERENTE].[All]" allUniqueName="[8274 - 36353 - ULTIMOS 3 MESES].[GERENTE].[All]" dimensionUniqueName="[8274 - 36353 - ULTIMOS 3 MESES]" displayFolder="" count="0" memberValueDatatype="130" unbalanced="0"/>
    <cacheHierarchy uniqueName="[8274 - 36353 - ULTIMOS 3 MESES].[NUMPED]" caption="NUMPED" attribute="1" defaultMemberUniqueName="[8274 - 36353 - ULTIMOS 3 MESES].[NUMPED].[All]" allUniqueName="[8274 - 36353 - ULTIMOS 3 MESES].[NUMPED].[All]" dimensionUniqueName="[8274 - 36353 - ULTIMOS 3 MESES]" displayFolder="" count="0" memberValueDatatype="20" unbalanced="0"/>
    <cacheHierarchy uniqueName="[8274 - 36353 - ULTIMOS 3 MESES].[CODREDE]" caption="CODREDE" attribute="1" defaultMemberUniqueName="[8274 - 36353 - ULTIMOS 3 MESES].[CODREDE].[All]" allUniqueName="[8274 - 36353 - ULTIMOS 3 MESES].[CODREDE].[All]" dimensionUniqueName="[8274 - 36353 - ULTIMOS 3 MESES]" displayFolder="" count="0" memberValueDatatype="20" unbalanced="0"/>
    <cacheHierarchy uniqueName="[8274 - 36353 - ULTIMOS 3 MESES].[DESC_REDE]" caption="DESC_REDE" attribute="1" defaultMemberUniqueName="[8274 - 36353 - ULTIMOS 3 MESES].[DESC_REDE].[All]" allUniqueName="[8274 - 36353 - ULTIMOS 3 MESES].[DESC_REDE].[All]" dimensionUniqueName="[8274 - 36353 - ULTIMOS 3 MESES]" displayFolder="" count="0" memberValueDatatype="130" unbalanced="0"/>
    <cacheHierarchy uniqueName="[8274 - 36353 - ULTIMOS 3 MESES].[Column1]" caption="Column1" attribute="1" defaultMemberUniqueName="[8274 - 36353 - ULTIMOS 3 MESES].[Column1].[All]" allUniqueName="[8274 - 36353 - ULTIMOS 3 MESES].[Column1].[All]" dimensionUniqueName="[8274 - 36353 - ULTIMOS 3 MESES]" displayFolder="" count="0" memberValueDatatype="130" unbalanced="0"/>
    <cacheHierarchy uniqueName="[8274 - 36353 - ULTIMOS 3 MESES].[DATA (Mês)]" caption="DATA (Mês)" attribute="1" defaultMemberUniqueName="[8274 - 36353 - ULTIMOS 3 MESES].[DATA (Mês)].[All]" allUniqueName="[8274 - 36353 - ULTIMOS 3 MESES].[DATA (Mês)].[All]" dimensionUniqueName="[8274 - 36353 - ULTIMOS 3 MESES]" displayFolder="" count="0" memberValueDatatype="130" unbalanced="0"/>
    <cacheHierarchy uniqueName="[MIX BIC].[CODPROD]" caption="CODPROD" attribute="1" defaultMemberUniqueName="[MIX BIC].[CODPROD].[All]" allUniqueName="[MIX BIC].[CODPROD].[All]" dimensionUniqueName="[MIX BIC]" displayFolder="" count="0" memberValueDatatype="20" unbalanced="0"/>
    <cacheHierarchy uniqueName="[MIX BIC].[DESCRIÇÃO]" caption="DESCRIÇÃO" attribute="1" defaultMemberUniqueName="[MIX BIC].[DESCRIÇÃO].[All]" allUniqueName="[MIX BIC].[DESCRIÇÃO].[All]" dimensionUniqueName="[MIX BIC]" displayFolder="" count="0" memberValueDatatype="130" unbalanced="0"/>
    <cacheHierarchy uniqueName="[MIX BIC].[EMBALAGEM]" caption="EMBALAGEM" attribute="1" defaultMemberUniqueName="[MIX BIC].[EMBALAGEM].[All]" allUniqueName="[MIX BIC].[EMBALAGEM].[All]" dimensionUniqueName="[MIX BIC]" displayFolder="" count="0" memberValueDatatype="130" unbalanced="0"/>
    <cacheHierarchy uniqueName="[MIX BIC].[EAN]" caption="EAN" attribute="1" defaultMemberUniqueName="[MIX BIC].[EAN].[All]" allUniqueName="[MIX BIC].[EAN].[All]" dimensionUniqueName="[MIX BIC]" displayFolder="" count="0" memberValueDatatype="20" unbalanced="0"/>
    <cacheHierarchy uniqueName="[MIX BIC].[CATEGORIA]" caption="CATEGORIA" attribute="1" defaultMemberUniqueName="[MIX BIC].[CATEGORIA].[All]" allUniqueName="[MIX BIC].[CATEGORIA].[All]" dimensionUniqueName="[MIX BIC]" displayFolder="" count="0" memberValueDatatype="130" unbalanced="0"/>
    <cacheHierarchy uniqueName="[8274 - 36353 - ULTIMOS 3 MESES].[DATA (Índice de Mês)]" caption="DATA (Índice de Mês)" attribute="1" defaultMemberUniqueName="[8274 - 36353 - ULTIMOS 3 MESES].[DATA (Índice de Mês)].[All]" allUniqueName="[8274 - 36353 - ULTIMOS 3 MESES].[DATA (Índice de Mês)].[All]" dimensionUniqueName="[8274 - 36353 - ULTIMOS 3 MESES]" displayFolder="" count="0" memberValueDatatype="20" unbalanced="0" hidden="1"/>
    <cacheHierarchy uniqueName="[Measures].[__XL_Count 8274 - 36353 - MES ATUAL]" caption="__XL_Count 8274 - 36353 - MES ATUAL" measure="1" displayFolder="" measureGroup="8274 - 36353 - MES ATUAL" count="0" hidden="1"/>
    <cacheHierarchy uniqueName="[Measures].[__XL_Count 8274 - 36353 - ULTIMOS 3 MESES]" caption="__XL_Count 8274 - 36353 - ULTIMOS 3 MESES" measure="1" displayFolder="" measureGroup="8274 - 36353 - ULTIMOS 3 MESES" count="0" hidden="1"/>
    <cacheHierarchy uniqueName="[Measures].[__XL_Count MIX BIC]" caption="__XL_Count MIX BIC" measure="1" displayFolder="" measureGroup="MIX BIC" count="0" hidden="1"/>
    <cacheHierarchy uniqueName="[Measures].[__No measures defined]" caption="__No measures defined" measure="1" displayFolder="" count="0" hidden="1"/>
    <cacheHierarchy uniqueName="[Measures].[Soma de CODCLI]" caption="Soma de CODCLI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Contagem Distinta de CODCLI]" caption="Contagem Distinta de CODCLI" measure="1" displayFolder="" measureGroup="8274 - 36353 - MES ATUAL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oma de QTVENDIDO]" caption="Soma de QTVENDIDO" measure="1" displayFolder="" measureGroup="8274 - 36353 - MES ATUAL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oma de VLR_VENDA]" caption="Soma de VLR_VENDA" measure="1" displayFolder="" measureGroup="8274 - 36353 - MES ATUAL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8"/>
        </ext>
      </extLst>
    </cacheHierarchy>
    <cacheHierarchy uniqueName="[Measures].[Soma de CODCLI 2]" caption="Soma de CODCLI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Contagem Distinta de CODCLI 2]" caption="Contagem Distinta de CODCLI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Soma de QTVENDIDO 2]" caption="Soma de QTVENDIDO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31"/>
        </ext>
      </extLst>
    </cacheHierarchy>
    <cacheHierarchy uniqueName="[Measures].[Soma de VLR_VENDA 2]" caption="Soma de VLR_VENDA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32"/>
        </ext>
      </extLst>
    </cacheHierarchy>
    <cacheHierarchy uniqueName="[Measures].[Soma de CODCLIPRINC]" caption="Soma de CODCLIPRINC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</cacheHierarchies>
  <kpis count="0"/>
  <dimensions count="4">
    <dimension name="8274 - 36353 - MES ATUAL" uniqueName="[8274 - 36353 - MES ATUAL]" caption="8274 - 36353 - MES ATUAL"/>
    <dimension name="8274 - 36353 - ULTIMOS 3 MESES" uniqueName="[8274 - 36353 - ULTIMOS 3 MESES]" caption="8274 - 36353 - ULTIMOS 3 MESES"/>
    <dimension measure="1" name="Measures" uniqueName="[Measures]" caption="Measures"/>
    <dimension name="MIX BIC" uniqueName="[MIX BIC]" caption="MIX BIC"/>
  </dimensions>
  <measureGroups count="3">
    <measureGroup name="8274 - 36353 - MES ATUAL" caption="8274 - 36353 - MES ATUAL"/>
    <measureGroup name="8274 - 36353 - ULTIMOS 3 MESES" caption="8274 - 36353 - ULTIMOS 3 MESES"/>
    <measureGroup name="MIX BIC" caption="MIX BIC"/>
  </measureGroups>
  <maps count="5">
    <map measureGroup="0" dimension="0"/>
    <map measureGroup="0" dimension="3"/>
    <map measureGroup="1" dimension="1"/>
    <map measureGroup="1" dimension="3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nalista Comercial 4" refreshedDate="46322.429870254629" backgroundQuery="1" createdVersion="3" refreshedVersion="8" minRefreshableVersion="3" recordCount="0" supportSubquery="1" supportAdvancedDrill="1" xr:uid="{53B2481A-3CF5-4BAC-9DE2-4ACA716871C9}">
  <cacheSource type="external" connectionId="4">
    <extLst>
      <ext xmlns:x14="http://schemas.microsoft.com/office/spreadsheetml/2009/9/main" uri="{F057638F-6D5F-4e77-A914-E7F072B9BCA8}">
        <x14:sourceConnection name="ThisWorkbookDataModel"/>
      </ext>
    </extLst>
  </cacheSource>
  <cacheFields count="0"/>
  <cacheHierarchies count="68">
    <cacheHierarchy uniqueName="[8274 - 36353 - MES ATUAL].[DATA]" caption="DATA" attribute="1" time="1" defaultMemberUniqueName="[8274 - 36353 - MES ATUAL].[DATA].[All]" allUniqueName="[8274 - 36353 - MES ATUAL].[DATA].[All]" dimensionUniqueName="[8274 - 36353 - MES ATUAL]" displayFolder="" count="2" memberValueDatatype="7" unbalanced="0"/>
    <cacheHierarchy uniqueName="[8274 - 36353 - MES ATUAL].[CNPJ]" caption="CNPJ" attribute="1" defaultMemberUniqueName="[8274 - 36353 - MES ATUAL].[CNPJ].[All]" allUniqueName="[8274 - 36353 - MES ATUAL].[CNPJ].[All]" dimensionUniqueName="[8274 - 36353 - MES ATUAL]" displayFolder="" count="0" memberValueDatatype="130" unbalanced="0"/>
    <cacheHierarchy uniqueName="[8274 - 36353 - MES ATUAL].[CODCLIPRINC]" caption="CODCLIPRINC" attribute="1" defaultMemberUniqueName="[8274 - 36353 - MES ATUAL].[CODCLIPRINC].[All]" allUniqueName="[8274 - 36353 - MES ATUAL].[CODCLIPRINC].[All]" dimensionUniqueName="[8274 - 36353 - MES ATUAL]" displayFolder="" count="0" memberValueDatatype="20" unbalanced="0"/>
    <cacheHierarchy uniqueName="[8274 - 36353 - MES ATUAL].[CODCLI]" caption="CODCLI" attribute="1" defaultMemberUniqueName="[8274 - 36353 - MES ATUAL].[CODCLI].[All]" allUniqueName="[8274 - 36353 - MES ATUAL].[CODCLI].[All]" dimensionUniqueName="[8274 - 36353 - MES ATUAL]" displayFolder="" count="0" memberValueDatatype="20" unbalanced="0"/>
    <cacheHierarchy uniqueName="[8274 - 36353 - MES ATUAL].[RAZAO]" caption="RAZAO" attribute="1" defaultMemberUniqueName="[8274 - 36353 - MES ATUAL].[RAZAO].[All]" allUniqueName="[8274 - 36353 - MES ATUAL].[RAZAO].[All]" dimensionUniqueName="[8274 - 36353 - MES ATUAL]" displayFolder="" count="0" memberValueDatatype="130" unbalanced="0"/>
    <cacheHierarchy uniqueName="[8274 - 36353 - MES ATUAL].[CODPROD]" caption="CODPROD" attribute="1" defaultMemberUniqueName="[8274 - 36353 - MES ATUAL].[CODPROD].[All]" allUniqueName="[8274 - 36353 - MES ATUAL].[CODPROD].[All]" dimensionUniqueName="[8274 - 36353 - MES ATUAL]" displayFolder="" count="0" memberValueDatatype="20" unbalanced="0"/>
    <cacheHierarchy uniqueName="[8274 - 36353 - MES ATUAL].[DESCRICAO]" caption="DESCRICAO" attribute="1" defaultMemberUniqueName="[8274 - 36353 - MES ATUAL].[DESCRICAO].[All]" allUniqueName="[8274 - 36353 - MES ATUAL].[DESCRICAO].[All]" dimensionUniqueName="[8274 - 36353 - MES ATUAL]" displayFolder="" count="0" memberValueDatatype="130" unbalanced="0"/>
    <cacheHierarchy uniqueName="[8274 - 36353 - MES ATUAL].[QTVENDIDO]" caption="QTVENDIDO" attribute="1" defaultMemberUniqueName="[8274 - 36353 - MES ATUAL].[QTVENDIDO].[All]" allUniqueName="[8274 - 36353 - MES ATUAL].[QTVENDIDO].[All]" dimensionUniqueName="[8274 - 36353 - MES ATUAL]" displayFolder="" count="0" memberValueDatatype="20" unbalanced="0"/>
    <cacheHierarchy uniqueName="[8274 - 36353 - MES ATUAL].[VLR_VENDA]" caption="VLR_VENDA" attribute="1" defaultMemberUniqueName="[8274 - 36353 - MES ATUAL].[VLR_VENDA].[All]" allUniqueName="[8274 - 36353 - MES ATUAL].[VLR_VENDA].[All]" dimensionUniqueName="[8274 - 36353 - MES ATUAL]" displayFolder="" count="0" memberValueDatatype="5" unbalanced="0"/>
    <cacheHierarchy uniqueName="[8274 - 36353 - MES ATUAL].[RAMO]" caption="RAMO" attribute="1" defaultMemberUniqueName="[8274 - 36353 - MES ATUAL].[RAMO].[All]" allUniqueName="[8274 - 36353 - MES ATUAL].[RAMO].[All]" dimensionUniqueName="[8274 - 36353 - MES ATUAL]" displayFolder="" count="0" memberValueDatatype="130" unbalanced="0"/>
    <cacheHierarchy uniqueName="[8274 - 36353 - MES ATUAL].[CANAL]" caption="CANAL" attribute="1" defaultMemberUniqueName="[8274 - 36353 - MES ATUAL].[CANAL].[All]" allUniqueName="[8274 - 36353 - MES ATUAL].[CANAL].[All]" dimensionUniqueName="[8274 - 36353 - MES ATUAL]" displayFolder="" count="0" memberValueDatatype="130" unbalanced="0"/>
    <cacheHierarchy uniqueName="[8274 - 36353 - MES ATUAL].[REGIAO]" caption="REGIAO" attribute="1" defaultMemberUniqueName="[8274 - 36353 - MES ATUAL].[REGIAO].[All]" allUniqueName="[8274 - 36353 - MES ATUAL].[REGIAO].[All]" dimensionUniqueName="[8274 - 36353 - MES ATUAL]" displayFolder="" count="0" memberValueDatatype="130" unbalanced="0"/>
    <cacheHierarchy uniqueName="[8274 - 36353 - MES ATUAL].[UF]" caption="UF" attribute="1" defaultMemberUniqueName="[8274 - 36353 - MES ATUAL].[UF].[All]" allUniqueName="[8274 - 36353 - MES ATUAL].[UF].[All]" dimensionUniqueName="[8274 - 36353 - MES ATUAL]" displayFolder="" count="0" memberValueDatatype="130" unbalanced="0"/>
    <cacheHierarchy uniqueName="[8274 - 36353 - MES ATUAL].[CIDADE]" caption="CIDADE" attribute="1" defaultMemberUniqueName="[8274 - 36353 - MES ATUAL].[CIDADE].[All]" allUniqueName="[8274 - 36353 - MES ATUAL].[CIDADE].[All]" dimensionUniqueName="[8274 - 36353 - MES ATUAL]" displayFolder="" count="0" memberValueDatatype="130" unbalanced="0"/>
    <cacheHierarchy uniqueName="[8274 - 36353 - MES ATUAL].[CODRCA]" caption="CODRCA" attribute="1" defaultMemberUniqueName="[8274 - 36353 - MES ATUAL].[CODRCA].[All]" allUniqueName="[8274 - 36353 - MES ATUAL].[CODRCA].[All]" dimensionUniqueName="[8274 - 36353 - MES ATUAL]" displayFolder="" count="0" memberValueDatatype="20" unbalanced="0"/>
    <cacheHierarchy uniqueName="[8274 - 36353 - MES ATUAL].[VENDEDOR]" caption="VENDEDOR" attribute="1" defaultMemberUniqueName="[8274 - 36353 - MES ATUAL].[VENDEDOR].[All]" allUniqueName="[8274 - 36353 - MES ATUAL].[VENDEDOR].[All]" dimensionUniqueName="[8274 - 36353 - MES ATUAL]" displayFolder="" count="0" memberValueDatatype="130" unbalanced="0"/>
    <cacheHierarchy uniqueName="[8274 - 36353 - MES ATUAL].[CODSUPERVISOR]" caption="CODSUPERVISOR" attribute="1" defaultMemberUniqueName="[8274 - 36353 - MES ATUAL].[CODSUPERVISOR].[All]" allUniqueName="[8274 - 36353 - MES ATUAL].[CODSUPERVISOR].[All]" dimensionUniqueName="[8274 - 36353 - MES ATUAL]" displayFolder="" count="0" memberValueDatatype="20" unbalanced="0"/>
    <cacheHierarchy uniqueName="[8274 - 36353 - MES ATUAL].[NOME_SUPERVISOR]" caption="NOME_SUPERVISOR" attribute="1" defaultMemberUniqueName="[8274 - 36353 - MES ATUAL].[NOME_SUPERVISOR].[All]" allUniqueName="[8274 - 36353 - MES ATUAL].[NOME_SUPERVISOR].[All]" dimensionUniqueName="[8274 - 36353 - MES ATUAL]" displayFolder="" count="0" memberValueDatatype="130" unbalanced="0"/>
    <cacheHierarchy uniqueName="[8274 - 36353 - MES ATUAL].[CODGERENTE]" caption="CODGERENTE" attribute="1" defaultMemberUniqueName="[8274 - 36353 - MES ATUAL].[CODGERENTE].[All]" allUniqueName="[8274 - 36353 - MES ATUAL].[CODGERENTE].[All]" dimensionUniqueName="[8274 - 36353 - MES ATUAL]" displayFolder="" count="0" memberValueDatatype="20" unbalanced="0"/>
    <cacheHierarchy uniqueName="[8274 - 36353 - MES ATUAL].[GERENTE]" caption="GERENTE" attribute="1" defaultMemberUniqueName="[8274 - 36353 - MES ATUAL].[GERENTE].[All]" allUniqueName="[8274 - 36353 - MES ATUAL].[GERENTE].[All]" dimensionUniqueName="[8274 - 36353 - MES ATUAL]" displayFolder="" count="0" memberValueDatatype="130" unbalanced="0"/>
    <cacheHierarchy uniqueName="[8274 - 36353 - MES ATUAL].[NUMPED]" caption="NUMPED" attribute="1" defaultMemberUniqueName="[8274 - 36353 - MES ATUAL].[NUMPED].[All]" allUniqueName="[8274 - 36353 - MES ATUAL].[NUMPED].[All]" dimensionUniqueName="[8274 - 36353 - MES ATUAL]" displayFolder="" count="0" memberValueDatatype="20" unbalanced="0"/>
    <cacheHierarchy uniqueName="[8274 - 36353 - MES ATUAL].[CODREDE]" caption="CODREDE" attribute="1" defaultMemberUniqueName="[8274 - 36353 - MES ATUAL].[CODREDE].[All]" allUniqueName="[8274 - 36353 - MES ATUAL].[CODREDE].[All]" dimensionUniqueName="[8274 - 36353 - MES ATUAL]" displayFolder="" count="0" memberValueDatatype="20" unbalanced="0"/>
    <cacheHierarchy uniqueName="[8274 - 36353 - MES ATUAL].[DESC_REDE]" caption="DESC_REDE" attribute="1" defaultMemberUniqueName="[8274 - 36353 - MES ATUAL].[DESC_REDE].[All]" allUniqueName="[8274 - 36353 - MES ATUAL].[DESC_REDE].[All]" dimensionUniqueName="[8274 - 36353 - MES ATUAL]" displayFolder="" count="0" memberValueDatatype="130" unbalanced="0"/>
    <cacheHierarchy uniqueName="[8274 - 36353 - MES ATUAL].[Column1]" caption="Column1" attribute="1" defaultMemberUniqueName="[8274 - 36353 - MES ATUAL].[Column1].[All]" allUniqueName="[8274 - 36353 - MES ATUAL].[Column1].[All]" dimensionUniqueName="[8274 - 36353 - MES ATUAL]" displayFolder="" count="0" memberValueDatatype="130" unbalanced="0"/>
    <cacheHierarchy uniqueName="[8274 - 36353 - ULTIMOS 3 MESES].[DATA]" caption="DATA" attribute="1" time="1" defaultMemberUniqueName="[8274 - 36353 - ULTIMOS 3 MESES].[DATA].[All]" allUniqueName="[8274 - 36353 - ULTIMOS 3 MESES].[DATA].[All]" dimensionUniqueName="[8274 - 36353 - ULTIMOS 3 MESES]" displayFolder="" count="0" memberValueDatatype="7" unbalanced="0"/>
    <cacheHierarchy uniqueName="[8274 - 36353 - ULTIMOS 3 MESES].[CNPJ]" caption="CNPJ" attribute="1" defaultMemberUniqueName="[8274 - 36353 - ULTIMOS 3 MESES].[CNPJ].[All]" allUniqueName="[8274 - 36353 - ULTIMOS 3 MESES].[CNPJ].[All]" dimensionUniqueName="[8274 - 36353 - ULTIMOS 3 MESES]" displayFolder="" count="0" memberValueDatatype="130" unbalanced="0"/>
    <cacheHierarchy uniqueName="[8274 - 36353 - ULTIMOS 3 MESES].[CODCLIPRINC]" caption="CODCLIPRINC" attribute="1" defaultMemberUniqueName="[8274 - 36353 - ULTIMOS 3 MESES].[CODCLIPRINC].[All]" allUniqueName="[8274 - 36353 - ULTIMOS 3 MESES].[CODCLIPRINC].[All]" dimensionUniqueName="[8274 - 36353 - ULTIMOS 3 MESES]" displayFolder="" count="0" memberValueDatatype="20" unbalanced="0"/>
    <cacheHierarchy uniqueName="[8274 - 36353 - ULTIMOS 3 MESES].[CODCLI]" caption="CODCLI" attribute="1" defaultMemberUniqueName="[8274 - 36353 - ULTIMOS 3 MESES].[CODCLI].[All]" allUniqueName="[8274 - 36353 - ULTIMOS 3 MESES].[CODCLI].[All]" dimensionUniqueName="[8274 - 36353 - ULTIMOS 3 MESES]" displayFolder="" count="0" memberValueDatatype="20" unbalanced="0"/>
    <cacheHierarchy uniqueName="[8274 - 36353 - ULTIMOS 3 MESES].[RAZAO]" caption="RAZAO" attribute="1" defaultMemberUniqueName="[8274 - 36353 - ULTIMOS 3 MESES].[RAZAO].[All]" allUniqueName="[8274 - 36353 - ULTIMOS 3 MESES].[RAZAO].[All]" dimensionUniqueName="[8274 - 36353 - ULTIMOS 3 MESES]" displayFolder="" count="0" memberValueDatatype="130" unbalanced="0"/>
    <cacheHierarchy uniqueName="[8274 - 36353 - ULTIMOS 3 MESES].[CODPROD]" caption="CODPROD" attribute="1" defaultMemberUniqueName="[8274 - 36353 - ULTIMOS 3 MESES].[CODPROD].[All]" allUniqueName="[8274 - 36353 - ULTIMOS 3 MESES].[CODPROD].[All]" dimensionUniqueName="[8274 - 36353 - ULTIMOS 3 MESES]" displayFolder="" count="0" memberValueDatatype="20" unbalanced="0"/>
    <cacheHierarchy uniqueName="[8274 - 36353 - ULTIMOS 3 MESES].[DESCRICAO]" caption="DESCRICAO" attribute="1" defaultMemberUniqueName="[8274 - 36353 - ULTIMOS 3 MESES].[DESCRICAO].[All]" allUniqueName="[8274 - 36353 - ULTIMOS 3 MESES].[DESCRICAO].[All]" dimensionUniqueName="[8274 - 36353 - ULTIMOS 3 MESES]" displayFolder="" count="0" memberValueDatatype="130" unbalanced="0"/>
    <cacheHierarchy uniqueName="[8274 - 36353 - ULTIMOS 3 MESES].[QTVENDIDO]" caption="QTVENDIDO" attribute="1" defaultMemberUniqueName="[8274 - 36353 - ULTIMOS 3 MESES].[QTVENDIDO].[All]" allUniqueName="[8274 - 36353 - ULTIMOS 3 MESES].[QTVENDIDO].[All]" dimensionUniqueName="[8274 - 36353 - ULTIMOS 3 MESES]" displayFolder="" count="0" memberValueDatatype="20" unbalanced="0"/>
    <cacheHierarchy uniqueName="[8274 - 36353 - ULTIMOS 3 MESES].[VLR_VENDA]" caption="VLR_VENDA" attribute="1" defaultMemberUniqueName="[8274 - 36353 - ULTIMOS 3 MESES].[VLR_VENDA].[All]" allUniqueName="[8274 - 36353 - ULTIMOS 3 MESES].[VLR_VENDA].[All]" dimensionUniqueName="[8274 - 36353 - ULTIMOS 3 MESES]" displayFolder="" count="0" memberValueDatatype="5" unbalanced="0"/>
    <cacheHierarchy uniqueName="[8274 - 36353 - ULTIMOS 3 MESES].[RAMO]" caption="RAMO" attribute="1" defaultMemberUniqueName="[8274 - 36353 - ULTIMOS 3 MESES].[RAMO].[All]" allUniqueName="[8274 - 36353 - ULTIMOS 3 MESES].[RAMO].[All]" dimensionUniqueName="[8274 - 36353 - ULTIMOS 3 MESES]" displayFolder="" count="0" memberValueDatatype="130" unbalanced="0"/>
    <cacheHierarchy uniqueName="[8274 - 36353 - ULTIMOS 3 MESES].[CANAL]" caption="CANAL" attribute="1" defaultMemberUniqueName="[8274 - 36353 - ULTIMOS 3 MESES].[CANAL].[All]" allUniqueName="[8274 - 36353 - ULTIMOS 3 MESES].[CANAL].[All]" dimensionUniqueName="[8274 - 36353 - ULTIMOS 3 MESES]" displayFolder="" count="0" memberValueDatatype="130" unbalanced="0"/>
    <cacheHierarchy uniqueName="[8274 - 36353 - ULTIMOS 3 MESES].[REGIAO]" caption="REGIAO" attribute="1" defaultMemberUniqueName="[8274 - 36353 - ULTIMOS 3 MESES].[REGIAO].[All]" allUniqueName="[8274 - 36353 - ULTIMOS 3 MESES].[REGIAO].[All]" dimensionUniqueName="[8274 - 36353 - ULTIMOS 3 MESES]" displayFolder="" count="0" memberValueDatatype="130" unbalanced="0"/>
    <cacheHierarchy uniqueName="[8274 - 36353 - ULTIMOS 3 MESES].[UF]" caption="UF" attribute="1" defaultMemberUniqueName="[8274 - 36353 - ULTIMOS 3 MESES].[UF].[All]" allUniqueName="[8274 - 36353 - ULTIMOS 3 MESES].[UF].[All]" dimensionUniqueName="[8274 - 36353 - ULTIMOS 3 MESES]" displayFolder="" count="0" memberValueDatatype="130" unbalanced="0"/>
    <cacheHierarchy uniqueName="[8274 - 36353 - ULTIMOS 3 MESES].[CIDADE]" caption="CIDADE" attribute="1" defaultMemberUniqueName="[8274 - 36353 - ULTIMOS 3 MESES].[CIDADE].[All]" allUniqueName="[8274 - 36353 - ULTIMOS 3 MESES].[CIDADE].[All]" dimensionUniqueName="[8274 - 36353 - ULTIMOS 3 MESES]" displayFolder="" count="0" memberValueDatatype="130" unbalanced="0"/>
    <cacheHierarchy uniqueName="[8274 - 36353 - ULTIMOS 3 MESES].[CODRCA]" caption="CODRCA" attribute="1" defaultMemberUniqueName="[8274 - 36353 - ULTIMOS 3 MESES].[CODRCA].[All]" allUniqueName="[8274 - 36353 - ULTIMOS 3 MESES].[CODRCA].[All]" dimensionUniqueName="[8274 - 36353 - ULTIMOS 3 MESES]" displayFolder="" count="0" memberValueDatatype="20" unbalanced="0"/>
    <cacheHierarchy uniqueName="[8274 - 36353 - ULTIMOS 3 MESES].[VENDEDOR]" caption="VENDEDOR" attribute="1" defaultMemberUniqueName="[8274 - 36353 - ULTIMOS 3 MESES].[VENDEDOR].[All]" allUniqueName="[8274 - 36353 - ULTIMOS 3 MESES].[VENDEDOR].[All]" dimensionUniqueName="[8274 - 36353 - ULTIMOS 3 MESES]" displayFolder="" count="0" memberValueDatatype="130" unbalanced="0"/>
    <cacheHierarchy uniqueName="[8274 - 36353 - ULTIMOS 3 MESES].[CODSUPERVISOR]" caption="CODSUPERVISOR" attribute="1" defaultMemberUniqueName="[8274 - 36353 - ULTIMOS 3 MESES].[CODSUPERVISOR].[All]" allUniqueName="[8274 - 36353 - ULTIMOS 3 MESES].[CODSUPERVISOR].[All]" dimensionUniqueName="[8274 - 36353 - ULTIMOS 3 MESES]" displayFolder="" count="0" memberValueDatatype="20" unbalanced="0"/>
    <cacheHierarchy uniqueName="[8274 - 36353 - ULTIMOS 3 MESES].[NOME_SUPERVISOR]" caption="NOME_SUPERVISOR" attribute="1" defaultMemberUniqueName="[8274 - 36353 - ULTIMOS 3 MESES].[NOME_SUPERVISOR].[All]" allUniqueName="[8274 - 36353 - ULTIMOS 3 MESES].[NOME_SUPERVISOR].[All]" dimensionUniqueName="[8274 - 36353 - ULTIMOS 3 MESES]" displayFolder="" count="0" memberValueDatatype="130" unbalanced="0"/>
    <cacheHierarchy uniqueName="[8274 - 36353 - ULTIMOS 3 MESES].[CODGERENTE]" caption="CODGERENTE" attribute="1" defaultMemberUniqueName="[8274 - 36353 - ULTIMOS 3 MESES].[CODGERENTE].[All]" allUniqueName="[8274 - 36353 - ULTIMOS 3 MESES].[CODGERENTE].[All]" dimensionUniqueName="[8274 - 36353 - ULTIMOS 3 MESES]" displayFolder="" count="0" memberValueDatatype="20" unbalanced="0"/>
    <cacheHierarchy uniqueName="[8274 - 36353 - ULTIMOS 3 MESES].[GERENTE]" caption="GERENTE" attribute="1" defaultMemberUniqueName="[8274 - 36353 - ULTIMOS 3 MESES].[GERENTE].[All]" allUniqueName="[8274 - 36353 - ULTIMOS 3 MESES].[GERENTE].[All]" dimensionUniqueName="[8274 - 36353 - ULTIMOS 3 MESES]" displayFolder="" count="0" memberValueDatatype="130" unbalanced="0"/>
    <cacheHierarchy uniqueName="[8274 - 36353 - ULTIMOS 3 MESES].[NUMPED]" caption="NUMPED" attribute="1" defaultMemberUniqueName="[8274 - 36353 - ULTIMOS 3 MESES].[NUMPED].[All]" allUniqueName="[8274 - 36353 - ULTIMOS 3 MESES].[NUMPED].[All]" dimensionUniqueName="[8274 - 36353 - ULTIMOS 3 MESES]" displayFolder="" count="0" memberValueDatatype="20" unbalanced="0"/>
    <cacheHierarchy uniqueName="[8274 - 36353 - ULTIMOS 3 MESES].[CODREDE]" caption="CODREDE" attribute="1" defaultMemberUniqueName="[8274 - 36353 - ULTIMOS 3 MESES].[CODREDE].[All]" allUniqueName="[8274 - 36353 - ULTIMOS 3 MESES].[CODREDE].[All]" dimensionUniqueName="[8274 - 36353 - ULTIMOS 3 MESES]" displayFolder="" count="0" memberValueDatatype="20" unbalanced="0"/>
    <cacheHierarchy uniqueName="[8274 - 36353 - ULTIMOS 3 MESES].[DESC_REDE]" caption="DESC_REDE" attribute="1" defaultMemberUniqueName="[8274 - 36353 - ULTIMOS 3 MESES].[DESC_REDE].[All]" allUniqueName="[8274 - 36353 - ULTIMOS 3 MESES].[DESC_REDE].[All]" dimensionUniqueName="[8274 - 36353 - ULTIMOS 3 MESES]" displayFolder="" count="0" memberValueDatatype="130" unbalanced="0"/>
    <cacheHierarchy uniqueName="[8274 - 36353 - ULTIMOS 3 MESES].[Column1]" caption="Column1" attribute="1" defaultMemberUniqueName="[8274 - 36353 - ULTIMOS 3 MESES].[Column1].[All]" allUniqueName="[8274 - 36353 - ULTIMOS 3 MESES].[Column1].[All]" dimensionUniqueName="[8274 - 36353 - ULTIMOS 3 MESES]" displayFolder="" count="0" memberValueDatatype="130" unbalanced="0"/>
    <cacheHierarchy uniqueName="[8274 - 36353 - ULTIMOS 3 MESES].[DATA (Mês)]" caption="DATA (Mês)" attribute="1" defaultMemberUniqueName="[8274 - 36353 - ULTIMOS 3 MESES].[DATA (Mês)].[All]" allUniqueName="[8274 - 36353 - ULTIMOS 3 MESES].[DATA (Mês)].[All]" dimensionUniqueName="[8274 - 36353 - ULTIMOS 3 MESES]" displayFolder="" count="0" memberValueDatatype="130" unbalanced="0"/>
    <cacheHierarchy uniqueName="[MIX BIC].[CODPROD]" caption="CODPROD" attribute="1" defaultMemberUniqueName="[MIX BIC].[CODPROD].[All]" allUniqueName="[MIX BIC].[CODPROD].[All]" dimensionUniqueName="[MIX BIC]" displayFolder="" count="0" memberValueDatatype="20" unbalanced="0"/>
    <cacheHierarchy uniqueName="[MIX BIC].[DESCRIÇÃO]" caption="DESCRIÇÃO" attribute="1" defaultMemberUniqueName="[MIX BIC].[DESCRIÇÃO].[All]" allUniqueName="[MIX BIC].[DESCRIÇÃO].[All]" dimensionUniqueName="[MIX BIC]" displayFolder="" count="0" memberValueDatatype="130" unbalanced="0"/>
    <cacheHierarchy uniqueName="[MIX BIC].[EMBALAGEM]" caption="EMBALAGEM" attribute="1" defaultMemberUniqueName="[MIX BIC].[EMBALAGEM].[All]" allUniqueName="[MIX BIC].[EMBALAGEM].[All]" dimensionUniqueName="[MIX BIC]" displayFolder="" count="0" memberValueDatatype="130" unbalanced="0"/>
    <cacheHierarchy uniqueName="[MIX BIC].[EAN]" caption="EAN" attribute="1" defaultMemberUniqueName="[MIX BIC].[EAN].[All]" allUniqueName="[MIX BIC].[EAN].[All]" dimensionUniqueName="[MIX BIC]" displayFolder="" count="0" memberValueDatatype="20" unbalanced="0"/>
    <cacheHierarchy uniqueName="[MIX BIC].[CATEGORIA]" caption="CATEGORIA" attribute="1" defaultMemberUniqueName="[MIX BIC].[CATEGORIA].[All]" allUniqueName="[MIX BIC].[CATEGORIA].[All]" dimensionUniqueName="[MIX BIC]" displayFolder="" count="0" memberValueDatatype="130" unbalanced="0"/>
    <cacheHierarchy uniqueName="[8274 - 36353 - ULTIMOS 3 MESES].[DATA (Índice de Mês)]" caption="DATA (Índice de Mês)" attribute="1" defaultMemberUniqueName="[8274 - 36353 - ULTIMOS 3 MESES].[DATA (Índice de Mês)].[All]" allUniqueName="[8274 - 36353 - ULTIMOS 3 MESES].[DATA (Índice de Mês)].[All]" dimensionUniqueName="[8274 - 36353 - ULTIMOS 3 MESES]" displayFolder="" count="0" memberValueDatatype="20" unbalanced="0" hidden="1"/>
    <cacheHierarchy uniqueName="[Measures].[__XL_Count 8274 - 36353 - MES ATUAL]" caption="__XL_Count 8274 - 36353 - MES ATUAL" measure="1" displayFolder="" measureGroup="8274 - 36353 - MES ATUAL" count="0" hidden="1"/>
    <cacheHierarchy uniqueName="[Measures].[__XL_Count 8274 - 36353 - ULTIMOS 3 MESES]" caption="__XL_Count 8274 - 36353 - ULTIMOS 3 MESES" measure="1" displayFolder="" measureGroup="8274 - 36353 - ULTIMOS 3 MESES" count="0" hidden="1"/>
    <cacheHierarchy uniqueName="[Measures].[__XL_Count MIX BIC]" caption="__XL_Count MIX BIC" measure="1" displayFolder="" measureGroup="MIX BIC" count="0" hidden="1"/>
    <cacheHierarchy uniqueName="[Measures].[__No measures defined]" caption="__No measures defined" measure="1" displayFolder="" count="0" hidden="1"/>
    <cacheHierarchy uniqueName="[Measures].[Soma de CODCLI]" caption="Soma de CODCLI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Contagem Distinta de CODCLI]" caption="Contagem Distinta de CODCLI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oma de QTVENDIDO]" caption="Soma de QTVENDIDO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oma de VLR_VENDA]" caption="Soma de VLR_VENDA" measure="1" displayFolder="" measureGroup="8274 - 36353 - MES ATUAL" count="0" hidden="1">
      <extLst>
        <ext xmlns:x15="http://schemas.microsoft.com/office/spreadsheetml/2010/11/main" uri="{B97F6D7D-B522-45F9-BDA1-12C45D357490}">
          <x15:cacheHierarchy aggregatedColumn="8"/>
        </ext>
      </extLst>
    </cacheHierarchy>
    <cacheHierarchy uniqueName="[Measures].[Soma de CODCLI 2]" caption="Soma de CODCLI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Contagem Distinta de CODCLI 2]" caption="Contagem Distinta de CODCLI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Soma de QTVENDIDO 2]" caption="Soma de QTVENDIDO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31"/>
        </ext>
      </extLst>
    </cacheHierarchy>
    <cacheHierarchy uniqueName="[Measures].[Soma de VLR_VENDA 2]" caption="Soma de VLR_VENDA 2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32"/>
        </ext>
      </extLst>
    </cacheHierarchy>
    <cacheHierarchy uniqueName="[Measures].[Soma de CODCLIPRINC]" caption="Soma de CODCLIPRINC" measure="1" displayFolder="" measureGroup="8274 - 36353 - ULTIMOS 3 MESES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</cacheHierarchies>
  <kpis count="0"/>
  <extLst>
    <ext xmlns:x14="http://schemas.microsoft.com/office/spreadsheetml/2009/9/main" uri="{725AE2AE-9491-48be-B2B4-4EB974FC3084}">
      <x14:pivotCacheDefinition slicerData="1" pivotCacheId="1583592650" supportSubqueryNonVisual="1" supportSubqueryCalcMem="1" supportAddCalcMems="1"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0E73655-9A8B-4B4C-ACA0-E051227417A5}" name="Tabela dinâmica9" cacheId="28" applyNumberFormats="0" applyBorderFormats="0" applyFontFormats="0" applyPatternFormats="0" applyAlignmentFormats="0" applyWidthHeightFormats="1" dataCaption="Valores" updatedVersion="8" minRefreshableVersion="3" useAutoFormatting="1" subtotalHiddenItems="1" itemPrintTitles="1" createdVersion="8" indent="0" compact="0" compactData="0" multipleFieldFilters="0">
  <location ref="M1:Q465" firstHeaderRow="0" firstDataRow="1" firstDataCol="2"/>
  <pivotFields count="6">
    <pivotField compact="0" allDrilled="1" outline="0" subtotalTop="0" showAll="0" defaultSubtotal="0" defaultAttributeDrillState="1">
      <items count="2">
        <item s="1" x="0"/>
        <item s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name="COD SV" axis="axisRow" compact="0" allDrilled="1" outline="0" subtotalTop="0" showAll="0" dataSourceSort="1" defaultSubtotal="0" defaultAttributeDrillState="1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ubtotalTop="0" showAll="0" dataSourceSort="1" defaultSubtotal="0" defaultAttributeDrillState="1">
      <items count="4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4"/>
    <field x="5"/>
  </rowFields>
  <rowItems count="464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>
      <x v="1"/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3"/>
    </i>
    <i r="1">
      <x v="54"/>
    </i>
    <i r="1">
      <x v="55"/>
    </i>
    <i r="1">
      <x v="56"/>
    </i>
    <i>
      <x v="2"/>
      <x v="57"/>
    </i>
    <i r="1">
      <x v="58"/>
    </i>
    <i r="1">
      <x v="59"/>
    </i>
    <i r="1">
      <x v="60"/>
    </i>
    <i r="1">
      <x v="61"/>
    </i>
    <i r="1">
      <x v="62"/>
    </i>
    <i r="1">
      <x v="63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79"/>
    </i>
    <i r="1">
      <x v="80"/>
    </i>
    <i r="1">
      <x v="81"/>
    </i>
    <i r="1">
      <x v="82"/>
    </i>
    <i r="1">
      <x v="83"/>
    </i>
    <i>
      <x v="3"/>
      <x v="84"/>
    </i>
    <i>
      <x v="4"/>
      <x v="85"/>
    </i>
    <i r="1">
      <x v="86"/>
    </i>
    <i r="1">
      <x v="87"/>
    </i>
    <i r="1">
      <x v="88"/>
    </i>
    <i r="1">
      <x v="89"/>
    </i>
    <i r="1">
      <x v="90"/>
    </i>
    <i r="1">
      <x v="91"/>
    </i>
    <i r="1">
      <x v="92"/>
    </i>
    <i r="1">
      <x v="93"/>
    </i>
    <i r="1">
      <x v="94"/>
    </i>
    <i r="1">
      <x v="95"/>
    </i>
    <i r="1">
      <x v="96"/>
    </i>
    <i r="1">
      <x v="97"/>
    </i>
    <i r="1">
      <x v="98"/>
    </i>
    <i r="1">
      <x v="99"/>
    </i>
    <i r="1">
      <x v="100"/>
    </i>
    <i r="1">
      <x v="101"/>
    </i>
    <i r="1">
      <x v="102"/>
    </i>
    <i r="1">
      <x v="103"/>
    </i>
    <i r="1">
      <x v="104"/>
    </i>
    <i r="1">
      <x v="105"/>
    </i>
    <i>
      <x v="5"/>
      <x v="106"/>
    </i>
    <i r="1">
      <x v="107"/>
    </i>
    <i r="1">
      <x v="108"/>
    </i>
    <i r="1">
      <x v="109"/>
    </i>
    <i r="1">
      <x v="110"/>
    </i>
    <i r="1">
      <x v="111"/>
    </i>
    <i r="1">
      <x v="112"/>
    </i>
    <i r="1">
      <x v="113"/>
    </i>
    <i r="1">
      <x v="114"/>
    </i>
    <i r="1">
      <x v="115"/>
    </i>
    <i r="1">
      <x v="116"/>
    </i>
    <i r="1">
      <x v="117"/>
    </i>
    <i r="1">
      <x v="118"/>
    </i>
    <i r="1">
      <x v="119"/>
    </i>
    <i r="1">
      <x v="120"/>
    </i>
    <i r="1">
      <x v="121"/>
    </i>
    <i r="1">
      <x v="122"/>
    </i>
    <i r="1">
      <x v="123"/>
    </i>
    <i r="1">
      <x v="124"/>
    </i>
    <i r="1">
      <x v="125"/>
    </i>
    <i r="1">
      <x v="126"/>
    </i>
    <i r="1">
      <x v="127"/>
    </i>
    <i r="1">
      <x v="128"/>
    </i>
    <i r="1">
      <x v="129"/>
    </i>
    <i r="1">
      <x v="130"/>
    </i>
    <i r="1">
      <x v="131"/>
    </i>
    <i>
      <x v="6"/>
      <x v="132"/>
    </i>
    <i r="1">
      <x v="133"/>
    </i>
    <i r="1">
      <x v="134"/>
    </i>
    <i r="1">
      <x v="135"/>
    </i>
    <i r="1">
      <x v="136"/>
    </i>
    <i r="1">
      <x v="137"/>
    </i>
    <i r="1">
      <x v="138"/>
    </i>
    <i r="1">
      <x v="139"/>
    </i>
    <i r="1">
      <x v="140"/>
    </i>
    <i r="1">
      <x v="141"/>
    </i>
    <i r="1">
      <x v="142"/>
    </i>
    <i r="1">
      <x v="143"/>
    </i>
    <i r="1">
      <x v="144"/>
    </i>
    <i r="1">
      <x v="145"/>
    </i>
    <i r="1">
      <x v="146"/>
    </i>
    <i r="1">
      <x v="147"/>
    </i>
    <i r="1">
      <x v="148"/>
    </i>
    <i r="1">
      <x v="149"/>
    </i>
    <i r="1">
      <x v="150"/>
    </i>
    <i r="1">
      <x v="151"/>
    </i>
    <i r="1">
      <x v="152"/>
    </i>
    <i r="1">
      <x v="153"/>
    </i>
    <i r="1">
      <x v="154"/>
    </i>
    <i r="1">
      <x v="155"/>
    </i>
    <i r="1">
      <x v="156"/>
    </i>
    <i>
      <x v="7"/>
      <x v="157"/>
    </i>
    <i r="1">
      <x v="158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6"/>
    </i>
    <i r="1">
      <x v="167"/>
    </i>
    <i>
      <x v="8"/>
      <x v="168"/>
    </i>
    <i r="1">
      <x v="169"/>
    </i>
    <i r="1">
      <x v="170"/>
    </i>
    <i r="1">
      <x v="171"/>
    </i>
    <i r="1">
      <x v="172"/>
    </i>
    <i r="1">
      <x v="173"/>
    </i>
    <i r="1">
      <x v="174"/>
    </i>
    <i r="1">
      <x v="175"/>
    </i>
    <i r="1">
      <x v="176"/>
    </i>
    <i r="1">
      <x v="177"/>
    </i>
    <i r="1">
      <x v="178"/>
    </i>
    <i r="1">
      <x v="179"/>
    </i>
    <i r="1">
      <x v="180"/>
    </i>
    <i r="1">
      <x v="181"/>
    </i>
    <i r="1">
      <x v="182"/>
    </i>
    <i r="1">
      <x v="183"/>
    </i>
    <i r="1">
      <x v="184"/>
    </i>
    <i r="1">
      <x v="185"/>
    </i>
    <i r="1">
      <x v="186"/>
    </i>
    <i r="1">
      <x v="187"/>
    </i>
    <i r="1">
      <x v="188"/>
    </i>
    <i r="1">
      <x v="189"/>
    </i>
    <i r="1">
      <x v="190"/>
    </i>
    <i r="1">
      <x v="191"/>
    </i>
    <i r="1">
      <x v="192"/>
    </i>
    <i>
      <x v="9"/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 r="1">
      <x v="204"/>
    </i>
    <i r="1">
      <x v="205"/>
    </i>
    <i r="1">
      <x v="206"/>
    </i>
    <i r="1">
      <x v="207"/>
    </i>
    <i r="1">
      <x v="208"/>
    </i>
    <i>
      <x v="10"/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 r="1">
      <x v="219"/>
    </i>
    <i r="1">
      <x v="220"/>
    </i>
    <i r="1">
      <x v="221"/>
    </i>
    <i r="1">
      <x v="222"/>
    </i>
    <i r="1">
      <x v="223"/>
    </i>
    <i r="1">
      <x v="224"/>
    </i>
    <i r="1">
      <x v="225"/>
    </i>
    <i>
      <x v="11"/>
      <x v="226"/>
    </i>
    <i r="1">
      <x v="227"/>
    </i>
    <i r="1">
      <x v="228"/>
    </i>
    <i r="1">
      <x v="229"/>
    </i>
    <i r="1">
      <x v="230"/>
    </i>
    <i r="1">
      <x v="231"/>
    </i>
    <i r="1">
      <x v="232"/>
    </i>
    <i r="1">
      <x v="233"/>
    </i>
    <i r="1">
      <x v="234"/>
    </i>
    <i r="1">
      <x v="235"/>
    </i>
    <i r="1">
      <x v="236"/>
    </i>
    <i r="1">
      <x v="237"/>
    </i>
    <i r="1">
      <x v="238"/>
    </i>
    <i r="1">
      <x v="239"/>
    </i>
    <i r="1">
      <x v="240"/>
    </i>
    <i r="1">
      <x v="241"/>
    </i>
    <i r="1">
      <x v="242"/>
    </i>
    <i r="1">
      <x v="243"/>
    </i>
    <i r="1">
      <x v="244"/>
    </i>
    <i r="1">
      <x v="245"/>
    </i>
    <i r="1">
      <x v="246"/>
    </i>
    <i r="1">
      <x v="247"/>
    </i>
    <i r="1">
      <x v="248"/>
    </i>
    <i>
      <x v="12"/>
      <x v="249"/>
    </i>
    <i r="1">
      <x v="250"/>
    </i>
    <i r="1">
      <x v="251"/>
    </i>
    <i r="1">
      <x v="252"/>
    </i>
    <i r="1">
      <x v="253"/>
    </i>
    <i r="1">
      <x v="254"/>
    </i>
    <i r="1">
      <x v="255"/>
    </i>
    <i r="1">
      <x v="256"/>
    </i>
    <i r="1">
      <x v="257"/>
    </i>
    <i r="1">
      <x v="258"/>
    </i>
    <i r="1">
      <x v="259"/>
    </i>
    <i r="1">
      <x v="260"/>
    </i>
    <i r="1">
      <x v="261"/>
    </i>
    <i r="1">
      <x v="262"/>
    </i>
    <i r="1">
      <x v="263"/>
    </i>
    <i r="1">
      <x v="264"/>
    </i>
    <i r="1">
      <x v="265"/>
    </i>
    <i r="1">
      <x v="266"/>
    </i>
    <i r="1">
      <x v="267"/>
    </i>
    <i r="1">
      <x v="268"/>
    </i>
    <i r="1">
      <x v="269"/>
    </i>
    <i r="1">
      <x v="270"/>
    </i>
    <i r="1">
      <x v="271"/>
    </i>
    <i r="1">
      <x v="272"/>
    </i>
    <i r="1">
      <x v="273"/>
    </i>
    <i r="1">
      <x v="274"/>
    </i>
    <i r="1">
      <x v="275"/>
    </i>
    <i r="1">
      <x v="276"/>
    </i>
    <i r="1">
      <x v="277"/>
    </i>
    <i r="1">
      <x v="278"/>
    </i>
    <i r="1">
      <x v="279"/>
    </i>
    <i r="1">
      <x v="280"/>
    </i>
    <i r="1">
      <x v="281"/>
    </i>
    <i>
      <x v="13"/>
      <x v="282"/>
    </i>
    <i r="1">
      <x v="283"/>
    </i>
    <i r="1">
      <x v="284"/>
    </i>
    <i r="1">
      <x v="285"/>
    </i>
    <i r="1">
      <x v="286"/>
    </i>
    <i r="1">
      <x v="287"/>
    </i>
    <i r="1">
      <x v="288"/>
    </i>
    <i r="1">
      <x v="289"/>
    </i>
    <i r="1">
      <x v="290"/>
    </i>
    <i r="1">
      <x v="291"/>
    </i>
    <i r="1">
      <x v="292"/>
    </i>
    <i r="1">
      <x v="293"/>
    </i>
    <i r="1">
      <x v="294"/>
    </i>
    <i r="1">
      <x v="295"/>
    </i>
    <i r="1">
      <x v="296"/>
    </i>
    <i>
      <x v="14"/>
      <x v="297"/>
    </i>
    <i r="1">
      <x v="298"/>
    </i>
    <i r="1">
      <x v="299"/>
    </i>
    <i r="1">
      <x v="300"/>
    </i>
    <i r="1">
      <x v="301"/>
    </i>
    <i r="1">
      <x v="302"/>
    </i>
    <i r="1">
      <x v="303"/>
    </i>
    <i r="1">
      <x v="304"/>
    </i>
    <i r="1">
      <x v="305"/>
    </i>
    <i r="1">
      <x v="306"/>
    </i>
    <i r="1">
      <x v="307"/>
    </i>
    <i r="1">
      <x v="308"/>
    </i>
    <i r="1">
      <x v="309"/>
    </i>
    <i r="1">
      <x v="310"/>
    </i>
    <i r="1">
      <x v="311"/>
    </i>
    <i r="1">
      <x v="312"/>
    </i>
    <i r="1">
      <x v="313"/>
    </i>
    <i r="1">
      <x v="314"/>
    </i>
    <i r="1">
      <x v="315"/>
    </i>
    <i r="1">
      <x v="316"/>
    </i>
    <i>
      <x v="15"/>
      <x v="317"/>
    </i>
    <i r="1">
      <x v="318"/>
    </i>
    <i r="1">
      <x v="319"/>
    </i>
    <i r="1">
      <x v="320"/>
    </i>
    <i r="1">
      <x v="321"/>
    </i>
    <i r="1">
      <x v="322"/>
    </i>
    <i r="1">
      <x v="323"/>
    </i>
    <i r="1">
      <x v="324"/>
    </i>
    <i r="1">
      <x v="325"/>
    </i>
    <i r="1">
      <x v="326"/>
    </i>
    <i r="1">
      <x v="327"/>
    </i>
    <i r="1">
      <x v="328"/>
    </i>
    <i r="1">
      <x v="329"/>
    </i>
    <i r="1">
      <x v="330"/>
    </i>
    <i r="1">
      <x v="331"/>
    </i>
    <i r="1">
      <x v="332"/>
    </i>
    <i r="1">
      <x v="333"/>
    </i>
    <i r="1">
      <x v="334"/>
    </i>
    <i r="1">
      <x v="335"/>
    </i>
    <i r="1">
      <x v="336"/>
    </i>
    <i r="1">
      <x v="337"/>
    </i>
    <i r="1">
      <x v="338"/>
    </i>
    <i r="1">
      <x v="339"/>
    </i>
    <i r="1">
      <x v="340"/>
    </i>
    <i r="1">
      <x v="341"/>
    </i>
    <i r="1">
      <x v="342"/>
    </i>
    <i r="1">
      <x v="343"/>
    </i>
    <i>
      <x v="16"/>
      <x v="344"/>
    </i>
    <i r="1">
      <x v="345"/>
    </i>
    <i r="1">
      <x v="346"/>
    </i>
    <i r="1">
      <x v="347"/>
    </i>
    <i r="1">
      <x v="348"/>
    </i>
    <i r="1">
      <x v="349"/>
    </i>
    <i r="1">
      <x v="350"/>
    </i>
    <i r="1">
      <x v="351"/>
    </i>
    <i r="1">
      <x v="352"/>
    </i>
    <i r="1">
      <x v="353"/>
    </i>
    <i r="1">
      <x v="354"/>
    </i>
    <i r="1">
      <x v="355"/>
    </i>
    <i r="1">
      <x v="356"/>
    </i>
    <i r="1">
      <x v="357"/>
    </i>
    <i r="1">
      <x v="358"/>
    </i>
    <i r="1">
      <x v="359"/>
    </i>
    <i r="1">
      <x v="360"/>
    </i>
    <i r="1">
      <x v="361"/>
    </i>
    <i r="1">
      <x v="362"/>
    </i>
    <i r="1">
      <x v="363"/>
    </i>
    <i r="1">
      <x v="364"/>
    </i>
    <i r="1">
      <x v="365"/>
    </i>
    <i r="1">
      <x v="366"/>
    </i>
    <i r="1">
      <x v="367"/>
    </i>
    <i>
      <x v="17"/>
      <x v="368"/>
    </i>
    <i r="1">
      <x v="369"/>
    </i>
    <i r="1">
      <x v="370"/>
    </i>
    <i r="1">
      <x v="371"/>
    </i>
    <i>
      <x v="18"/>
      <x v="372"/>
    </i>
    <i r="1">
      <x v="373"/>
    </i>
    <i r="1">
      <x v="374"/>
    </i>
    <i r="1">
      <x v="375"/>
    </i>
    <i r="1">
      <x v="376"/>
    </i>
    <i r="1">
      <x v="377"/>
    </i>
    <i r="1">
      <x v="378"/>
    </i>
    <i r="1">
      <x v="379"/>
    </i>
    <i r="1">
      <x v="380"/>
    </i>
    <i r="1">
      <x v="381"/>
    </i>
    <i r="1">
      <x v="382"/>
    </i>
    <i r="1">
      <x v="383"/>
    </i>
    <i r="1">
      <x v="384"/>
    </i>
    <i r="1">
      <x v="385"/>
    </i>
    <i r="1">
      <x v="386"/>
    </i>
    <i r="1">
      <x v="387"/>
    </i>
    <i r="1">
      <x v="388"/>
    </i>
    <i r="1">
      <x v="389"/>
    </i>
    <i r="1">
      <x v="390"/>
    </i>
    <i r="1">
      <x v="391"/>
    </i>
    <i r="1">
      <x v="392"/>
    </i>
    <i r="1">
      <x v="393"/>
    </i>
    <i r="1">
      <x v="394"/>
    </i>
    <i r="1">
      <x v="395"/>
    </i>
    <i r="1">
      <x v="396"/>
    </i>
    <i>
      <x v="19"/>
      <x v="397"/>
    </i>
    <i r="1">
      <x v="398"/>
    </i>
    <i r="1">
      <x v="399"/>
    </i>
    <i r="1">
      <x v="400"/>
    </i>
    <i r="1">
      <x v="401"/>
    </i>
    <i r="1">
      <x v="402"/>
    </i>
    <i r="1">
      <x v="403"/>
    </i>
    <i r="1">
      <x v="404"/>
    </i>
    <i r="1">
      <x v="405"/>
    </i>
    <i r="1">
      <x v="406"/>
    </i>
    <i r="1">
      <x v="407"/>
    </i>
    <i r="1">
      <x v="408"/>
    </i>
    <i r="1">
      <x v="409"/>
    </i>
    <i r="1">
      <x v="410"/>
    </i>
    <i r="1">
      <x v="411"/>
    </i>
    <i r="1">
      <x v="412"/>
    </i>
    <i r="1">
      <x v="413"/>
    </i>
    <i r="1">
      <x v="414"/>
    </i>
    <i r="1">
      <x v="415"/>
    </i>
    <i>
      <x v="20"/>
      <x v="416"/>
    </i>
    <i r="1">
      <x v="417"/>
    </i>
    <i r="1">
      <x v="418"/>
    </i>
    <i r="1">
      <x v="419"/>
    </i>
    <i r="1">
      <x v="420"/>
    </i>
    <i r="1">
      <x v="421"/>
    </i>
    <i r="1">
      <x v="422"/>
    </i>
    <i r="1">
      <x v="423"/>
    </i>
    <i r="1">
      <x v="424"/>
    </i>
    <i r="1">
      <x v="425"/>
    </i>
    <i r="1">
      <x v="426"/>
    </i>
    <i r="1">
      <x v="427"/>
    </i>
    <i r="1">
      <x v="428"/>
    </i>
    <i r="1">
      <x v="429"/>
    </i>
    <i>
      <x v="21"/>
      <x v="430"/>
    </i>
    <i r="1">
      <x v="431"/>
    </i>
    <i r="1">
      <x v="432"/>
    </i>
    <i r="1">
      <x v="433"/>
    </i>
    <i r="1">
      <x v="434"/>
    </i>
    <i r="1">
      <x v="435"/>
    </i>
    <i r="1">
      <x v="436"/>
    </i>
    <i r="1">
      <x v="437"/>
    </i>
    <i r="1">
      <x v="438"/>
    </i>
    <i r="1">
      <x v="439"/>
    </i>
    <i>
      <x v="22"/>
      <x v="440"/>
    </i>
    <i r="1">
      <x v="441"/>
    </i>
    <i r="1">
      <x v="442"/>
    </i>
    <i r="1">
      <x v="443"/>
    </i>
    <i r="1">
      <x v="444"/>
    </i>
    <i r="1">
      <x v="445"/>
    </i>
    <i r="1">
      <x v="446"/>
    </i>
    <i r="1">
      <x v="447"/>
    </i>
    <i r="1">
      <x v="448"/>
    </i>
    <i r="1">
      <x v="449"/>
    </i>
    <i r="1">
      <x v="450"/>
    </i>
    <i r="1">
      <x v="451"/>
    </i>
    <i r="1">
      <x v="452"/>
    </i>
    <i r="1">
      <x v="453"/>
    </i>
    <i r="1">
      <x v="454"/>
    </i>
    <i r="1">
      <x v="455"/>
    </i>
    <i r="1">
      <x v="456"/>
    </i>
    <i r="1">
      <x v="457"/>
    </i>
    <i r="1">
      <x v="458"/>
    </i>
    <i r="1">
      <x v="459"/>
    </i>
    <i r="1">
      <x v="460"/>
    </i>
    <i r="1">
      <x v="461"/>
    </i>
    <i r="1">
      <x v="462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POSITIVAÇÃO" fld="1" subtotal="count" baseField="0" baseItem="2">
      <extLst>
        <ext xmlns:x15="http://schemas.microsoft.com/office/spreadsheetml/2010/11/main" uri="{FABC7310-3BB5-11E1-824E-6D434824019B}">
          <x15:dataField isCountDistinct="1"/>
        </ext>
      </extLst>
    </dataField>
    <dataField name="QTD VENDIDO" fld="2" baseField="0" baseItem="2"/>
    <dataField name="VENDA" fld="3" baseField="0" baseItem="2" numFmtId="44"/>
  </dataFields>
  <formats count="5">
    <format dxfId="155">
      <pivotArea type="all" dataOnly="0" outline="0" fieldPosition="0"/>
    </format>
    <format dxfId="154">
      <pivotArea outline="0" collapsedLevelsAreSubtotals="1" fieldPosition="0"/>
    </format>
    <format dxfId="153">
      <pivotArea field="0" type="button" dataOnly="0" labelOnly="1" outline="0"/>
    </format>
    <format dxfId="152">
      <pivotArea dataOnly="0" labelOnly="1" grandRow="1" outline="0" fieldPosition="0"/>
    </format>
    <format dxfId="151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Hierarchies count="68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  <pivotHierarchy dragToData="1"/>
    <pivotHierarchy dragToData="1" caption="POSITIVAÇÃO"/>
    <pivotHierarchy dragToData="1" caption="QTD VENDIDO"/>
    <pivotHierarchy dragToData="1" caption="VENDA"/>
    <pivotHierarchy dragToData="1"/>
  </pivotHierarchies>
  <pivotTableStyleInfo name="PivotStyleLight16" showRowHeaders="1" showColHeaders="1" showRowStripes="0" showColStripes="0" showLastColumn="1"/>
  <rowHierarchiesUsage count="2">
    <rowHierarchyUsage hierarchyUsage="40"/>
    <rowHierarchyUsage hierarchyUsage="38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fillDownLabelsDefault="1" calculatedMembersInFilters="1" hideValuesRow="1"/>
    </ext>
    <ext xmlns:x15="http://schemas.microsoft.com/office/spreadsheetml/2010/11/main" uri="{E67621CE-5B39-4880-91FE-76760E9C1902}">
      <x15:pivotTableUISettings>
        <x15:activeTabTopLevelEntity name="[8274 - 36353 - ULTIMOS 3 MESES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221CFB6-6DDC-46FA-A7D0-DC22A1D80DFE}" name="Tabela dinâmica8" cacheId="31" applyNumberFormats="0" applyBorderFormats="0" applyFontFormats="0" applyPatternFormats="0" applyAlignmentFormats="0" applyWidthHeightFormats="1" dataCaption="Valores" updatedVersion="8" minRefreshableVersion="3" useAutoFormatting="1" subtotalHiddenItems="1" itemPrintTitles="1" createdVersion="8" indent="0" compact="0" compactData="0" multipleFieldFilters="0">
  <location ref="G1:K23" firstHeaderRow="0" firstDataRow="1" firstDataCol="2"/>
  <pivotFields count="5">
    <pivotField axis="axisRow" compact="0" allDrilled="1" outline="0" subtotalTop="0" showAll="0" defaultSubtotal="0" defaultAttributeDrillState="1">
      <items count="2">
        <item s="1" x="0"/>
        <item s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name="COD SV" axis="axisRow" compact="0" allDrilled="1" outline="0" subtotalTop="0" showAll="0" dataSourceSort="1" defaultSubtotal="0" defaultAttributeDrillState="1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0"/>
    <field x="4"/>
  </rowFields>
  <rowItems count="22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1"/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POSITIVAÇÃO" fld="1" subtotal="count" baseField="0" baseItem="2">
      <extLst>
        <ext xmlns:x15="http://schemas.microsoft.com/office/spreadsheetml/2010/11/main" uri="{FABC7310-3BB5-11E1-824E-6D434824019B}">
          <x15:dataField isCountDistinct="1"/>
        </ext>
      </extLst>
    </dataField>
    <dataField name="QTD VENDIDO" fld="2" baseField="0" baseItem="2"/>
    <dataField name="VENDA" fld="3" baseField="0" baseItem="2" numFmtId="44"/>
  </dataFields>
  <formats count="6">
    <format dxfId="161">
      <pivotArea type="all" dataOnly="0" outline="0" fieldPosition="0"/>
    </format>
    <format dxfId="160">
      <pivotArea outline="0" collapsedLevelsAreSubtotals="1" fieldPosition="0"/>
    </format>
    <format dxfId="159">
      <pivotArea field="0" type="button" dataOnly="0" labelOnly="1" outline="0" axis="axisRow" fieldPosition="0"/>
    </format>
    <format dxfId="158">
      <pivotArea dataOnly="0" labelOnly="1" outline="0" fieldPosition="0">
        <references count="1">
          <reference field="0" count="0"/>
        </references>
      </pivotArea>
    </format>
    <format dxfId="157">
      <pivotArea dataOnly="0" labelOnly="1" grandRow="1" outline="0" fieldPosition="0"/>
    </format>
    <format dxfId="156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Hierarchies count="68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  <pivotHierarchy dragToData="1"/>
    <pivotHierarchy dragToData="1" caption="POSITIVAÇÃO"/>
    <pivotHierarchy dragToData="1" caption="QTD VENDIDO"/>
    <pivotHierarchy dragToData="1" caption="VENDA"/>
    <pivotHierarchy dragToData="1"/>
  </pivotHierarchies>
  <pivotTableStyleInfo name="PivotStyleLight16" showRowHeaders="1" showColHeaders="1" showRowStripes="0" showColStripes="0" showLastColumn="1"/>
  <rowHierarchiesUsage count="2">
    <rowHierarchyUsage hierarchyUsage="43"/>
    <rowHierarchyUsage hierarchyUsage="40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fillDownLabelsDefault="1" calculatedMembersInFilters="1" hideValuesRow="1"/>
    </ext>
    <ext xmlns:x15="http://schemas.microsoft.com/office/spreadsheetml/2010/11/main" uri="{E67621CE-5B39-4880-91FE-76760E9C1902}">
      <x15:pivotTableUISettings>
        <x15:activeTabTopLevelEntity name="[8274 - 36353 - ULTIMOS 3 MESES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CF9FBD0-D850-4642-A80F-26878C89B66D}" name="Tabela dinâmica7" cacheId="34" applyNumberFormats="0" applyBorderFormats="0" applyFontFormats="0" applyPatternFormats="0" applyAlignmentFormats="0" applyWidthHeightFormats="1" dataCaption="Valores" updatedVersion="8" minRefreshableVersion="3" useAutoFormatting="1" subtotalHiddenItems="1" itemPrintTitles="1" createdVersion="8" indent="0" compact="0" compactData="0" multipleFieldFilters="0">
  <location ref="B1:E4" firstHeaderRow="0" firstDataRow="1" firstDataCol="1"/>
  <pivotFields count="4">
    <pivotField axis="axisRow" compact="0" allDrilled="1" outline="0" subtotalTop="0" showAll="0" dataSourceSort="1" defaultSubtotal="0" defaultAttributeDrillState="1">
      <items count="2">
        <item s="1" x="0"/>
        <item s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0"/>
  </rowFields>
  <rowItems count="3">
    <i>
      <x/>
    </i>
    <i>
      <x v="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POSITIVAÇÃO" fld="1" subtotal="count" baseField="0" baseItem="2">
      <extLst>
        <ext xmlns:x15="http://schemas.microsoft.com/office/spreadsheetml/2010/11/main" uri="{FABC7310-3BB5-11E1-824E-6D434824019B}">
          <x15:dataField isCountDistinct="1"/>
        </ext>
      </extLst>
    </dataField>
    <dataField name="QTD VENDIDO" fld="2" baseField="0" baseItem="2"/>
    <dataField name="VENDA" fld="3" baseField="0" baseItem="2" numFmtId="44"/>
  </dataFields>
  <formats count="6">
    <format dxfId="167">
      <pivotArea type="all" dataOnly="0" outline="0" fieldPosition="0"/>
    </format>
    <format dxfId="166">
      <pivotArea outline="0" collapsedLevelsAreSubtotals="1" fieldPosition="0"/>
    </format>
    <format dxfId="165">
      <pivotArea field="0" type="button" dataOnly="0" labelOnly="1" outline="0" axis="axisRow" fieldPosition="0"/>
    </format>
    <format dxfId="164">
      <pivotArea dataOnly="0" labelOnly="1" outline="0" fieldPosition="0">
        <references count="1">
          <reference field="0" count="0"/>
        </references>
      </pivotArea>
    </format>
    <format dxfId="163">
      <pivotArea dataOnly="0" labelOnly="1" grandRow="1" outline="0" fieldPosition="0"/>
    </format>
    <format dxfId="162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Hierarchies count="68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  <pivotHierarchy dragToData="1"/>
    <pivotHierarchy dragToData="1" caption="POSITIVAÇÃO"/>
    <pivotHierarchy dragToData="1" caption="QTD VENDIDO"/>
    <pivotHierarchy dragToData="1" caption="VENDA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43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fillDownLabelsDefault="1" calculatedMembersInFilters="1" hideValuesRow="1"/>
    </ext>
    <ext xmlns:x15="http://schemas.microsoft.com/office/spreadsheetml/2010/11/main" uri="{E67621CE-5B39-4880-91FE-76760E9C1902}">
      <x15:pivotTableUISettings>
        <x15:activeTabTopLevelEntity name="[8274 - 36353 - ULTIMOS 3 MESES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C9B61E-3FFB-4551-99F3-E2BEF5875C05}" name="Tabela dinâmica1" cacheId="25" applyNumberFormats="0" applyBorderFormats="0" applyFontFormats="0" applyPatternFormats="0" applyAlignmentFormats="0" applyWidthHeightFormats="1" dataCaption="Valores" errorCaption="0" showError="1" missingCaption="0" updatedVersion="8" minRefreshableVersion="3" useAutoFormatting="1" subtotalHiddenItems="1" rowGrandTotals="0" colGrandTotals="0" itemPrintTitles="1" createdVersion="8" indent="0" showEmptyRow="1" showEmptyCol="1" compact="0" compactData="0" multipleFieldFilters="0">
  <location ref="X1:AB5323" firstHeaderRow="1" firstDataRow="2" firstDataCol="2"/>
  <pivotFields count="5">
    <pivotField compact="0" allDrilled="1" outline="0" subtotalTop="0" showAll="0" defaultSubtotal="0" defaultAttributeDrillState="1">
      <items count="2">
        <item s="1" x="0"/>
        <item s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name="COD SV" axis="axisRow" compact="0" allDrilled="1" outline="0" subtotalTop="0" showAll="0" dataSourceSort="1" defaultSubtotal="0" defaultAttributeDrillState="1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ubtotalTop="0" showAll="0" dataSourceSort="1" defaultSubtotal="0" defaultAttributeDrillState="1">
      <items count="530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Col" compact="0" allDrilled="1" outline="0" subtotalTop="0" showAll="0" dataSourceSort="1" defaultSubtotal="0">
      <items count="3">
        <item x="0" e="0"/>
        <item x="1" e="0"/>
        <item x="2" e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3"/>
    <field x="2"/>
  </rowFields>
  <rowItems count="5321">
    <i>
      <x/>
      <x/>
    </i>
    <i>
      <x v="1"/>
      <x v="1"/>
    </i>
    <i>
      <x v="2"/>
      <x v="1"/>
    </i>
    <i>
      <x v="3"/>
      <x v="2"/>
    </i>
    <i>
      <x v="4"/>
      <x v="3"/>
    </i>
    <i>
      <x v="5"/>
      <x v="4"/>
    </i>
    <i>
      <x v="6"/>
      <x v="5"/>
    </i>
    <i>
      <x v="7"/>
      <x v="6"/>
    </i>
    <i>
      <x v="8"/>
      <x v="7"/>
    </i>
    <i>
      <x v="9"/>
      <x v="1"/>
    </i>
    <i>
      <x v="10"/>
      <x v="8"/>
    </i>
    <i>
      <x v="11"/>
      <x v="8"/>
    </i>
    <i>
      <x v="12"/>
      <x v="9"/>
    </i>
    <i>
      <x v="13"/>
      <x v="8"/>
    </i>
    <i>
      <x v="14"/>
      <x v="8"/>
    </i>
    <i>
      <x v="15"/>
      <x v="8"/>
    </i>
    <i>
      <x v="16"/>
      <x v="5"/>
    </i>
    <i>
      <x v="17"/>
      <x v="8"/>
    </i>
    <i>
      <x v="18"/>
      <x v="3"/>
    </i>
    <i>
      <x v="19"/>
      <x v="8"/>
    </i>
    <i>
      <x v="20"/>
      <x v="10"/>
    </i>
    <i>
      <x v="21"/>
      <x/>
    </i>
    <i>
      <x v="22"/>
      <x v="6"/>
    </i>
    <i>
      <x v="23"/>
      <x v="3"/>
    </i>
    <i>
      <x v="24"/>
      <x v="4"/>
    </i>
    <i>
      <x v="25"/>
      <x v="10"/>
    </i>
    <i>
      <x v="26"/>
      <x v="7"/>
    </i>
    <i>
      <x v="27"/>
      <x v="1"/>
    </i>
    <i>
      <x v="28"/>
      <x v="5"/>
    </i>
    <i>
      <x v="29"/>
      <x v="4"/>
    </i>
    <i>
      <x v="30"/>
      <x v="7"/>
    </i>
    <i>
      <x v="31"/>
      <x v="1"/>
    </i>
    <i>
      <x v="32"/>
      <x v="4"/>
    </i>
    <i>
      <x v="33"/>
      <x v="10"/>
    </i>
    <i>
      <x v="34"/>
      <x v="11"/>
    </i>
    <i>
      <x v="35"/>
      <x v="5"/>
    </i>
    <i r="1">
      <x v="12"/>
    </i>
    <i>
      <x v="36"/>
      <x v="13"/>
    </i>
    <i>
      <x v="37"/>
      <x v="7"/>
    </i>
    <i>
      <x v="38"/>
      <x v="7"/>
    </i>
    <i>
      <x v="39"/>
      <x v="7"/>
    </i>
    <i>
      <x v="40"/>
      <x v="7"/>
    </i>
    <i>
      <x v="41"/>
      <x v="5"/>
    </i>
    <i>
      <x v="42"/>
      <x v="13"/>
    </i>
    <i>
      <x v="43"/>
      <x v="14"/>
    </i>
    <i>
      <x v="44"/>
      <x v="7"/>
    </i>
    <i>
      <x v="45"/>
      <x v="1"/>
    </i>
    <i>
      <x v="46"/>
      <x v="1"/>
    </i>
    <i>
      <x v="47"/>
      <x v="10"/>
    </i>
    <i>
      <x v="48"/>
      <x v="1"/>
    </i>
    <i>
      <x v="49"/>
      <x v="15"/>
    </i>
    <i>
      <x v="50"/>
      <x v="5"/>
    </i>
    <i>
      <x v="51"/>
      <x v="5"/>
    </i>
    <i>
      <x v="52"/>
      <x v="7"/>
    </i>
    <i>
      <x v="53"/>
      <x v="5"/>
    </i>
    <i>
      <x v="54"/>
      <x v="5"/>
    </i>
    <i>
      <x v="55"/>
      <x v="16"/>
    </i>
    <i>
      <x v="56"/>
      <x v="7"/>
    </i>
    <i>
      <x v="57"/>
      <x v="7"/>
    </i>
    <i>
      <x v="58"/>
      <x v="8"/>
    </i>
    <i>
      <x v="59"/>
      <x v="13"/>
    </i>
    <i>
      <x v="60"/>
      <x v="5"/>
    </i>
    <i>
      <x v="61"/>
      <x v="1"/>
    </i>
    <i>
      <x v="62"/>
      <x v="10"/>
    </i>
    <i>
      <x v="63"/>
      <x v="1"/>
    </i>
    <i>
      <x v="64"/>
      <x v="1"/>
    </i>
    <i>
      <x v="65"/>
      <x v="14"/>
    </i>
    <i>
      <x v="66"/>
      <x v="7"/>
    </i>
    <i>
      <x v="67"/>
      <x v="5"/>
    </i>
    <i>
      <x v="68"/>
      <x v="7"/>
    </i>
    <i>
      <x v="69"/>
      <x v="7"/>
    </i>
    <i>
      <x v="70"/>
      <x v="5"/>
    </i>
    <i>
      <x v="71"/>
      <x v="7"/>
    </i>
    <i>
      <x v="72"/>
      <x v="1"/>
    </i>
    <i>
      <x v="73"/>
      <x v="12"/>
    </i>
    <i>
      <x v="74"/>
      <x v="1"/>
    </i>
    <i>
      <x v="75"/>
      <x v="12"/>
    </i>
    <i>
      <x v="76"/>
      <x v="16"/>
    </i>
    <i>
      <x v="77"/>
      <x v="1"/>
    </i>
    <i>
      <x v="78"/>
      <x v="12"/>
    </i>
    <i>
      <x v="79"/>
      <x v="5"/>
    </i>
    <i>
      <x v="80"/>
      <x v="7"/>
    </i>
    <i>
      <x v="81"/>
      <x v="5"/>
    </i>
    <i>
      <x v="82"/>
      <x v="8"/>
    </i>
    <i>
      <x v="83"/>
      <x v="16"/>
    </i>
    <i>
      <x v="84"/>
      <x v="5"/>
    </i>
    <i>
      <x v="85"/>
      <x v="7"/>
    </i>
    <i>
      <x v="86"/>
      <x v="7"/>
    </i>
    <i>
      <x v="87"/>
      <x v="16"/>
    </i>
    <i>
      <x v="88"/>
      <x v="7"/>
    </i>
    <i>
      <x v="89"/>
      <x v="7"/>
    </i>
    <i>
      <x v="90"/>
      <x v="5"/>
    </i>
    <i>
      <x v="91"/>
      <x v="7"/>
    </i>
    <i>
      <x v="92"/>
      <x v="15"/>
    </i>
    <i>
      <x v="93"/>
      <x v="12"/>
    </i>
    <i>
      <x v="94"/>
      <x v="1"/>
    </i>
    <i>
      <x v="95"/>
      <x v="13"/>
    </i>
    <i>
      <x v="96"/>
      <x v="7"/>
    </i>
    <i>
      <x v="97"/>
      <x v="1"/>
    </i>
    <i>
      <x v="98"/>
      <x v="5"/>
    </i>
    <i>
      <x v="99"/>
      <x v="7"/>
    </i>
    <i>
      <x v="100"/>
      <x v="5"/>
    </i>
    <i>
      <x v="101"/>
      <x v="6"/>
    </i>
    <i>
      <x v="102"/>
      <x v="5"/>
    </i>
    <i>
      <x v="103"/>
      <x v="7"/>
    </i>
    <i>
      <x v="104"/>
      <x v="7"/>
    </i>
    <i>
      <x v="105"/>
      <x v="14"/>
    </i>
    <i>
      <x v="106"/>
      <x v="10"/>
    </i>
    <i>
      <x v="107"/>
      <x v="16"/>
    </i>
    <i>
      <x v="108"/>
      <x v="5"/>
    </i>
    <i>
      <x v="109"/>
      <x v="15"/>
    </i>
    <i>
      <x v="110"/>
      <x v="5"/>
    </i>
    <i>
      <x v="111"/>
      <x v="13"/>
    </i>
    <i>
      <x v="112"/>
      <x v="1"/>
    </i>
    <i>
      <x v="113"/>
      <x v="7"/>
    </i>
    <i>
      <x v="114"/>
      <x v="14"/>
    </i>
    <i>
      <x v="115"/>
      <x v="16"/>
    </i>
    <i>
      <x v="116"/>
      <x v="7"/>
    </i>
    <i>
      <x v="117"/>
      <x v="16"/>
    </i>
    <i>
      <x v="118"/>
      <x v="13"/>
    </i>
    <i>
      <x v="119"/>
      <x v="11"/>
    </i>
    <i>
      <x v="120"/>
      <x v="16"/>
    </i>
    <i>
      <x v="121"/>
      <x v="16"/>
    </i>
    <i>
      <x v="122"/>
      <x v="1"/>
    </i>
    <i>
      <x v="123"/>
      <x v="11"/>
    </i>
    <i>
      <x v="124"/>
      <x v="7"/>
    </i>
    <i>
      <x v="125"/>
      <x v="7"/>
    </i>
    <i>
      <x v="126"/>
      <x v="1"/>
    </i>
    <i>
      <x v="127"/>
      <x v="12"/>
    </i>
    <i>
      <x v="128"/>
      <x v="5"/>
    </i>
    <i>
      <x v="129"/>
      <x v="1"/>
    </i>
    <i>
      <x v="130"/>
      <x v="8"/>
    </i>
    <i>
      <x v="131"/>
      <x v="5"/>
    </i>
    <i>
      <x v="132"/>
      <x v="5"/>
    </i>
    <i>
      <x v="133"/>
      <x v="7"/>
    </i>
    <i>
      <x v="134"/>
      <x v="7"/>
    </i>
    <i>
      <x v="135"/>
      <x v="7"/>
    </i>
    <i>
      <x v="136"/>
      <x v="1"/>
    </i>
    <i>
      <x v="137"/>
      <x v="7"/>
    </i>
    <i>
      <x v="138"/>
      <x v="7"/>
    </i>
    <i>
      <x v="139"/>
      <x v="6"/>
    </i>
    <i>
      <x v="140"/>
      <x v="5"/>
    </i>
    <i>
      <x v="141"/>
      <x v="8"/>
    </i>
    <i>
      <x v="142"/>
      <x v="7"/>
    </i>
    <i>
      <x v="143"/>
      <x v="16"/>
    </i>
    <i>
      <x v="144"/>
      <x v="7"/>
    </i>
    <i>
      <x v="145"/>
      <x v="14"/>
    </i>
    <i>
      <x v="146"/>
      <x v="1"/>
    </i>
    <i>
      <x v="147"/>
      <x v="7"/>
    </i>
    <i>
      <x v="148"/>
      <x v="5"/>
    </i>
    <i>
      <x v="149"/>
      <x v="7"/>
    </i>
    <i>
      <x v="150"/>
      <x v="5"/>
    </i>
    <i>
      <x v="151"/>
      <x v="1"/>
    </i>
    <i>
      <x v="152"/>
      <x v="15"/>
    </i>
    <i>
      <x v="153"/>
      <x v="7"/>
    </i>
    <i>
      <x v="154"/>
      <x v="13"/>
    </i>
    <i>
      <x v="155"/>
      <x v="7"/>
    </i>
    <i>
      <x v="156"/>
      <x v="7"/>
    </i>
    <i>
      <x v="157"/>
      <x v="7"/>
    </i>
    <i>
      <x v="158"/>
      <x v="16"/>
    </i>
    <i>
      <x v="159"/>
      <x v="10"/>
    </i>
    <i>
      <x v="160"/>
      <x v="8"/>
    </i>
    <i>
      <x v="161"/>
      <x v="5"/>
    </i>
    <i>
      <x v="162"/>
      <x v="15"/>
    </i>
    <i>
      <x v="163"/>
      <x v="8"/>
    </i>
    <i>
      <x v="164"/>
      <x v="8"/>
    </i>
    <i>
      <x v="165"/>
      <x v="7"/>
    </i>
    <i>
      <x v="166"/>
      <x v="7"/>
    </i>
    <i>
      <x v="167"/>
      <x v="1"/>
    </i>
    <i>
      <x v="168"/>
      <x v="14"/>
    </i>
    <i>
      <x v="169"/>
      <x v="13"/>
    </i>
    <i>
      <x v="170"/>
      <x v="7"/>
    </i>
    <i>
      <x v="171"/>
      <x v="10"/>
    </i>
    <i>
      <x v="172"/>
      <x v="10"/>
    </i>
    <i>
      <x v="173"/>
      <x v="13"/>
    </i>
    <i>
      <x v="174"/>
      <x v="10"/>
    </i>
    <i>
      <x v="175"/>
      <x v="7"/>
    </i>
    <i>
      <x v="176"/>
      <x v="10"/>
    </i>
    <i>
      <x v="177"/>
      <x v="5"/>
    </i>
    <i>
      <x v="178"/>
      <x v="5"/>
    </i>
    <i>
      <x v="179"/>
      <x v="8"/>
    </i>
    <i>
      <x v="180"/>
      <x v="7"/>
    </i>
    <i>
      <x v="181"/>
      <x v="5"/>
    </i>
    <i>
      <x v="182"/>
      <x v="16"/>
    </i>
    <i>
      <x v="183"/>
      <x v="5"/>
    </i>
    <i>
      <x v="184"/>
      <x v="7"/>
    </i>
    <i>
      <x v="185"/>
      <x v="7"/>
    </i>
    <i>
      <x v="186"/>
      <x v="8"/>
    </i>
    <i>
      <x v="187"/>
      <x v="8"/>
    </i>
    <i>
      <x v="188"/>
      <x v="12"/>
    </i>
    <i>
      <x v="189"/>
      <x v="10"/>
    </i>
    <i>
      <x v="190"/>
      <x v="5"/>
    </i>
    <i>
      <x v="191"/>
      <x v="7"/>
    </i>
    <i>
      <x v="192"/>
      <x v="5"/>
    </i>
    <i>
      <x v="193"/>
      <x v="16"/>
    </i>
    <i>
      <x v="194"/>
      <x v="13"/>
    </i>
    <i>
      <x v="195"/>
      <x v="7"/>
    </i>
    <i>
      <x v="196"/>
      <x v="1"/>
    </i>
    <i>
      <x v="197"/>
      <x v="16"/>
    </i>
    <i>
      <x v="198"/>
      <x v="12"/>
    </i>
    <i>
      <x v="199"/>
      <x v="15"/>
    </i>
    <i>
      <x v="200"/>
      <x v="14"/>
    </i>
    <i>
      <x v="201"/>
      <x v="13"/>
    </i>
    <i>
      <x v="202"/>
      <x v="7"/>
    </i>
    <i>
      <x v="203"/>
      <x v="5"/>
    </i>
    <i>
      <x v="204"/>
      <x v="7"/>
    </i>
    <i>
      <x v="205"/>
      <x v="7"/>
    </i>
    <i>
      <x v="206"/>
      <x v="5"/>
    </i>
    <i>
      <x v="207"/>
      <x v="5"/>
    </i>
    <i>
      <x v="208"/>
      <x v="16"/>
    </i>
    <i>
      <x v="209"/>
      <x v="7"/>
    </i>
    <i>
      <x v="210"/>
      <x v="7"/>
    </i>
    <i>
      <x v="211"/>
      <x v="5"/>
    </i>
    <i>
      <x v="212"/>
      <x v="1"/>
    </i>
    <i>
      <x v="213"/>
      <x v="1"/>
    </i>
    <i>
      <x v="214"/>
      <x v="14"/>
    </i>
    <i>
      <x v="215"/>
      <x v="6"/>
    </i>
    <i>
      <x v="216"/>
      <x v="8"/>
    </i>
    <i>
      <x v="217"/>
      <x v="3"/>
    </i>
    <i>
      <x v="218"/>
      <x v="14"/>
    </i>
    <i>
      <x v="219"/>
      <x v="11"/>
    </i>
    <i>
      <x v="220"/>
      <x v="2"/>
    </i>
    <i>
      <x v="221"/>
      <x v="10"/>
    </i>
    <i>
      <x v="222"/>
      <x v="10"/>
    </i>
    <i>
      <x v="223"/>
      <x v="9"/>
    </i>
    <i>
      <x v="224"/>
      <x/>
    </i>
    <i>
      <x v="225"/>
      <x v="2"/>
    </i>
    <i>
      <x v="226"/>
      <x v="3"/>
    </i>
    <i>
      <x v="227"/>
      <x v="10"/>
    </i>
    <i>
      <x v="228"/>
      <x v="17"/>
    </i>
    <i>
      <x v="229"/>
      <x v="3"/>
    </i>
    <i>
      <x v="230"/>
      <x v="9"/>
    </i>
    <i>
      <x v="231"/>
      <x v="2"/>
    </i>
    <i>
      <x v="232"/>
      <x v="1"/>
    </i>
    <i>
      <x v="233"/>
      <x v="11"/>
    </i>
    <i>
      <x v="234"/>
      <x/>
    </i>
    <i>
      <x v="235"/>
      <x v="12"/>
    </i>
    <i>
      <x v="236"/>
      <x v="10"/>
    </i>
    <i>
      <x v="237"/>
      <x v="6"/>
    </i>
    <i>
      <x v="238"/>
      <x v="2"/>
    </i>
    <i>
      <x v="239"/>
      <x v="3"/>
    </i>
    <i>
      <x v="240"/>
      <x v="3"/>
    </i>
    <i>
      <x v="241"/>
      <x v="14"/>
    </i>
    <i>
      <x v="242"/>
      <x v="14"/>
    </i>
    <i>
      <x v="243"/>
      <x v="12"/>
    </i>
    <i>
      <x v="244"/>
      <x v="11"/>
    </i>
    <i>
      <x v="245"/>
      <x v="6"/>
    </i>
    <i>
      <x v="246"/>
      <x v="6"/>
    </i>
    <i>
      <x v="247"/>
      <x v="10"/>
    </i>
    <i>
      <x v="248"/>
      <x v="12"/>
    </i>
    <i>
      <x v="249"/>
      <x v="17"/>
    </i>
    <i>
      <x v="250"/>
      <x v="12"/>
    </i>
    <i>
      <x v="251"/>
      <x v="14"/>
    </i>
    <i>
      <x v="252"/>
      <x v="14"/>
    </i>
    <i>
      <x v="253"/>
      <x v="6"/>
    </i>
    <i>
      <x v="254"/>
      <x v="1"/>
    </i>
    <i>
      <x v="255"/>
      <x v="6"/>
    </i>
    <i>
      <x v="256"/>
      <x/>
    </i>
    <i>
      <x v="257"/>
      <x v="14"/>
    </i>
    <i>
      <x v="258"/>
      <x v="9"/>
    </i>
    <i>
      <x v="259"/>
      <x v="6"/>
    </i>
    <i>
      <x v="260"/>
      <x v="14"/>
    </i>
    <i>
      <x v="261"/>
      <x v="8"/>
    </i>
    <i>
      <x v="262"/>
      <x v="10"/>
    </i>
    <i>
      <x v="263"/>
      <x v="8"/>
    </i>
    <i>
      <x v="264"/>
      <x v="10"/>
    </i>
    <i>
      <x v="265"/>
      <x v="6"/>
    </i>
    <i>
      <x v="266"/>
      <x v="6"/>
    </i>
    <i>
      <x v="267"/>
      <x v="1"/>
    </i>
    <i>
      <x v="268"/>
      <x v="3"/>
    </i>
    <i>
      <x v="269"/>
      <x v="14"/>
    </i>
    <i>
      <x v="270"/>
      <x v="3"/>
    </i>
    <i>
      <x v="271"/>
      <x v="6"/>
    </i>
    <i>
      <x v="272"/>
      <x v="2"/>
    </i>
    <i r="1">
      <x v="3"/>
    </i>
    <i>
      <x v="273"/>
      <x v="1"/>
    </i>
    <i>
      <x v="274"/>
      <x v="11"/>
    </i>
    <i>
      <x v="275"/>
      <x v="2"/>
    </i>
    <i>
      <x v="276"/>
      <x v="12"/>
    </i>
    <i>
      <x v="277"/>
      <x v="6"/>
    </i>
    <i>
      <x v="278"/>
      <x v="8"/>
    </i>
    <i>
      <x v="279"/>
      <x v="6"/>
    </i>
    <i>
      <x v="280"/>
      <x v="6"/>
    </i>
    <i>
      <x v="281"/>
      <x v="11"/>
    </i>
    <i>
      <x v="282"/>
      <x v="1"/>
    </i>
    <i>
      <x v="283"/>
      <x v="3"/>
    </i>
    <i>
      <x v="284"/>
      <x v="14"/>
    </i>
    <i>
      <x v="285"/>
      <x v="3"/>
    </i>
    <i>
      <x v="286"/>
      <x v="12"/>
    </i>
    <i>
      <x v="287"/>
      <x/>
    </i>
    <i>
      <x v="288"/>
      <x v="9"/>
    </i>
    <i>
      <x v="289"/>
      <x v="14"/>
    </i>
    <i>
      <x v="290"/>
      <x v="8"/>
    </i>
    <i>
      <x v="291"/>
      <x v="8"/>
    </i>
    <i>
      <x v="292"/>
      <x v="11"/>
    </i>
    <i>
      <x v="293"/>
      <x v="18"/>
    </i>
    <i>
      <x v="294"/>
      <x v="18"/>
    </i>
    <i>
      <x v="295"/>
      <x v="14"/>
    </i>
    <i>
      <x v="296"/>
      <x v="3"/>
    </i>
    <i>
      <x v="297"/>
      <x v="1"/>
    </i>
    <i>
      <x v="298"/>
      <x v="12"/>
    </i>
    <i>
      <x v="299"/>
      <x v="1"/>
    </i>
    <i>
      <x v="300"/>
      <x v="12"/>
    </i>
    <i>
      <x v="301"/>
      <x v="12"/>
    </i>
    <i>
      <x v="302"/>
      <x v="17"/>
    </i>
    <i>
      <x v="303"/>
      <x v="6"/>
    </i>
    <i>
      <x v="304"/>
      <x v="16"/>
    </i>
    <i>
      <x v="305"/>
      <x v="12"/>
    </i>
    <i>
      <x v="306"/>
      <x v="8"/>
    </i>
    <i>
      <x v="307"/>
      <x v="11"/>
    </i>
    <i>
      <x v="308"/>
      <x v="6"/>
    </i>
    <i>
      <x v="309"/>
      <x v="3"/>
    </i>
    <i>
      <x v="310"/>
      <x v="1"/>
    </i>
    <i>
      <x v="311"/>
      <x v="14"/>
    </i>
    <i>
      <x v="312"/>
      <x v="10"/>
    </i>
    <i>
      <x v="313"/>
      <x v="10"/>
    </i>
    <i>
      <x v="314"/>
      <x v="1"/>
    </i>
    <i>
      <x v="315"/>
      <x v="5"/>
    </i>
    <i>
      <x v="316"/>
      <x v="1"/>
    </i>
    <i>
      <x v="317"/>
      <x v="8"/>
    </i>
    <i>
      <x v="318"/>
      <x v="14"/>
    </i>
    <i>
      <x v="319"/>
      <x v="12"/>
    </i>
    <i>
      <x v="320"/>
      <x v="18"/>
    </i>
    <i>
      <x v="321"/>
      <x/>
    </i>
    <i>
      <x v="322"/>
      <x v="11"/>
    </i>
    <i>
      <x v="323"/>
      <x v="3"/>
    </i>
    <i>
      <x v="324"/>
      <x v="14"/>
    </i>
    <i>
      <x v="325"/>
      <x v="6"/>
    </i>
    <i>
      <x v="326"/>
      <x v="14"/>
    </i>
    <i>
      <x v="327"/>
      <x v="4"/>
    </i>
    <i>
      <x v="328"/>
      <x v="4"/>
    </i>
    <i>
      <x v="329"/>
      <x v="4"/>
    </i>
    <i>
      <x v="330"/>
      <x v="3"/>
    </i>
    <i>
      <x v="331"/>
      <x v="4"/>
    </i>
    <i>
      <x v="332"/>
      <x v="4"/>
    </i>
    <i>
      <x v="333"/>
      <x v="4"/>
    </i>
    <i>
      <x v="334"/>
      <x v="4"/>
    </i>
    <i>
      <x v="335"/>
      <x v="2"/>
    </i>
    <i>
      <x v="336"/>
      <x v="5"/>
    </i>
    <i>
      <x v="337"/>
      <x v="12"/>
    </i>
    <i>
      <x v="338"/>
      <x v="6"/>
    </i>
    <i>
      <x v="339"/>
      <x v="4"/>
    </i>
    <i>
      <x v="340"/>
      <x v="4"/>
    </i>
    <i>
      <x v="341"/>
      <x v="4"/>
    </i>
    <i>
      <x v="342"/>
      <x v="4"/>
    </i>
    <i>
      <x v="343"/>
      <x v="5"/>
    </i>
    <i>
      <x v="344"/>
      <x v="10"/>
    </i>
    <i>
      <x v="345"/>
      <x v="6"/>
    </i>
    <i>
      <x v="346"/>
      <x v="4"/>
    </i>
    <i>
      <x v="347"/>
      <x v="4"/>
    </i>
    <i>
      <x v="348"/>
      <x v="4"/>
    </i>
    <i>
      <x v="349"/>
      <x v="4"/>
    </i>
    <i>
      <x v="350"/>
      <x v="4"/>
    </i>
    <i>
      <x v="351"/>
      <x v="9"/>
    </i>
    <i>
      <x v="352"/>
      <x v="5"/>
    </i>
    <i>
      <x v="353"/>
      <x v="4"/>
    </i>
    <i>
      <x v="354"/>
      <x v="6"/>
    </i>
    <i>
      <x v="355"/>
      <x v="6"/>
    </i>
    <i>
      <x v="356"/>
      <x v="17"/>
    </i>
    <i>
      <x v="357"/>
      <x v="5"/>
    </i>
    <i>
      <x v="358"/>
      <x v="10"/>
    </i>
    <i>
      <x v="359"/>
      <x v="6"/>
    </i>
    <i>
      <x v="360"/>
      <x v="4"/>
    </i>
    <i>
      <x v="361"/>
      <x v="4"/>
    </i>
    <i>
      <x v="362"/>
      <x v="4"/>
    </i>
    <i>
      <x v="363"/>
      <x v="4"/>
    </i>
    <i>
      <x v="364"/>
      <x v="4"/>
    </i>
    <i>
      <x v="365"/>
      <x v="13"/>
    </i>
    <i>
      <x v="366"/>
      <x/>
    </i>
    <i>
      <x v="367"/>
      <x v="5"/>
    </i>
    <i>
      <x v="368"/>
      <x/>
    </i>
    <i>
      <x v="369"/>
      <x v="12"/>
    </i>
    <i>
      <x v="370"/>
      <x/>
    </i>
    <i>
      <x v="371"/>
      <x v="1"/>
    </i>
    <i>
      <x v="372"/>
      <x v="5"/>
    </i>
    <i>
      <x v="373"/>
      <x v="5"/>
    </i>
    <i>
      <x v="374"/>
      <x v="2"/>
    </i>
    <i>
      <x v="375"/>
      <x v="2"/>
    </i>
    <i>
      <x v="376"/>
      <x/>
    </i>
    <i>
      <x v="377"/>
      <x v="6"/>
    </i>
    <i>
      <x v="378"/>
      <x v="14"/>
    </i>
    <i>
      <x v="379"/>
      <x v="11"/>
    </i>
    <i>
      <x v="380"/>
      <x v="8"/>
    </i>
    <i>
      <x v="381"/>
      <x v="5"/>
    </i>
    <i>
      <x v="382"/>
      <x v="9"/>
    </i>
    <i>
      <x v="383"/>
      <x v="15"/>
    </i>
    <i>
      <x v="384"/>
      <x v="8"/>
    </i>
    <i r="1">
      <x v="6"/>
    </i>
    <i>
      <x v="385"/>
      <x v="6"/>
    </i>
    <i>
      <x v="386"/>
      <x v="8"/>
    </i>
    <i>
      <x v="387"/>
      <x v="1"/>
    </i>
    <i>
      <x v="388"/>
      <x v="4"/>
    </i>
    <i>
      <x v="389"/>
      <x v="10"/>
    </i>
    <i>
      <x v="390"/>
      <x v="6"/>
    </i>
    <i>
      <x v="391"/>
      <x v="1"/>
    </i>
    <i>
      <x v="392"/>
      <x v="6"/>
    </i>
    <i>
      <x v="393"/>
      <x v="7"/>
    </i>
    <i>
      <x v="394"/>
      <x v="17"/>
    </i>
    <i>
      <x v="395"/>
      <x v="12"/>
    </i>
    <i>
      <x v="396"/>
      <x v="2"/>
    </i>
    <i>
      <x v="397"/>
      <x v="2"/>
    </i>
    <i>
      <x v="398"/>
      <x v="16"/>
    </i>
    <i>
      <x v="399"/>
      <x v="8"/>
    </i>
    <i>
      <x v="400"/>
      <x v="11"/>
    </i>
    <i>
      <x v="401"/>
      <x v="3"/>
    </i>
    <i>
      <x v="402"/>
      <x v="5"/>
    </i>
    <i>
      <x v="403"/>
      <x v="1"/>
    </i>
    <i>
      <x v="404"/>
      <x v="7"/>
    </i>
    <i>
      <x v="405"/>
      <x v="3"/>
    </i>
    <i>
      <x v="406"/>
      <x v="10"/>
    </i>
    <i>
      <x v="407"/>
      <x v="1"/>
    </i>
    <i>
      <x v="408"/>
      <x v="6"/>
    </i>
    <i>
      <x v="409"/>
      <x v="10"/>
    </i>
    <i>
      <x v="410"/>
      <x v="11"/>
    </i>
    <i>
      <x v="411"/>
      <x v="18"/>
    </i>
    <i>
      <x v="412"/>
      <x v="8"/>
    </i>
    <i>
      <x v="413"/>
      <x v="7"/>
    </i>
    <i>
      <x v="414"/>
      <x v="7"/>
    </i>
    <i>
      <x v="415"/>
      <x v="3"/>
    </i>
    <i>
      <x v="416"/>
      <x v="12"/>
    </i>
    <i>
      <x v="417"/>
      <x v="2"/>
    </i>
    <i>
      <x v="418"/>
      <x v="3"/>
    </i>
    <i>
      <x v="419"/>
      <x v="2"/>
    </i>
    <i>
      <x v="420"/>
      <x v="14"/>
    </i>
    <i>
      <x v="421"/>
      <x v="11"/>
    </i>
    <i>
      <x v="422"/>
      <x v="1"/>
    </i>
    <i>
      <x v="423"/>
      <x v="4"/>
    </i>
    <i>
      <x v="424"/>
      <x v="13"/>
    </i>
    <i>
      <x v="425"/>
      <x v="17"/>
    </i>
    <i>
      <x v="426"/>
      <x v="1"/>
    </i>
    <i>
      <x v="427"/>
      <x v="5"/>
    </i>
    <i>
      <x v="428"/>
      <x v="1"/>
    </i>
    <i>
      <x v="429"/>
      <x v="6"/>
    </i>
    <i>
      <x v="430"/>
      <x v="6"/>
    </i>
    <i>
      <x v="431"/>
      <x v="11"/>
    </i>
    <i>
      <x v="432"/>
      <x v="2"/>
    </i>
    <i>
      <x v="433"/>
      <x v="1"/>
    </i>
    <i>
      <x v="434"/>
      <x v="14"/>
    </i>
    <i>
      <x v="435"/>
      <x v="6"/>
    </i>
    <i>
      <x v="436"/>
      <x v="3"/>
    </i>
    <i>
      <x v="437"/>
      <x v="15"/>
    </i>
    <i>
      <x v="438"/>
      <x v="3"/>
    </i>
    <i>
      <x v="439"/>
      <x v="12"/>
    </i>
    <i>
      <x v="440"/>
      <x v="5"/>
    </i>
    <i>
      <x v="441"/>
      <x v="17"/>
    </i>
    <i>
      <x v="442"/>
      <x v="10"/>
    </i>
    <i>
      <x v="443"/>
      <x v="14"/>
    </i>
    <i>
      <x v="444"/>
      <x v="1"/>
    </i>
    <i>
      <x v="445"/>
      <x v="4"/>
    </i>
    <i>
      <x v="446"/>
      <x v="3"/>
    </i>
    <i>
      <x v="447"/>
      <x/>
    </i>
    <i>
      <x v="448"/>
      <x/>
    </i>
    <i>
      <x v="449"/>
      <x v="1"/>
    </i>
    <i>
      <x v="450"/>
      <x v="17"/>
    </i>
    <i>
      <x v="451"/>
      <x v="12"/>
    </i>
    <i>
      <x v="452"/>
      <x v="16"/>
    </i>
    <i>
      <x v="453"/>
      <x v="12"/>
    </i>
    <i>
      <x v="454"/>
      <x v="12"/>
    </i>
    <i>
      <x v="455"/>
      <x v="7"/>
    </i>
    <i>
      <x v="456"/>
      <x v="6"/>
    </i>
    <i>
      <x v="457"/>
      <x v="6"/>
    </i>
    <i>
      <x v="458"/>
      <x v="11"/>
    </i>
    <i>
      <x v="459"/>
      <x v="10"/>
    </i>
    <i>
      <x v="460"/>
      <x v="10"/>
    </i>
    <i>
      <x v="461"/>
      <x v="13"/>
    </i>
    <i>
      <x v="462"/>
      <x v="7"/>
    </i>
    <i>
      <x v="463"/>
      <x v="4"/>
    </i>
    <i>
      <x v="464"/>
      <x v="18"/>
    </i>
    <i r="1">
      <x v="17"/>
    </i>
    <i>
      <x v="465"/>
      <x v="11"/>
    </i>
    <i>
      <x v="466"/>
      <x v="7"/>
    </i>
    <i>
      <x v="467"/>
      <x v="7"/>
    </i>
    <i>
      <x v="468"/>
      <x v="13"/>
    </i>
    <i>
      <x v="469"/>
      <x v="9"/>
    </i>
    <i>
      <x v="470"/>
      <x v="12"/>
    </i>
    <i>
      <x v="471"/>
      <x v="11"/>
    </i>
    <i>
      <x v="472"/>
      <x v="4"/>
    </i>
    <i>
      <x v="473"/>
      <x v="10"/>
    </i>
    <i>
      <x v="474"/>
      <x v="12"/>
    </i>
    <i>
      <x v="475"/>
      <x/>
    </i>
    <i>
      <x v="476"/>
      <x v="4"/>
    </i>
    <i>
      <x v="477"/>
      <x v="12"/>
    </i>
    <i>
      <x v="478"/>
      <x v="6"/>
    </i>
    <i>
      <x v="479"/>
      <x v="16"/>
    </i>
    <i>
      <x v="480"/>
      <x v="4"/>
    </i>
    <i>
      <x v="481"/>
      <x v="4"/>
    </i>
    <i>
      <x v="482"/>
      <x v="11"/>
    </i>
    <i>
      <x v="483"/>
      <x v="12"/>
    </i>
    <i>
      <x v="484"/>
      <x v="14"/>
    </i>
    <i>
      <x v="485"/>
      <x v="16"/>
    </i>
    <i>
      <x v="486"/>
      <x v="11"/>
    </i>
    <i>
      <x v="487"/>
      <x v="11"/>
    </i>
    <i>
      <x v="488"/>
      <x v="5"/>
    </i>
    <i>
      <x v="489"/>
      <x v="5"/>
    </i>
    <i>
      <x v="490"/>
      <x/>
    </i>
    <i>
      <x v="491"/>
      <x v="15"/>
    </i>
    <i>
      <x v="492"/>
      <x v="1"/>
    </i>
    <i>
      <x v="493"/>
      <x v="6"/>
    </i>
    <i>
      <x v="494"/>
      <x v="13"/>
    </i>
    <i>
      <x v="495"/>
      <x v="4"/>
    </i>
    <i>
      <x v="496"/>
      <x v="5"/>
    </i>
    <i>
      <x v="497"/>
      <x v="1"/>
    </i>
    <i>
      <x v="498"/>
      <x v="8"/>
    </i>
    <i>
      <x v="499"/>
      <x v="3"/>
    </i>
    <i>
      <x v="500"/>
      <x v="10"/>
    </i>
    <i>
      <x v="501"/>
      <x v="10"/>
    </i>
    <i>
      <x v="502"/>
      <x v="10"/>
    </i>
    <i>
      <x v="503"/>
      <x v="8"/>
    </i>
    <i r="1">
      <x v="6"/>
    </i>
    <i>
      <x v="504"/>
      <x v="10"/>
    </i>
    <i>
      <x v="505"/>
      <x v="11"/>
    </i>
    <i>
      <x v="506"/>
      <x v="18"/>
    </i>
    <i>
      <x v="507"/>
      <x v="8"/>
    </i>
    <i>
      <x v="508"/>
      <x v="10"/>
    </i>
    <i>
      <x v="509"/>
      <x v="10"/>
    </i>
    <i>
      <x v="510"/>
      <x v="1"/>
    </i>
    <i>
      <x v="511"/>
      <x v="19"/>
    </i>
    <i>
      <x v="512"/>
      <x v="7"/>
    </i>
    <i>
      <x v="513"/>
      <x v="9"/>
    </i>
    <i>
      <x v="514"/>
      <x v="12"/>
    </i>
    <i>
      <x v="515"/>
      <x v="13"/>
    </i>
    <i>
      <x v="516"/>
      <x v="10"/>
    </i>
    <i>
      <x v="517"/>
      <x v="6"/>
    </i>
    <i>
      <x v="518"/>
      <x v="9"/>
    </i>
    <i>
      <x v="519"/>
      <x v="13"/>
    </i>
    <i>
      <x v="520"/>
      <x v="3"/>
    </i>
    <i>
      <x v="521"/>
      <x/>
    </i>
    <i>
      <x v="522"/>
      <x v="14"/>
    </i>
    <i>
      <x v="523"/>
      <x v="11"/>
    </i>
    <i>
      <x v="524"/>
      <x v="7"/>
    </i>
    <i>
      <x v="525"/>
      <x v="1"/>
    </i>
    <i>
      <x v="526"/>
      <x v="7"/>
    </i>
    <i>
      <x v="527"/>
      <x v="5"/>
    </i>
    <i>
      <x v="528"/>
      <x v="6"/>
    </i>
    <i>
      <x v="529"/>
      <x v="14"/>
    </i>
    <i>
      <x v="530"/>
      <x v="2"/>
    </i>
    <i>
      <x v="531"/>
      <x v="12"/>
    </i>
    <i>
      <x v="532"/>
      <x v="4"/>
    </i>
    <i>
      <x v="533"/>
      <x v="7"/>
    </i>
    <i>
      <x v="534"/>
      <x v="16"/>
    </i>
    <i>
      <x v="535"/>
      <x v="12"/>
    </i>
    <i>
      <x v="536"/>
      <x v="3"/>
    </i>
    <i>
      <x v="537"/>
      <x v="10"/>
    </i>
    <i>
      <x v="538"/>
      <x v="1"/>
    </i>
    <i>
      <x v="539"/>
      <x v="9"/>
    </i>
    <i>
      <x v="540"/>
      <x v="4"/>
    </i>
    <i>
      <x v="541"/>
      <x v="16"/>
    </i>
    <i>
      <x v="542"/>
      <x v="8"/>
    </i>
    <i>
      <x v="543"/>
      <x v="4"/>
    </i>
    <i>
      <x v="544"/>
      <x v="12"/>
    </i>
    <i>
      <x v="545"/>
      <x v="5"/>
    </i>
    <i>
      <x v="546"/>
      <x v="7"/>
    </i>
    <i>
      <x v="547"/>
      <x v="13"/>
    </i>
    <i>
      <x v="548"/>
      <x v="12"/>
    </i>
    <i>
      <x v="549"/>
      <x v="3"/>
    </i>
    <i>
      <x v="550"/>
      <x v="5"/>
    </i>
    <i>
      <x v="551"/>
      <x v="1"/>
    </i>
    <i>
      <x v="552"/>
      <x v="12"/>
    </i>
    <i>
      <x v="553"/>
      <x v="6"/>
    </i>
    <i>
      <x v="554"/>
      <x/>
    </i>
    <i>
      <x v="555"/>
      <x v="9"/>
    </i>
    <i>
      <x v="556"/>
      <x v="2"/>
    </i>
    <i>
      <x v="557"/>
      <x v="1"/>
    </i>
    <i>
      <x v="558"/>
      <x v="12"/>
    </i>
    <i>
      <x v="559"/>
      <x v="3"/>
    </i>
    <i>
      <x v="560"/>
      <x v="4"/>
    </i>
    <i>
      <x v="561"/>
      <x v="7"/>
    </i>
    <i>
      <x v="562"/>
      <x v="8"/>
    </i>
    <i>
      <x v="563"/>
      <x v="16"/>
    </i>
    <i>
      <x v="564"/>
      <x v="4"/>
    </i>
    <i>
      <x v="565"/>
      <x v="7"/>
    </i>
    <i>
      <x v="566"/>
      <x v="3"/>
    </i>
    <i>
      <x v="567"/>
      <x v="3"/>
    </i>
    <i>
      <x v="568"/>
      <x v="15"/>
    </i>
    <i>
      <x v="569"/>
      <x v="6"/>
    </i>
    <i>
      <x v="570"/>
      <x v="2"/>
    </i>
    <i>
      <x v="571"/>
      <x/>
    </i>
    <i>
      <x v="572"/>
      <x v="8"/>
    </i>
    <i>
      <x v="573"/>
      <x/>
    </i>
    <i>
      <x v="574"/>
      <x v="15"/>
    </i>
    <i>
      <x v="575"/>
      <x v="6"/>
    </i>
    <i>
      <x v="576"/>
      <x v="5"/>
    </i>
    <i>
      <x v="577"/>
      <x v="7"/>
    </i>
    <i>
      <x v="578"/>
      <x v="14"/>
    </i>
    <i>
      <x v="579"/>
      <x v="16"/>
    </i>
    <i>
      <x v="580"/>
      <x v="1"/>
    </i>
    <i>
      <x v="581"/>
      <x v="14"/>
    </i>
    <i>
      <x v="582"/>
      <x/>
    </i>
    <i>
      <x v="583"/>
      <x v="10"/>
    </i>
    <i>
      <x v="584"/>
      <x v="7"/>
    </i>
    <i>
      <x v="585"/>
      <x v="1"/>
    </i>
    <i>
      <x v="586"/>
      <x/>
    </i>
    <i>
      <x v="587"/>
      <x v="16"/>
    </i>
    <i>
      <x v="588"/>
      <x v="7"/>
    </i>
    <i>
      <x v="589"/>
      <x v="8"/>
    </i>
    <i>
      <x v="590"/>
      <x v="12"/>
    </i>
    <i>
      <x v="591"/>
      <x v="14"/>
    </i>
    <i>
      <x v="592"/>
      <x v="14"/>
    </i>
    <i>
      <x v="593"/>
      <x v="14"/>
    </i>
    <i>
      <x v="594"/>
      <x v="8"/>
    </i>
    <i>
      <x v="595"/>
      <x/>
    </i>
    <i>
      <x v="596"/>
      <x v="10"/>
    </i>
    <i>
      <x v="597"/>
      <x v="5"/>
    </i>
    <i>
      <x v="598"/>
      <x v="3"/>
    </i>
    <i>
      <x v="599"/>
      <x v="12"/>
    </i>
    <i>
      <x v="600"/>
      <x v="2"/>
    </i>
    <i>
      <x v="601"/>
      <x v="1"/>
    </i>
    <i>
      <x v="602"/>
      <x v="17"/>
    </i>
    <i>
      <x v="603"/>
      <x v="3"/>
    </i>
    <i>
      <x v="604"/>
      <x v="5"/>
    </i>
    <i>
      <x v="605"/>
      <x v="12"/>
    </i>
    <i>
      <x v="606"/>
      <x v="10"/>
    </i>
    <i>
      <x v="607"/>
      <x v="5"/>
    </i>
    <i>
      <x v="608"/>
      <x v="10"/>
    </i>
    <i>
      <x v="609"/>
      <x v="4"/>
    </i>
    <i>
      <x v="610"/>
      <x v="2"/>
    </i>
    <i>
      <x v="611"/>
      <x v="2"/>
    </i>
    <i>
      <x v="612"/>
      <x v="1"/>
    </i>
    <i>
      <x v="613"/>
      <x v="12"/>
    </i>
    <i>
      <x v="614"/>
      <x v="7"/>
    </i>
    <i>
      <x v="615"/>
      <x v="10"/>
    </i>
    <i>
      <x v="616"/>
      <x v="5"/>
    </i>
    <i>
      <x v="617"/>
      <x v="3"/>
    </i>
    <i>
      <x v="618"/>
      <x v="4"/>
    </i>
    <i>
      <x v="619"/>
      <x v="15"/>
    </i>
    <i>
      <x v="620"/>
      <x v="6"/>
    </i>
    <i>
      <x v="621"/>
      <x v="12"/>
    </i>
    <i>
      <x v="622"/>
      <x v="4"/>
    </i>
    <i>
      <x v="623"/>
      <x v="14"/>
    </i>
    <i>
      <x v="624"/>
      <x v="12"/>
    </i>
    <i>
      <x v="625"/>
      <x v="18"/>
    </i>
    <i>
      <x v="626"/>
      <x v="11"/>
    </i>
    <i>
      <x v="627"/>
      <x v="14"/>
    </i>
    <i>
      <x v="628"/>
      <x v="7"/>
    </i>
    <i>
      <x v="629"/>
      <x v="3"/>
    </i>
    <i>
      <x v="630"/>
      <x v="8"/>
    </i>
    <i>
      <x v="631"/>
      <x v="1"/>
    </i>
    <i>
      <x v="632"/>
      <x/>
    </i>
    <i>
      <x v="633"/>
      <x v="7"/>
    </i>
    <i>
      <x v="634"/>
      <x v="13"/>
    </i>
    <i>
      <x v="635"/>
      <x v="12"/>
    </i>
    <i>
      <x v="636"/>
      <x v="1"/>
    </i>
    <i>
      <x v="637"/>
      <x v="6"/>
    </i>
    <i>
      <x v="638"/>
      <x v="3"/>
    </i>
    <i>
      <x v="639"/>
      <x v="10"/>
    </i>
    <i>
      <x v="640"/>
      <x v="8"/>
    </i>
    <i>
      <x v="641"/>
      <x v="7"/>
    </i>
    <i>
      <x v="642"/>
      <x v="2"/>
    </i>
    <i>
      <x v="643"/>
      <x v="14"/>
    </i>
    <i>
      <x v="644"/>
      <x v="6"/>
    </i>
    <i>
      <x v="645"/>
      <x v="2"/>
    </i>
    <i>
      <x v="646"/>
      <x v="12"/>
    </i>
    <i>
      <x v="647"/>
      <x v="12"/>
    </i>
    <i>
      <x v="648"/>
      <x v="12"/>
    </i>
    <i>
      <x v="649"/>
      <x v="5"/>
    </i>
    <i>
      <x v="650"/>
      <x v="10"/>
    </i>
    <i>
      <x v="651"/>
      <x v="10"/>
    </i>
    <i>
      <x v="652"/>
      <x v="9"/>
    </i>
    <i>
      <x v="653"/>
      <x v="7"/>
    </i>
    <i>
      <x v="654"/>
      <x v="10"/>
    </i>
    <i>
      <x v="655"/>
      <x v="14"/>
    </i>
    <i>
      <x v="656"/>
      <x v="14"/>
    </i>
    <i>
      <x v="657"/>
      <x v="14"/>
    </i>
    <i>
      <x v="658"/>
      <x/>
    </i>
    <i>
      <x v="659"/>
      <x v="1"/>
    </i>
    <i>
      <x v="660"/>
      <x v="19"/>
    </i>
    <i>
      <x v="661"/>
      <x v="11"/>
    </i>
    <i>
      <x v="662"/>
      <x v="14"/>
    </i>
    <i>
      <x v="663"/>
      <x/>
    </i>
    <i>
      <x v="664"/>
      <x v="17"/>
    </i>
    <i>
      <x v="665"/>
      <x v="4"/>
    </i>
    <i>
      <x v="666"/>
      <x v="12"/>
    </i>
    <i>
      <x v="667"/>
      <x v="10"/>
    </i>
    <i>
      <x v="668"/>
      <x v="12"/>
    </i>
    <i>
      <x v="669"/>
      <x v="15"/>
    </i>
    <i>
      <x v="670"/>
      <x v="12"/>
    </i>
    <i>
      <x v="671"/>
      <x v="16"/>
    </i>
    <i>
      <x v="672"/>
      <x v="10"/>
    </i>
    <i>
      <x v="673"/>
      <x v="11"/>
    </i>
    <i>
      <x v="674"/>
      <x v="14"/>
    </i>
    <i>
      <x v="675"/>
      <x v="5"/>
    </i>
    <i>
      <x v="676"/>
      <x v="14"/>
    </i>
    <i>
      <x v="677"/>
      <x v="10"/>
    </i>
    <i>
      <x v="678"/>
      <x v="14"/>
    </i>
    <i>
      <x v="679"/>
      <x v="7"/>
    </i>
    <i>
      <x v="680"/>
      <x v="1"/>
    </i>
    <i>
      <x v="681"/>
      <x v="5"/>
    </i>
    <i>
      <x v="682"/>
      <x v="4"/>
    </i>
    <i>
      <x v="683"/>
      <x v="11"/>
    </i>
    <i>
      <x v="684"/>
      <x v="12"/>
    </i>
    <i>
      <x v="685"/>
      <x v="8"/>
    </i>
    <i>
      <x v="686"/>
      <x v="19"/>
    </i>
    <i>
      <x v="687"/>
      <x v="3"/>
    </i>
    <i>
      <x v="688"/>
      <x v="10"/>
    </i>
    <i>
      <x v="689"/>
      <x v="4"/>
    </i>
    <i>
      <x v="690"/>
      <x v="1"/>
    </i>
    <i>
      <x v="691"/>
      <x v="4"/>
    </i>
    <i>
      <x v="692"/>
      <x v="10"/>
    </i>
    <i>
      <x v="693"/>
      <x v="1"/>
    </i>
    <i>
      <x v="694"/>
      <x v="1"/>
    </i>
    <i>
      <x v="695"/>
      <x v="7"/>
    </i>
    <i>
      <x v="696"/>
      <x v="3"/>
    </i>
    <i>
      <x v="697"/>
      <x/>
    </i>
    <i>
      <x v="698"/>
      <x v="7"/>
    </i>
    <i>
      <x v="699"/>
      <x v="12"/>
    </i>
    <i>
      <x v="700"/>
      <x v="10"/>
    </i>
    <i>
      <x v="701"/>
      <x v="14"/>
    </i>
    <i>
      <x v="702"/>
      <x v="7"/>
    </i>
    <i>
      <x v="703"/>
      <x v="12"/>
    </i>
    <i>
      <x v="704"/>
      <x v="5"/>
    </i>
    <i>
      <x v="705"/>
      <x v="1"/>
    </i>
    <i>
      <x v="706"/>
      <x v="5"/>
    </i>
    <i>
      <x v="707"/>
      <x v="5"/>
    </i>
    <i>
      <x v="708"/>
      <x v="6"/>
    </i>
    <i>
      <x v="709"/>
      <x v="1"/>
    </i>
    <i>
      <x v="710"/>
      <x v="5"/>
    </i>
    <i>
      <x v="711"/>
      <x v="4"/>
    </i>
    <i>
      <x v="712"/>
      <x v="8"/>
    </i>
    <i>
      <x v="713"/>
      <x v="2"/>
    </i>
    <i>
      <x v="714"/>
      <x v="1"/>
    </i>
    <i>
      <x v="715"/>
      <x v="11"/>
    </i>
    <i>
      <x v="716"/>
      <x v="11"/>
    </i>
    <i>
      <x v="717"/>
      <x v="6"/>
    </i>
    <i>
      <x v="718"/>
      <x v="5"/>
    </i>
    <i>
      <x v="719"/>
      <x v="14"/>
    </i>
    <i>
      <x v="720"/>
      <x v="9"/>
    </i>
    <i>
      <x v="721"/>
      <x v="11"/>
    </i>
    <i>
      <x v="722"/>
      <x v="16"/>
    </i>
    <i>
      <x v="723"/>
      <x v="14"/>
    </i>
    <i>
      <x v="724"/>
      <x v="10"/>
    </i>
    <i>
      <x v="725"/>
      <x v="9"/>
    </i>
    <i>
      <x v="726"/>
      <x v="11"/>
    </i>
    <i>
      <x v="727"/>
      <x v="14"/>
    </i>
    <i>
      <x v="728"/>
      <x v="1"/>
    </i>
    <i>
      <x v="729"/>
      <x v="12"/>
    </i>
    <i>
      <x v="730"/>
      <x/>
    </i>
    <i>
      <x v="731"/>
      <x v="18"/>
    </i>
    <i>
      <x v="732"/>
      <x v="20"/>
    </i>
    <i>
      <x v="733"/>
      <x v="20"/>
    </i>
    <i>
      <x v="734"/>
      <x v="4"/>
    </i>
    <i>
      <x v="735"/>
      <x v="6"/>
    </i>
    <i>
      <x v="736"/>
      <x v="1"/>
    </i>
    <i>
      <x v="737"/>
      <x v="7"/>
    </i>
    <i>
      <x v="738"/>
      <x v="5"/>
    </i>
    <i>
      <x v="739"/>
      <x v="7"/>
    </i>
    <i>
      <x v="740"/>
      <x v="20"/>
    </i>
    <i>
      <x v="741"/>
      <x v="12"/>
    </i>
    <i>
      <x v="742"/>
      <x v="10"/>
    </i>
    <i>
      <x v="743"/>
      <x v="14"/>
    </i>
    <i>
      <x v="744"/>
      <x v="5"/>
    </i>
    <i>
      <x v="745"/>
      <x v="5"/>
    </i>
    <i>
      <x v="746"/>
      <x/>
    </i>
    <i>
      <x v="747"/>
      <x v="3"/>
    </i>
    <i>
      <x v="748"/>
      <x v="14"/>
    </i>
    <i>
      <x v="749"/>
      <x v="5"/>
    </i>
    <i>
      <x v="750"/>
      <x v="10"/>
    </i>
    <i>
      <x v="751"/>
      <x v="3"/>
    </i>
    <i>
      <x v="752"/>
      <x v="16"/>
    </i>
    <i>
      <x v="753"/>
      <x v="4"/>
    </i>
    <i>
      <x v="754"/>
      <x v="5"/>
    </i>
    <i>
      <x v="755"/>
      <x v="4"/>
    </i>
    <i>
      <x v="756"/>
      <x v="13"/>
    </i>
    <i>
      <x v="757"/>
      <x v="12"/>
    </i>
    <i>
      <x v="758"/>
      <x/>
    </i>
    <i>
      <x v="759"/>
      <x v="12"/>
    </i>
    <i>
      <x v="760"/>
      <x v="10"/>
    </i>
    <i>
      <x v="761"/>
      <x v="10"/>
    </i>
    <i>
      <x v="762"/>
      <x v="7"/>
    </i>
    <i>
      <x v="763"/>
      <x v="12"/>
    </i>
    <i>
      <x v="764"/>
      <x v="16"/>
    </i>
    <i>
      <x v="765"/>
      <x v="5"/>
    </i>
    <i>
      <x v="766"/>
      <x v="3"/>
    </i>
    <i>
      <x v="767"/>
      <x v="2"/>
    </i>
    <i>
      <x v="768"/>
      <x v="3"/>
    </i>
    <i>
      <x v="769"/>
      <x v="18"/>
    </i>
    <i>
      <x v="770"/>
      <x v="14"/>
    </i>
    <i>
      <x v="771"/>
      <x v="7"/>
    </i>
    <i>
      <x v="772"/>
      <x v="3"/>
    </i>
    <i>
      <x v="773"/>
      <x v="5"/>
    </i>
    <i>
      <x v="774"/>
      <x v="1"/>
    </i>
    <i>
      <x v="775"/>
      <x v="15"/>
    </i>
    <i>
      <x v="776"/>
      <x v="5"/>
    </i>
    <i>
      <x v="777"/>
      <x v="8"/>
    </i>
    <i>
      <x v="778"/>
      <x v="12"/>
    </i>
    <i>
      <x v="779"/>
      <x v="11"/>
    </i>
    <i>
      <x v="780"/>
      <x v="13"/>
    </i>
    <i>
      <x v="781"/>
      <x v="7"/>
    </i>
    <i>
      <x v="782"/>
      <x v="15"/>
    </i>
    <i>
      <x v="783"/>
      <x v="3"/>
    </i>
    <i>
      <x v="784"/>
      <x v="4"/>
    </i>
    <i>
      <x v="785"/>
      <x v="8"/>
    </i>
    <i>
      <x v="786"/>
      <x v="7"/>
    </i>
    <i>
      <x v="787"/>
      <x v="12"/>
    </i>
    <i>
      <x v="788"/>
      <x v="2"/>
    </i>
    <i>
      <x v="789"/>
      <x/>
    </i>
    <i>
      <x v="790"/>
      <x v="3"/>
    </i>
    <i>
      <x v="791"/>
      <x v="12"/>
    </i>
    <i>
      <x v="792"/>
      <x v="8"/>
    </i>
    <i>
      <x v="793"/>
      <x v="8"/>
    </i>
    <i>
      <x v="794"/>
      <x v="14"/>
    </i>
    <i>
      <x v="795"/>
      <x v="9"/>
    </i>
    <i>
      <x v="796"/>
      <x v="1"/>
    </i>
    <i>
      <x v="797"/>
      <x v="12"/>
    </i>
    <i>
      <x v="798"/>
      <x v="4"/>
    </i>
    <i>
      <x v="799"/>
      <x v="2"/>
    </i>
    <i>
      <x v="800"/>
      <x v="14"/>
    </i>
    <i>
      <x v="801"/>
      <x v="6"/>
    </i>
    <i>
      <x v="802"/>
      <x v="3"/>
    </i>
    <i>
      <x v="803"/>
      <x v="11"/>
    </i>
    <i>
      <x v="804"/>
      <x/>
    </i>
    <i>
      <x v="805"/>
      <x v="10"/>
    </i>
    <i>
      <x v="806"/>
      <x v="1"/>
    </i>
    <i>
      <x v="807"/>
      <x v="14"/>
    </i>
    <i>
      <x v="808"/>
      <x v="7"/>
    </i>
    <i>
      <x v="809"/>
      <x v="13"/>
    </i>
    <i>
      <x v="810"/>
      <x v="8"/>
    </i>
    <i>
      <x v="811"/>
      <x v="12"/>
    </i>
    <i>
      <x v="812"/>
      <x v="2"/>
    </i>
    <i>
      <x v="813"/>
      <x v="1"/>
    </i>
    <i>
      <x v="814"/>
      <x v="12"/>
    </i>
    <i>
      <x v="815"/>
      <x v="6"/>
    </i>
    <i>
      <x v="816"/>
      <x v="1"/>
    </i>
    <i>
      <x v="817"/>
      <x v="13"/>
    </i>
    <i>
      <x v="818"/>
      <x v="1"/>
    </i>
    <i>
      <x v="819"/>
      <x v="12"/>
    </i>
    <i>
      <x v="820"/>
      <x v="7"/>
    </i>
    <i>
      <x v="821"/>
      <x v="10"/>
    </i>
    <i>
      <x v="822"/>
      <x v="2"/>
    </i>
    <i>
      <x v="823"/>
      <x/>
    </i>
    <i>
      <x v="824"/>
      <x v="6"/>
    </i>
    <i>
      <x v="825"/>
      <x v="12"/>
    </i>
    <i>
      <x v="826"/>
      <x v="1"/>
    </i>
    <i>
      <x v="827"/>
      <x v="11"/>
    </i>
    <i>
      <x v="828"/>
      <x v="12"/>
    </i>
    <i>
      <x v="829"/>
      <x v="10"/>
    </i>
    <i>
      <x v="830"/>
      <x v="5"/>
    </i>
    <i>
      <x v="831"/>
      <x v="12"/>
    </i>
    <i>
      <x v="832"/>
      <x v="3"/>
    </i>
    <i>
      <x v="833"/>
      <x/>
    </i>
    <i>
      <x v="834"/>
      <x v="14"/>
    </i>
    <i>
      <x v="835"/>
      <x v="12"/>
    </i>
    <i>
      <x v="836"/>
      <x v="12"/>
    </i>
    <i>
      <x v="837"/>
      <x v="5"/>
    </i>
    <i>
      <x v="838"/>
      <x v="3"/>
    </i>
    <i>
      <x v="839"/>
      <x v="1"/>
    </i>
    <i>
      <x v="840"/>
      <x v="3"/>
    </i>
    <i>
      <x v="841"/>
      <x v="1"/>
    </i>
    <i>
      <x v="842"/>
      <x v="1"/>
    </i>
    <i>
      <x v="843"/>
      <x v="12"/>
    </i>
    <i>
      <x v="844"/>
      <x v="11"/>
    </i>
    <i>
      <x v="845"/>
      <x v="8"/>
    </i>
    <i>
      <x v="846"/>
      <x v="14"/>
    </i>
    <i>
      <x v="847"/>
      <x v="11"/>
    </i>
    <i>
      <x v="848"/>
      <x v="11"/>
    </i>
    <i>
      <x v="849"/>
      <x v="11"/>
    </i>
    <i>
      <x v="850"/>
      <x v="12"/>
    </i>
    <i>
      <x v="851"/>
      <x v="14"/>
    </i>
    <i>
      <x v="852"/>
      <x v="8"/>
    </i>
    <i>
      <x v="853"/>
      <x v="6"/>
    </i>
    <i>
      <x v="854"/>
      <x v="7"/>
    </i>
    <i>
      <x v="855"/>
      <x v="8"/>
    </i>
    <i>
      <x v="856"/>
      <x v="7"/>
    </i>
    <i>
      <x v="857"/>
      <x/>
    </i>
    <i>
      <x v="858"/>
      <x v="6"/>
    </i>
    <i>
      <x v="859"/>
      <x v="9"/>
    </i>
    <i>
      <x v="860"/>
      <x v="18"/>
    </i>
    <i>
      <x v="861"/>
      <x v="16"/>
    </i>
    <i>
      <x v="862"/>
      <x v="2"/>
    </i>
    <i>
      <x v="863"/>
      <x v="12"/>
    </i>
    <i>
      <x v="864"/>
      <x v="10"/>
    </i>
    <i>
      <x v="865"/>
      <x v="5"/>
    </i>
    <i>
      <x v="866"/>
      <x v="7"/>
    </i>
    <i>
      <x v="867"/>
      <x v="11"/>
    </i>
    <i>
      <x v="868"/>
      <x v="7"/>
    </i>
    <i>
      <x v="869"/>
      <x v="12"/>
    </i>
    <i>
      <x v="870"/>
      <x v="12"/>
    </i>
    <i>
      <x v="871"/>
      <x v="2"/>
    </i>
    <i>
      <x v="872"/>
      <x v="12"/>
    </i>
    <i>
      <x v="873"/>
      <x v="12"/>
    </i>
    <i>
      <x v="874"/>
      <x v="10"/>
    </i>
    <i>
      <x v="875"/>
      <x v="1"/>
    </i>
    <i>
      <x v="876"/>
      <x v="7"/>
    </i>
    <i>
      <x v="877"/>
      <x v="11"/>
    </i>
    <i>
      <x v="878"/>
      <x v="17"/>
    </i>
    <i>
      <x v="879"/>
      <x/>
    </i>
    <i>
      <x v="880"/>
      <x v="5"/>
    </i>
    <i>
      <x v="881"/>
      <x v="1"/>
    </i>
    <i>
      <x v="882"/>
      <x v="1"/>
    </i>
    <i>
      <x v="883"/>
      <x v="12"/>
    </i>
    <i>
      <x v="884"/>
      <x v="4"/>
    </i>
    <i>
      <x v="885"/>
      <x/>
    </i>
    <i>
      <x v="886"/>
      <x v="1"/>
    </i>
    <i>
      <x v="887"/>
      <x v="16"/>
    </i>
    <i>
      <x v="888"/>
      <x v="7"/>
    </i>
    <i>
      <x v="889"/>
      <x v="8"/>
    </i>
    <i>
      <x v="890"/>
      <x v="6"/>
    </i>
    <i>
      <x v="891"/>
      <x v="15"/>
    </i>
    <i>
      <x v="892"/>
      <x v="13"/>
    </i>
    <i>
      <x v="893"/>
      <x v="5"/>
    </i>
    <i>
      <x v="894"/>
      <x v="7"/>
    </i>
    <i>
      <x v="895"/>
      <x v="1"/>
    </i>
    <i>
      <x v="896"/>
      <x v="14"/>
    </i>
    <i>
      <x v="897"/>
      <x v="5"/>
    </i>
    <i>
      <x v="898"/>
      <x v="5"/>
    </i>
    <i>
      <x v="899"/>
      <x v="7"/>
    </i>
    <i>
      <x v="900"/>
      <x v="1"/>
    </i>
    <i>
      <x v="901"/>
      <x v="16"/>
    </i>
    <i>
      <x v="902"/>
      <x v="13"/>
    </i>
    <i>
      <x v="903"/>
      <x v="10"/>
    </i>
    <i>
      <x v="904"/>
      <x v="12"/>
    </i>
    <i>
      <x v="905"/>
      <x v="3"/>
    </i>
    <i>
      <x v="906"/>
      <x v="13"/>
    </i>
    <i>
      <x v="907"/>
      <x v="5"/>
    </i>
    <i>
      <x v="908"/>
      <x v="7"/>
    </i>
    <i>
      <x v="909"/>
      <x v="14"/>
    </i>
    <i>
      <x v="910"/>
      <x v="5"/>
    </i>
    <i>
      <x v="911"/>
      <x/>
    </i>
    <i>
      <x v="912"/>
      <x v="10"/>
    </i>
    <i>
      <x v="913"/>
      <x v="3"/>
    </i>
    <i>
      <x v="914"/>
      <x v="7"/>
    </i>
    <i>
      <x v="915"/>
      <x v="11"/>
    </i>
    <i>
      <x v="916"/>
      <x v="11"/>
    </i>
    <i>
      <x v="917"/>
      <x/>
    </i>
    <i>
      <x v="918"/>
      <x v="2"/>
    </i>
    <i>
      <x v="919"/>
      <x v="14"/>
    </i>
    <i>
      <x v="920"/>
      <x v="15"/>
    </i>
    <i>
      <x v="921"/>
      <x v="5"/>
    </i>
    <i>
      <x v="922"/>
      <x v="1"/>
    </i>
    <i>
      <x v="923"/>
      <x v="12"/>
    </i>
    <i>
      <x v="924"/>
      <x v="12"/>
    </i>
    <i>
      <x v="925"/>
      <x v="15"/>
    </i>
    <i>
      <x v="926"/>
      <x v="4"/>
    </i>
    <i>
      <x v="927"/>
      <x/>
    </i>
    <i>
      <x v="928"/>
      <x v="6"/>
    </i>
    <i>
      <x v="929"/>
      <x v="4"/>
    </i>
    <i>
      <x v="930"/>
      <x v="11"/>
    </i>
    <i>
      <x v="931"/>
      <x v="11"/>
    </i>
    <i>
      <x v="932"/>
      <x v="8"/>
    </i>
    <i>
      <x v="933"/>
      <x v="7"/>
    </i>
    <i>
      <x v="934"/>
      <x v="7"/>
    </i>
    <i>
      <x v="935"/>
      <x v="11"/>
    </i>
    <i>
      <x v="936"/>
      <x v="4"/>
    </i>
    <i>
      <x v="937"/>
      <x v="12"/>
    </i>
    <i>
      <x v="938"/>
      <x/>
    </i>
    <i>
      <x v="939"/>
      <x v="7"/>
    </i>
    <i>
      <x v="940"/>
      <x v="10"/>
    </i>
    <i>
      <x v="941"/>
      <x v="11"/>
    </i>
    <i>
      <x v="942"/>
      <x v="14"/>
    </i>
    <i>
      <x v="943"/>
      <x/>
    </i>
    <i>
      <x v="944"/>
      <x v="14"/>
    </i>
    <i>
      <x v="945"/>
      <x v="5"/>
    </i>
    <i>
      <x v="946"/>
      <x v="16"/>
    </i>
    <i>
      <x v="947"/>
      <x v="6"/>
    </i>
    <i>
      <x v="948"/>
      <x v="8"/>
    </i>
    <i>
      <x v="949"/>
      <x v="1"/>
    </i>
    <i>
      <x v="950"/>
      <x v="10"/>
    </i>
    <i>
      <x v="951"/>
      <x v="8"/>
    </i>
    <i>
      <x v="952"/>
      <x v="16"/>
    </i>
    <i>
      <x v="953"/>
      <x v="8"/>
    </i>
    <i>
      <x v="954"/>
      <x v="9"/>
    </i>
    <i>
      <x v="955"/>
      <x v="16"/>
    </i>
    <i>
      <x v="956"/>
      <x v="5"/>
    </i>
    <i>
      <x v="957"/>
      <x v="1"/>
    </i>
    <i>
      <x v="958"/>
      <x v="14"/>
    </i>
    <i>
      <x v="959"/>
      <x v="12"/>
    </i>
    <i>
      <x v="960"/>
      <x v="1"/>
    </i>
    <i>
      <x v="961"/>
      <x v="6"/>
    </i>
    <i>
      <x v="962"/>
      <x v="11"/>
    </i>
    <i>
      <x v="963"/>
      <x v="13"/>
    </i>
    <i>
      <x v="964"/>
      <x v="3"/>
    </i>
    <i>
      <x v="965"/>
      <x v="1"/>
    </i>
    <i>
      <x v="966"/>
      <x v="12"/>
    </i>
    <i>
      <x v="967"/>
      <x v="4"/>
    </i>
    <i>
      <x v="968"/>
      <x v="5"/>
    </i>
    <i>
      <x v="969"/>
      <x v="4"/>
    </i>
    <i>
      <x v="970"/>
      <x v="12"/>
    </i>
    <i>
      <x v="971"/>
      <x v="7"/>
    </i>
    <i>
      <x v="972"/>
      <x v="1"/>
    </i>
    <i>
      <x v="973"/>
      <x v="6"/>
    </i>
    <i>
      <x v="974"/>
      <x v="4"/>
    </i>
    <i>
      <x v="975"/>
      <x v="17"/>
    </i>
    <i>
      <x v="976"/>
      <x v="11"/>
    </i>
    <i>
      <x v="977"/>
      <x v="2"/>
    </i>
    <i>
      <x v="978"/>
      <x v="11"/>
    </i>
    <i>
      <x v="979"/>
      <x v="6"/>
    </i>
    <i>
      <x v="980"/>
      <x v="10"/>
    </i>
    <i>
      <x v="981"/>
      <x v="8"/>
    </i>
    <i>
      <x v="982"/>
      <x v="5"/>
    </i>
    <i>
      <x v="983"/>
      <x v="11"/>
    </i>
    <i>
      <x v="984"/>
      <x v="19"/>
    </i>
    <i>
      <x v="985"/>
      <x v="6"/>
    </i>
    <i>
      <x v="986"/>
      <x v="3"/>
    </i>
    <i>
      <x v="987"/>
      <x v="1"/>
    </i>
    <i>
      <x v="988"/>
      <x v="4"/>
    </i>
    <i>
      <x v="989"/>
      <x/>
    </i>
    <i>
      <x v="990"/>
      <x v="2"/>
    </i>
    <i>
      <x v="991"/>
      <x v="6"/>
    </i>
    <i>
      <x v="992"/>
      <x v="10"/>
    </i>
    <i>
      <x v="993"/>
      <x v="13"/>
    </i>
    <i>
      <x v="994"/>
      <x v="1"/>
    </i>
    <i>
      <x v="995"/>
      <x v="3"/>
    </i>
    <i>
      <x v="996"/>
      <x v="10"/>
    </i>
    <i>
      <x v="997"/>
      <x v="11"/>
    </i>
    <i>
      <x v="998"/>
      <x v="5"/>
    </i>
    <i>
      <x v="999"/>
      <x v="10"/>
    </i>
    <i>
      <x v="1000"/>
      <x v="15"/>
    </i>
    <i>
      <x v="1001"/>
      <x v="5"/>
    </i>
    <i>
      <x v="1002"/>
      <x v="16"/>
    </i>
    <i>
      <x v="1003"/>
      <x v="9"/>
    </i>
    <i>
      <x v="1004"/>
      <x v="18"/>
    </i>
    <i>
      <x v="1005"/>
      <x v="7"/>
    </i>
    <i>
      <x v="1006"/>
      <x v="12"/>
    </i>
    <i>
      <x v="1007"/>
      <x v="10"/>
    </i>
    <i>
      <x v="1008"/>
      <x v="10"/>
    </i>
    <i>
      <x v="1009"/>
      <x v="10"/>
    </i>
    <i>
      <x v="1010"/>
      <x v="10"/>
    </i>
    <i>
      <x v="1011"/>
      <x v="1"/>
    </i>
    <i>
      <x v="1012"/>
      <x v="14"/>
    </i>
    <i>
      <x v="1013"/>
      <x v="5"/>
    </i>
    <i>
      <x v="1014"/>
      <x v="4"/>
    </i>
    <i>
      <x v="1015"/>
      <x/>
    </i>
    <i>
      <x v="1016"/>
      <x v="10"/>
    </i>
    <i>
      <x v="1017"/>
      <x v="11"/>
    </i>
    <i>
      <x v="1018"/>
      <x v="4"/>
    </i>
    <i>
      <x v="1019"/>
      <x v="5"/>
    </i>
    <i>
      <x v="1020"/>
      <x v="12"/>
    </i>
    <i>
      <x v="1021"/>
      <x/>
    </i>
    <i>
      <x v="1022"/>
      <x v="14"/>
    </i>
    <i>
      <x v="1023"/>
      <x v="14"/>
    </i>
    <i>
      <x v="1024"/>
      <x v="5"/>
    </i>
    <i>
      <x v="1025"/>
      <x v="17"/>
    </i>
    <i>
      <x v="1026"/>
      <x v="7"/>
    </i>
    <i>
      <x v="1027"/>
      <x v="2"/>
    </i>
    <i>
      <x v="1028"/>
      <x v="14"/>
    </i>
    <i>
      <x v="1029"/>
      <x v="3"/>
    </i>
    <i>
      <x v="1030"/>
      <x v="5"/>
    </i>
    <i>
      <x v="1031"/>
      <x v="9"/>
    </i>
    <i>
      <x v="1032"/>
      <x v="16"/>
    </i>
    <i>
      <x v="1033"/>
      <x/>
    </i>
    <i>
      <x v="1034"/>
      <x v="1"/>
    </i>
    <i>
      <x v="1035"/>
      <x v="12"/>
    </i>
    <i>
      <x v="1036"/>
      <x v="5"/>
    </i>
    <i>
      <x v="1037"/>
      <x v="1"/>
    </i>
    <i>
      <x v="1038"/>
      <x v="14"/>
    </i>
    <i>
      <x v="1039"/>
      <x v="7"/>
    </i>
    <i>
      <x v="1040"/>
      <x v="9"/>
    </i>
    <i>
      <x v="1041"/>
      <x v="4"/>
    </i>
    <i>
      <x v="1042"/>
      <x v="7"/>
    </i>
    <i>
      <x v="1043"/>
      <x v="5"/>
    </i>
    <i>
      <x v="1044"/>
      <x v="8"/>
    </i>
    <i>
      <x v="1045"/>
      <x v="6"/>
    </i>
    <i>
      <x v="1046"/>
      <x v="7"/>
    </i>
    <i>
      <x v="1047"/>
      <x v="3"/>
    </i>
    <i>
      <x v="1048"/>
      <x v="9"/>
    </i>
    <i>
      <x v="1049"/>
      <x v="7"/>
    </i>
    <i>
      <x v="1050"/>
      <x v="7"/>
    </i>
    <i>
      <x v="1051"/>
      <x/>
    </i>
    <i>
      <x v="1052"/>
      <x v="1"/>
    </i>
    <i>
      <x v="1053"/>
      <x v="7"/>
    </i>
    <i>
      <x v="1054"/>
      <x v="7"/>
    </i>
    <i>
      <x v="1055"/>
      <x v="7"/>
    </i>
    <i>
      <x v="1056"/>
      <x/>
    </i>
    <i>
      <x v="1057"/>
      <x v="5"/>
    </i>
    <i>
      <x v="1058"/>
      <x v="16"/>
    </i>
    <i>
      <x v="1059"/>
      <x v="8"/>
    </i>
    <i>
      <x v="1060"/>
      <x v="4"/>
    </i>
    <i>
      <x v="1061"/>
      <x v="6"/>
    </i>
    <i>
      <x v="1062"/>
      <x v="3"/>
    </i>
    <i>
      <x v="1063"/>
      <x v="14"/>
    </i>
    <i>
      <x v="1064"/>
      <x v="3"/>
    </i>
    <i>
      <x v="1065"/>
      <x v="12"/>
    </i>
    <i>
      <x v="1066"/>
      <x v="7"/>
    </i>
    <i>
      <x v="1067"/>
      <x v="6"/>
    </i>
    <i>
      <x v="1068"/>
      <x v="7"/>
    </i>
    <i>
      <x v="1069"/>
      <x v="1"/>
    </i>
    <i>
      <x v="1070"/>
      <x v="16"/>
    </i>
    <i>
      <x v="1071"/>
      <x v="12"/>
    </i>
    <i>
      <x v="1072"/>
      <x v="7"/>
    </i>
    <i>
      <x v="1073"/>
      <x v="9"/>
    </i>
    <i>
      <x v="1074"/>
      <x v="5"/>
    </i>
    <i>
      <x v="1075"/>
      <x v="10"/>
    </i>
    <i>
      <x v="1076"/>
      <x v="10"/>
    </i>
    <i>
      <x v="1077"/>
      <x v="7"/>
    </i>
    <i>
      <x v="1078"/>
      <x v="10"/>
    </i>
    <i>
      <x v="1079"/>
      <x v="9"/>
    </i>
    <i>
      <x v="1080"/>
      <x v="6"/>
    </i>
    <i>
      <x v="1081"/>
      <x v="8"/>
    </i>
    <i>
      <x v="1082"/>
      <x v="12"/>
    </i>
    <i>
      <x v="1083"/>
      <x v="1"/>
    </i>
    <i>
      <x v="1084"/>
      <x v="3"/>
    </i>
    <i>
      <x v="1085"/>
      <x v="5"/>
    </i>
    <i>
      <x v="1086"/>
      <x v="7"/>
    </i>
    <i>
      <x v="1087"/>
      <x v="3"/>
    </i>
    <i>
      <x v="1088"/>
      <x v="7"/>
    </i>
    <i>
      <x v="1089"/>
      <x v="5"/>
    </i>
    <i>
      <x v="1090"/>
      <x v="12"/>
    </i>
    <i>
      <x v="1091"/>
      <x/>
    </i>
    <i>
      <x v="1092"/>
      <x v="1"/>
    </i>
    <i>
      <x v="1093"/>
      <x v="5"/>
    </i>
    <i>
      <x v="1094"/>
      <x v="4"/>
    </i>
    <i>
      <x v="1095"/>
      <x v="4"/>
    </i>
    <i>
      <x v="1096"/>
      <x v="2"/>
    </i>
    <i>
      <x v="1097"/>
      <x v="12"/>
    </i>
    <i>
      <x v="1098"/>
      <x v="8"/>
    </i>
    <i>
      <x v="1099"/>
      <x v="14"/>
    </i>
    <i>
      <x v="1100"/>
      <x v="12"/>
    </i>
    <i>
      <x v="1101"/>
      <x v="8"/>
    </i>
    <i>
      <x v="1102"/>
      <x v="7"/>
    </i>
    <i>
      <x v="1103"/>
      <x v="12"/>
    </i>
    <i>
      <x v="1104"/>
      <x v="16"/>
    </i>
    <i>
      <x v="1105"/>
      <x v="13"/>
    </i>
    <i>
      <x v="1106"/>
      <x v="14"/>
    </i>
    <i>
      <x v="1107"/>
      <x v="10"/>
    </i>
    <i>
      <x v="1108"/>
      <x/>
    </i>
    <i>
      <x v="1109"/>
      <x v="14"/>
    </i>
    <i>
      <x v="1110"/>
      <x v="3"/>
    </i>
    <i>
      <x v="1111"/>
      <x v="16"/>
    </i>
    <i>
      <x v="1112"/>
      <x v="1"/>
    </i>
    <i>
      <x v="1113"/>
      <x v="1"/>
    </i>
    <i>
      <x v="1114"/>
      <x v="1"/>
    </i>
    <i>
      <x v="1115"/>
      <x v="10"/>
    </i>
    <i>
      <x v="1116"/>
      <x v="12"/>
    </i>
    <i>
      <x v="1117"/>
      <x v="16"/>
    </i>
    <i>
      <x v="1118"/>
      <x v="5"/>
    </i>
    <i>
      <x v="1119"/>
      <x v="7"/>
    </i>
    <i>
      <x v="1120"/>
      <x v="16"/>
    </i>
    <i>
      <x v="1121"/>
      <x v="5"/>
    </i>
    <i>
      <x v="1122"/>
      <x v="3"/>
    </i>
    <i>
      <x v="1123"/>
      <x v="5"/>
    </i>
    <i>
      <x v="1124"/>
      <x v="14"/>
    </i>
    <i>
      <x v="1125"/>
      <x v="1"/>
    </i>
    <i>
      <x v="1126"/>
      <x v="5"/>
    </i>
    <i>
      <x v="1127"/>
      <x v="2"/>
    </i>
    <i>
      <x v="1128"/>
      <x v="3"/>
    </i>
    <i>
      <x v="1129"/>
      <x v="16"/>
    </i>
    <i r="1">
      <x v="13"/>
    </i>
    <i>
      <x v="1130"/>
      <x v="2"/>
    </i>
    <i>
      <x v="1131"/>
      <x v="12"/>
    </i>
    <i>
      <x v="1132"/>
      <x v="1"/>
    </i>
    <i>
      <x v="1133"/>
      <x v="11"/>
    </i>
    <i>
      <x v="1134"/>
      <x v="10"/>
    </i>
    <i>
      <x v="1135"/>
      <x v="10"/>
    </i>
    <i>
      <x v="1136"/>
      <x v="10"/>
    </i>
    <i>
      <x v="1137"/>
      <x v="13"/>
    </i>
    <i>
      <x v="1138"/>
      <x v="5"/>
    </i>
    <i>
      <x v="1139"/>
      <x v="10"/>
    </i>
    <i>
      <x v="1140"/>
      <x v="11"/>
    </i>
    <i>
      <x v="1141"/>
      <x v="10"/>
    </i>
    <i>
      <x v="1142"/>
      <x v="2"/>
    </i>
    <i>
      <x v="1143"/>
      <x v="7"/>
    </i>
    <i r="1">
      <x v="4"/>
    </i>
    <i>
      <x v="1144"/>
      <x v="16"/>
    </i>
    <i>
      <x v="1145"/>
      <x v="12"/>
    </i>
    <i>
      <x v="1146"/>
      <x v="15"/>
    </i>
    <i>
      <x v="1147"/>
      <x v="2"/>
    </i>
    <i>
      <x v="1148"/>
      <x v="14"/>
    </i>
    <i>
      <x v="1149"/>
      <x v="10"/>
    </i>
    <i>
      <x v="1150"/>
      <x/>
    </i>
    <i>
      <x v="1151"/>
      <x v="16"/>
    </i>
    <i>
      <x v="1152"/>
      <x v="1"/>
    </i>
    <i>
      <x v="1153"/>
      <x/>
    </i>
    <i>
      <x v="1154"/>
      <x v="1"/>
    </i>
    <i>
      <x v="1155"/>
      <x v="14"/>
    </i>
    <i>
      <x v="1156"/>
      <x v="1"/>
    </i>
    <i>
      <x v="1157"/>
      <x v="11"/>
    </i>
    <i>
      <x v="1158"/>
      <x v="2"/>
    </i>
    <i>
      <x v="1159"/>
      <x v="5"/>
    </i>
    <i>
      <x v="1160"/>
      <x v="15"/>
    </i>
    <i>
      <x v="1161"/>
      <x v="7"/>
    </i>
    <i>
      <x v="1162"/>
      <x v="16"/>
    </i>
    <i>
      <x v="1163"/>
      <x v="5"/>
    </i>
    <i>
      <x v="1164"/>
      <x v="12"/>
    </i>
    <i r="1">
      <x/>
    </i>
    <i>
      <x v="1165"/>
      <x v="4"/>
    </i>
    <i>
      <x v="1166"/>
      <x v="2"/>
    </i>
    <i>
      <x v="1167"/>
      <x v="14"/>
    </i>
    <i>
      <x v="1168"/>
      <x v="1"/>
    </i>
    <i>
      <x v="1169"/>
      <x v="4"/>
    </i>
    <i>
      <x v="1170"/>
      <x v="1"/>
    </i>
    <i>
      <x v="1171"/>
      <x v="1"/>
    </i>
    <i>
      <x v="1172"/>
      <x v="6"/>
    </i>
    <i>
      <x v="1173"/>
      <x v="13"/>
    </i>
    <i>
      <x v="1174"/>
      <x v="5"/>
    </i>
    <i>
      <x v="1175"/>
      <x v="16"/>
    </i>
    <i>
      <x v="1176"/>
      <x v="16"/>
    </i>
    <i>
      <x v="1177"/>
      <x v="7"/>
    </i>
    <i>
      <x v="1178"/>
      <x v="13"/>
    </i>
    <i>
      <x v="1179"/>
      <x v="1"/>
    </i>
    <i>
      <x v="1180"/>
      <x v="14"/>
    </i>
    <i>
      <x v="1181"/>
      <x v="14"/>
    </i>
    <i>
      <x v="1182"/>
      <x v="3"/>
    </i>
    <i>
      <x v="1183"/>
      <x v="5"/>
    </i>
    <i>
      <x v="1184"/>
      <x v="14"/>
    </i>
    <i>
      <x v="1185"/>
      <x v="10"/>
    </i>
    <i>
      <x v="1186"/>
      <x v="8"/>
    </i>
    <i>
      <x v="1187"/>
      <x v="8"/>
    </i>
    <i>
      <x v="1188"/>
      <x v="5"/>
    </i>
    <i>
      <x v="1189"/>
      <x v="1"/>
    </i>
    <i>
      <x v="1190"/>
      <x v="1"/>
    </i>
    <i>
      <x v="1191"/>
      <x v="12"/>
    </i>
    <i>
      <x v="1192"/>
      <x v="8"/>
    </i>
    <i>
      <x v="1193"/>
      <x v="14"/>
    </i>
    <i>
      <x v="1194"/>
      <x v="13"/>
    </i>
    <i>
      <x v="1195"/>
      <x v="19"/>
    </i>
    <i>
      <x v="1196"/>
      <x v="8"/>
    </i>
    <i>
      <x v="1197"/>
      <x v="2"/>
    </i>
    <i>
      <x v="1198"/>
      <x v="5"/>
    </i>
    <i>
      <x v="1199"/>
      <x v="10"/>
    </i>
    <i>
      <x v="1200"/>
      <x v="1"/>
    </i>
    <i>
      <x v="1201"/>
      <x v="5"/>
    </i>
    <i>
      <x v="1202"/>
      <x v="10"/>
    </i>
    <i>
      <x v="1203"/>
      <x v="5"/>
    </i>
    <i>
      <x v="1204"/>
      <x v="2"/>
    </i>
    <i>
      <x v="1205"/>
      <x v="12"/>
    </i>
    <i>
      <x v="1206"/>
      <x v="11"/>
    </i>
    <i>
      <x v="1207"/>
      <x v="12"/>
    </i>
    <i>
      <x v="1208"/>
      <x v="3"/>
    </i>
    <i>
      <x v="1209"/>
      <x v="4"/>
    </i>
    <i>
      <x v="1210"/>
      <x v="13"/>
    </i>
    <i>
      <x v="1211"/>
      <x v="14"/>
    </i>
    <i>
      <x v="1212"/>
      <x v="5"/>
    </i>
    <i>
      <x v="1213"/>
      <x v="10"/>
    </i>
    <i>
      <x v="1214"/>
      <x v="10"/>
    </i>
    <i>
      <x v="1215"/>
      <x v="3"/>
    </i>
    <i>
      <x v="1216"/>
      <x v="7"/>
    </i>
    <i>
      <x v="1217"/>
      <x v="16"/>
    </i>
    <i>
      <x v="1218"/>
      <x v="9"/>
    </i>
    <i>
      <x v="1219"/>
      <x v="11"/>
    </i>
    <i>
      <x v="1220"/>
      <x v="2"/>
    </i>
    <i>
      <x v="1221"/>
      <x v="2"/>
    </i>
    <i>
      <x v="1222"/>
      <x v="8"/>
    </i>
    <i>
      <x v="1223"/>
      <x v="4"/>
    </i>
    <i>
      <x v="1224"/>
      <x v="14"/>
    </i>
    <i>
      <x v="1225"/>
      <x v="7"/>
    </i>
    <i>
      <x v="1226"/>
      <x v="6"/>
    </i>
    <i>
      <x v="1227"/>
      <x v="6"/>
    </i>
    <i>
      <x v="1228"/>
      <x v="7"/>
    </i>
    <i>
      <x v="1229"/>
      <x v="10"/>
    </i>
    <i>
      <x v="1230"/>
      <x v="14"/>
    </i>
    <i>
      <x v="1231"/>
      <x v="10"/>
    </i>
    <i>
      <x v="1232"/>
      <x v="5"/>
    </i>
    <i>
      <x v="1233"/>
      <x v="12"/>
    </i>
    <i>
      <x v="1234"/>
      <x v="11"/>
    </i>
    <i>
      <x v="1235"/>
      <x v="12"/>
    </i>
    <i>
      <x v="1236"/>
      <x v="16"/>
    </i>
    <i>
      <x v="1237"/>
      <x v="7"/>
    </i>
    <i>
      <x v="1238"/>
      <x/>
    </i>
    <i>
      <x v="1239"/>
      <x v="10"/>
    </i>
    <i>
      <x v="1240"/>
      <x v="12"/>
    </i>
    <i>
      <x v="1241"/>
      <x v="5"/>
    </i>
    <i>
      <x v="1242"/>
      <x v="1"/>
    </i>
    <i>
      <x v="1243"/>
      <x v="6"/>
    </i>
    <i>
      <x v="1244"/>
      <x v="13"/>
    </i>
    <i>
      <x v="1245"/>
      <x v="7"/>
    </i>
    <i>
      <x v="1246"/>
      <x v="8"/>
    </i>
    <i>
      <x v="1247"/>
      <x v="11"/>
    </i>
    <i>
      <x v="1248"/>
      <x v="7"/>
    </i>
    <i>
      <x v="1249"/>
      <x v="8"/>
    </i>
    <i>
      <x v="1250"/>
      <x v="11"/>
    </i>
    <i>
      <x v="1251"/>
      <x/>
    </i>
    <i>
      <x v="1252"/>
      <x v="7"/>
    </i>
    <i>
      <x v="1253"/>
      <x v="11"/>
    </i>
    <i>
      <x v="1254"/>
      <x v="8"/>
    </i>
    <i>
      <x v="1255"/>
      <x v="16"/>
    </i>
    <i>
      <x v="1256"/>
      <x v="1"/>
    </i>
    <i>
      <x v="1257"/>
      <x v="6"/>
    </i>
    <i>
      <x v="1258"/>
      <x v="5"/>
    </i>
    <i>
      <x v="1259"/>
      <x v="2"/>
    </i>
    <i>
      <x v="1260"/>
      <x v="13"/>
    </i>
    <i>
      <x v="1261"/>
      <x v="10"/>
    </i>
    <i>
      <x v="1262"/>
      <x v="14"/>
    </i>
    <i>
      <x v="1263"/>
      <x/>
    </i>
    <i>
      <x v="1264"/>
      <x v="2"/>
    </i>
    <i>
      <x v="1265"/>
      <x v="12"/>
    </i>
    <i>
      <x v="1266"/>
      <x v="11"/>
    </i>
    <i>
      <x v="1267"/>
      <x v="7"/>
    </i>
    <i>
      <x v="1268"/>
      <x v="15"/>
    </i>
    <i>
      <x v="1269"/>
      <x/>
    </i>
    <i>
      <x v="1270"/>
      <x v="3"/>
    </i>
    <i>
      <x v="1271"/>
      <x v="16"/>
    </i>
    <i>
      <x v="1272"/>
      <x v="6"/>
    </i>
    <i>
      <x v="1273"/>
      <x v="7"/>
    </i>
    <i>
      <x v="1274"/>
      <x v="9"/>
    </i>
    <i>
      <x v="1275"/>
      <x v="6"/>
    </i>
    <i>
      <x v="1276"/>
      <x v="8"/>
    </i>
    <i>
      <x v="1277"/>
      <x v="12"/>
    </i>
    <i>
      <x v="1278"/>
      <x v="9"/>
    </i>
    <i>
      <x v="1279"/>
      <x v="1"/>
    </i>
    <i>
      <x v="1280"/>
      <x v="18"/>
    </i>
    <i>
      <x v="1281"/>
      <x v="5"/>
    </i>
    <i>
      <x v="1282"/>
      <x v="14"/>
    </i>
    <i>
      <x v="1283"/>
      <x v="5"/>
    </i>
    <i>
      <x v="1284"/>
      <x v="12"/>
    </i>
    <i>
      <x v="1285"/>
      <x v="8"/>
    </i>
    <i>
      <x v="1286"/>
      <x/>
    </i>
    <i>
      <x v="1287"/>
      <x v="10"/>
    </i>
    <i>
      <x v="1288"/>
      <x v="8"/>
    </i>
    <i>
      <x v="1289"/>
      <x v="5"/>
    </i>
    <i>
      <x v="1290"/>
      <x v="14"/>
    </i>
    <i>
      <x v="1291"/>
      <x v="5"/>
    </i>
    <i>
      <x v="1292"/>
      <x/>
    </i>
    <i>
      <x v="1293"/>
      <x v="2"/>
    </i>
    <i>
      <x v="1294"/>
      <x v="5"/>
    </i>
    <i>
      <x v="1295"/>
      <x v="15"/>
    </i>
    <i>
      <x v="1296"/>
      <x v="11"/>
    </i>
    <i>
      <x v="1297"/>
      <x/>
    </i>
    <i>
      <x v="1298"/>
      <x v="6"/>
    </i>
    <i>
      <x v="1299"/>
      <x v="9"/>
    </i>
    <i>
      <x v="1300"/>
      <x v="10"/>
    </i>
    <i>
      <x v="1301"/>
      <x v="4"/>
    </i>
    <i>
      <x v="1302"/>
      <x v="4"/>
    </i>
    <i>
      <x v="1303"/>
      <x v="4"/>
    </i>
    <i>
      <x v="1304"/>
      <x v="4"/>
    </i>
    <i>
      <x v="1305"/>
      <x v="4"/>
    </i>
    <i>
      <x v="1306"/>
      <x v="7"/>
    </i>
    <i>
      <x v="1307"/>
      <x v="14"/>
    </i>
    <i>
      <x v="1308"/>
      <x v="12"/>
    </i>
    <i>
      <x v="1309"/>
      <x v="4"/>
    </i>
    <i>
      <x v="1310"/>
      <x/>
    </i>
    <i>
      <x v="1311"/>
      <x v="7"/>
    </i>
    <i>
      <x v="1312"/>
      <x v="19"/>
    </i>
    <i>
      <x v="1313"/>
      <x v="8"/>
    </i>
    <i>
      <x v="1314"/>
      <x v="8"/>
    </i>
    <i>
      <x v="1315"/>
      <x v="5"/>
    </i>
    <i>
      <x v="1316"/>
      <x v="6"/>
    </i>
    <i>
      <x v="1317"/>
      <x v="6"/>
    </i>
    <i>
      <x v="1318"/>
      <x v="7"/>
    </i>
    <i>
      <x v="1319"/>
      <x v="10"/>
    </i>
    <i>
      <x v="1320"/>
      <x v="16"/>
    </i>
    <i>
      <x v="1321"/>
      <x v="12"/>
    </i>
    <i>
      <x v="1322"/>
      <x v="6"/>
    </i>
    <i>
      <x v="1323"/>
      <x v="6"/>
    </i>
    <i>
      <x v="1324"/>
      <x v="12"/>
    </i>
    <i>
      <x v="1325"/>
      <x v="6"/>
    </i>
    <i>
      <x v="1326"/>
      <x v="2"/>
    </i>
    <i>
      <x v="1327"/>
      <x v="11"/>
    </i>
    <i>
      <x v="1328"/>
      <x v="7"/>
    </i>
    <i>
      <x v="1329"/>
      <x v="10"/>
    </i>
    <i>
      <x v="1330"/>
      <x v="10"/>
    </i>
    <i>
      <x v="1331"/>
      <x v="6"/>
    </i>
    <i>
      <x v="1332"/>
      <x v="18"/>
    </i>
    <i>
      <x v="1333"/>
      <x v="7"/>
    </i>
    <i>
      <x v="1334"/>
      <x v="1"/>
    </i>
    <i>
      <x v="1335"/>
      <x v="6"/>
    </i>
    <i>
      <x v="1336"/>
      <x v="12"/>
    </i>
    <i>
      <x v="1337"/>
      <x v="5"/>
    </i>
    <i>
      <x v="1338"/>
      <x v="12"/>
    </i>
    <i>
      <x v="1339"/>
      <x v="7"/>
    </i>
    <i>
      <x v="1340"/>
      <x v="19"/>
    </i>
    <i>
      <x v="1341"/>
      <x v="16"/>
    </i>
    <i>
      <x v="1342"/>
      <x v="7"/>
    </i>
    <i>
      <x v="1343"/>
      <x v="8"/>
    </i>
    <i>
      <x v="1344"/>
      <x v="1"/>
    </i>
    <i>
      <x v="1345"/>
      <x v="12"/>
    </i>
    <i>
      <x v="1346"/>
      <x v="1"/>
    </i>
    <i>
      <x v="1347"/>
      <x v="12"/>
    </i>
    <i>
      <x v="1348"/>
      <x v="12"/>
    </i>
    <i>
      <x v="1349"/>
      <x v="5"/>
    </i>
    <i>
      <x v="1350"/>
      <x v="6"/>
    </i>
    <i>
      <x v="1351"/>
      <x v="14"/>
    </i>
    <i>
      <x v="1352"/>
      <x v="16"/>
    </i>
    <i>
      <x v="1353"/>
      <x v="4"/>
    </i>
    <i>
      <x v="1354"/>
      <x v="15"/>
    </i>
    <i>
      <x v="1355"/>
      <x v="12"/>
    </i>
    <i>
      <x v="1356"/>
      <x v="8"/>
    </i>
    <i>
      <x v="1357"/>
      <x v="10"/>
    </i>
    <i>
      <x v="1358"/>
      <x v="8"/>
    </i>
    <i>
      <x v="1359"/>
      <x v="7"/>
    </i>
    <i>
      <x v="1360"/>
      <x v="8"/>
    </i>
    <i>
      <x v="1361"/>
      <x v="7"/>
    </i>
    <i>
      <x v="1362"/>
      <x v="11"/>
    </i>
    <i>
      <x v="1363"/>
      <x v="12"/>
    </i>
    <i>
      <x v="1364"/>
      <x v="4"/>
    </i>
    <i>
      <x v="1365"/>
      <x v="14"/>
    </i>
    <i>
      <x v="1366"/>
      <x v="8"/>
    </i>
    <i>
      <x v="1367"/>
      <x v="4"/>
    </i>
    <i>
      <x v="1368"/>
      <x v="12"/>
    </i>
    <i>
      <x v="1369"/>
      <x v="12"/>
    </i>
    <i>
      <x v="1370"/>
      <x v="1"/>
    </i>
    <i>
      <x v="1371"/>
      <x v="18"/>
    </i>
    <i>
      <x v="1372"/>
      <x/>
    </i>
    <i>
      <x v="1373"/>
      <x/>
    </i>
    <i>
      <x v="1374"/>
      <x v="1"/>
    </i>
    <i>
      <x v="1375"/>
      <x v="12"/>
    </i>
    <i>
      <x v="1376"/>
      <x v="6"/>
    </i>
    <i>
      <x v="1377"/>
      <x v="2"/>
    </i>
    <i>
      <x v="1378"/>
      <x v="2"/>
    </i>
    <i>
      <x v="1379"/>
      <x v="2"/>
    </i>
    <i>
      <x v="1380"/>
      <x v="8"/>
    </i>
    <i>
      <x v="1381"/>
      <x v="8"/>
    </i>
    <i>
      <x v="1382"/>
      <x v="3"/>
    </i>
    <i>
      <x v="1383"/>
      <x v="8"/>
    </i>
    <i>
      <x v="1384"/>
      <x v="1"/>
    </i>
    <i>
      <x v="1385"/>
      <x v="12"/>
    </i>
    <i>
      <x v="1386"/>
      <x v="12"/>
    </i>
    <i>
      <x v="1387"/>
      <x v="15"/>
    </i>
    <i>
      <x v="1388"/>
      <x v="16"/>
    </i>
    <i>
      <x v="1389"/>
      <x v="3"/>
    </i>
    <i>
      <x v="1390"/>
      <x v="12"/>
    </i>
    <i>
      <x v="1391"/>
      <x v="3"/>
    </i>
    <i>
      <x v="1392"/>
      <x v="6"/>
    </i>
    <i>
      <x v="1393"/>
      <x v="4"/>
    </i>
    <i>
      <x v="1394"/>
      <x v="3"/>
    </i>
    <i>
      <x v="1395"/>
      <x v="12"/>
    </i>
    <i>
      <x v="1396"/>
      <x v="9"/>
    </i>
    <i>
      <x v="1397"/>
      <x v="11"/>
    </i>
    <i>
      <x v="1398"/>
      <x v="5"/>
    </i>
    <i>
      <x v="1399"/>
      <x v="5"/>
    </i>
    <i>
      <x v="1400"/>
      <x v="9"/>
    </i>
    <i>
      <x v="1401"/>
      <x v="14"/>
    </i>
    <i>
      <x v="1402"/>
      <x v="7"/>
    </i>
    <i>
      <x v="1403"/>
      <x v="14"/>
    </i>
    <i>
      <x v="1404"/>
      <x v="10"/>
    </i>
    <i>
      <x v="1405"/>
      <x v="5"/>
    </i>
    <i>
      <x v="1406"/>
      <x v="7"/>
    </i>
    <i>
      <x v="1407"/>
      <x v="16"/>
    </i>
    <i>
      <x v="1408"/>
      <x v="5"/>
    </i>
    <i>
      <x v="1409"/>
      <x v="9"/>
    </i>
    <i>
      <x v="1410"/>
      <x v="1"/>
    </i>
    <i>
      <x v="1411"/>
      <x v="16"/>
    </i>
    <i>
      <x v="1412"/>
      <x v="8"/>
    </i>
    <i>
      <x v="1413"/>
      <x v="3"/>
    </i>
    <i>
      <x v="1414"/>
      <x v="11"/>
    </i>
    <i>
      <x v="1415"/>
      <x v="11"/>
    </i>
    <i>
      <x v="1416"/>
      <x v="2"/>
    </i>
    <i>
      <x v="1417"/>
      <x v="11"/>
    </i>
    <i>
      <x v="1418"/>
      <x v="14"/>
    </i>
    <i>
      <x v="1419"/>
      <x v="11"/>
    </i>
    <i>
      <x v="1420"/>
      <x v="1"/>
    </i>
    <i>
      <x v="1421"/>
      <x v="16"/>
    </i>
    <i>
      <x v="1422"/>
      <x v="16"/>
    </i>
    <i>
      <x v="1423"/>
      <x/>
    </i>
    <i>
      <x v="1424"/>
      <x v="4"/>
    </i>
    <i>
      <x v="1425"/>
      <x v="1"/>
    </i>
    <i>
      <x v="1426"/>
      <x v="11"/>
    </i>
    <i>
      <x v="1427"/>
      <x v="16"/>
    </i>
    <i>
      <x v="1428"/>
      <x v="8"/>
    </i>
    <i>
      <x v="1429"/>
      <x v="12"/>
    </i>
    <i>
      <x v="1430"/>
      <x v="10"/>
    </i>
    <i>
      <x v="1431"/>
      <x v="5"/>
    </i>
    <i>
      <x v="1432"/>
      <x v="9"/>
    </i>
    <i>
      <x v="1433"/>
      <x v="14"/>
    </i>
    <i>
      <x v="1434"/>
      <x v="1"/>
    </i>
    <i>
      <x v="1435"/>
      <x v="11"/>
    </i>
    <i>
      <x v="1436"/>
      <x v="7"/>
    </i>
    <i>
      <x v="1437"/>
      <x v="6"/>
    </i>
    <i>
      <x v="1438"/>
      <x v="1"/>
    </i>
    <i>
      <x v="1439"/>
      <x v="6"/>
    </i>
    <i>
      <x v="1440"/>
      <x v="10"/>
    </i>
    <i>
      <x v="1441"/>
      <x v="7"/>
    </i>
    <i>
      <x v="1442"/>
      <x v="1"/>
    </i>
    <i>
      <x v="1443"/>
      <x v="16"/>
    </i>
    <i>
      <x v="1444"/>
      <x v="10"/>
    </i>
    <i>
      <x v="1445"/>
      <x v="5"/>
    </i>
    <i>
      <x v="1446"/>
      <x v="6"/>
    </i>
    <i>
      <x v="1447"/>
      <x v="16"/>
    </i>
    <i>
      <x v="1448"/>
      <x v="10"/>
    </i>
    <i>
      <x v="1449"/>
      <x v="2"/>
    </i>
    <i>
      <x v="1450"/>
      <x v="5"/>
    </i>
    <i>
      <x v="1451"/>
      <x v="16"/>
    </i>
    <i>
      <x v="1452"/>
      <x v="6"/>
    </i>
    <i>
      <x v="1453"/>
      <x v="16"/>
    </i>
    <i>
      <x v="1454"/>
      <x/>
    </i>
    <i>
      <x v="1455"/>
      <x v="6"/>
    </i>
    <i>
      <x v="1456"/>
      <x v="11"/>
    </i>
    <i>
      <x v="1457"/>
      <x/>
    </i>
    <i>
      <x v="1458"/>
      <x v="5"/>
    </i>
    <i>
      <x v="1459"/>
      <x v="5"/>
    </i>
    <i>
      <x v="1460"/>
      <x v="8"/>
    </i>
    <i>
      <x v="1461"/>
      <x v="1"/>
    </i>
    <i>
      <x v="1462"/>
      <x v="8"/>
    </i>
    <i>
      <x v="1463"/>
      <x v="8"/>
    </i>
    <i>
      <x v="1464"/>
      <x/>
    </i>
    <i>
      <x v="1465"/>
      <x/>
    </i>
    <i>
      <x v="1466"/>
      <x v="13"/>
    </i>
    <i>
      <x v="1467"/>
      <x v="13"/>
    </i>
    <i>
      <x v="1468"/>
      <x v="14"/>
    </i>
    <i>
      <x v="1469"/>
      <x v="1"/>
    </i>
    <i>
      <x v="1470"/>
      <x v="1"/>
    </i>
    <i>
      <x v="1471"/>
      <x v="20"/>
    </i>
    <i>
      <x v="1472"/>
      <x v="20"/>
    </i>
    <i>
      <x v="1473"/>
      <x v="20"/>
    </i>
    <i>
      <x v="1474"/>
      <x v="20"/>
    </i>
    <i>
      <x v="1475"/>
      <x v="20"/>
    </i>
    <i>
      <x v="1476"/>
      <x v="20"/>
    </i>
    <i>
      <x v="1477"/>
      <x v="20"/>
    </i>
    <i>
      <x v="1478"/>
      <x v="20"/>
    </i>
    <i>
      <x v="1479"/>
      <x v="20"/>
    </i>
    <i>
      <x v="1480"/>
      <x v="20"/>
    </i>
    <i>
      <x v="1481"/>
      <x v="20"/>
    </i>
    <i>
      <x v="1482"/>
      <x v="20"/>
    </i>
    <i>
      <x v="1483"/>
      <x v="20"/>
    </i>
    <i>
      <x v="1484"/>
      <x v="20"/>
    </i>
    <i>
      <x v="1485"/>
      <x v="20"/>
    </i>
    <i>
      <x v="1486"/>
      <x v="20"/>
    </i>
    <i>
      <x v="1487"/>
      <x v="20"/>
    </i>
    <i>
      <x v="1488"/>
      <x v="20"/>
    </i>
    <i>
      <x v="1489"/>
      <x v="20"/>
    </i>
    <i>
      <x v="1490"/>
      <x v="20"/>
    </i>
    <i>
      <x v="1491"/>
      <x v="20"/>
    </i>
    <i>
      <x v="1492"/>
      <x v="20"/>
    </i>
    <i>
      <x v="1493"/>
      <x v="20"/>
    </i>
    <i>
      <x v="1494"/>
      <x v="20"/>
    </i>
    <i>
      <x v="1495"/>
      <x v="20"/>
    </i>
    <i>
      <x v="1496"/>
      <x v="20"/>
    </i>
    <i>
      <x v="1497"/>
      <x v="20"/>
    </i>
    <i>
      <x v="1498"/>
      <x v="20"/>
    </i>
    <i>
      <x v="1499"/>
      <x v="20"/>
    </i>
    <i>
      <x v="1500"/>
      <x v="20"/>
    </i>
    <i>
      <x v="1501"/>
      <x v="20"/>
    </i>
    <i>
      <x v="1502"/>
      <x v="20"/>
    </i>
    <i>
      <x v="1503"/>
      <x v="20"/>
    </i>
    <i>
      <x v="1504"/>
      <x v="20"/>
    </i>
    <i>
      <x v="1505"/>
      <x v="20"/>
    </i>
    <i>
      <x v="1506"/>
      <x v="20"/>
    </i>
    <i>
      <x v="1507"/>
      <x v="20"/>
    </i>
    <i>
      <x v="1508"/>
      <x v="20"/>
    </i>
    <i>
      <x v="1509"/>
      <x v="20"/>
    </i>
    <i>
      <x v="1510"/>
      <x v="20"/>
    </i>
    <i>
      <x v="1511"/>
      <x v="1"/>
    </i>
    <i>
      <x v="1512"/>
      <x v="8"/>
    </i>
    <i>
      <x v="1513"/>
      <x v="13"/>
    </i>
    <i>
      <x v="1514"/>
      <x v="11"/>
    </i>
    <i>
      <x v="1515"/>
      <x v="8"/>
    </i>
    <i>
      <x v="1516"/>
      <x v="20"/>
    </i>
    <i>
      <x v="1517"/>
      <x v="1"/>
    </i>
    <i>
      <x v="1518"/>
      <x v="8"/>
    </i>
    <i>
      <x v="1519"/>
      <x v="20"/>
    </i>
    <i>
      <x v="1520"/>
      <x v="8"/>
    </i>
    <i>
      <x v="1521"/>
      <x v="12"/>
    </i>
    <i>
      <x v="1522"/>
      <x v="11"/>
    </i>
    <i>
      <x v="1523"/>
      <x v="16"/>
    </i>
    <i>
      <x v="1524"/>
      <x v="1"/>
    </i>
    <i>
      <x v="1525"/>
      <x v="20"/>
    </i>
    <i>
      <x v="1526"/>
      <x v="20"/>
    </i>
    <i>
      <x v="1527"/>
      <x v="7"/>
    </i>
    <i>
      <x v="1528"/>
      <x v="9"/>
    </i>
    <i>
      <x v="1529"/>
      <x v="9"/>
    </i>
    <i>
      <x v="1530"/>
      <x/>
    </i>
    <i>
      <x v="1531"/>
      <x v="9"/>
    </i>
    <i>
      <x v="1532"/>
      <x v="9"/>
    </i>
    <i>
      <x v="1533"/>
      <x v="3"/>
    </i>
    <i>
      <x v="1534"/>
      <x v="16"/>
    </i>
    <i>
      <x v="1535"/>
      <x v="6"/>
    </i>
    <i>
      <x v="1536"/>
      <x/>
    </i>
    <i>
      <x v="1537"/>
      <x v="20"/>
    </i>
    <i>
      <x v="1538"/>
      <x v="16"/>
    </i>
    <i>
      <x v="1539"/>
      <x v="20"/>
    </i>
    <i>
      <x v="1540"/>
      <x v="7"/>
    </i>
    <i>
      <x v="1541"/>
      <x v="12"/>
    </i>
    <i>
      <x v="1542"/>
      <x v="20"/>
    </i>
    <i>
      <x v="1543"/>
      <x/>
    </i>
    <i>
      <x v="1544"/>
      <x v="14"/>
    </i>
    <i>
      <x v="1545"/>
      <x v="14"/>
    </i>
    <i>
      <x v="1546"/>
      <x v="14"/>
    </i>
    <i>
      <x v="1547"/>
      <x v="3"/>
    </i>
    <i>
      <x v="1548"/>
      <x v="9"/>
    </i>
    <i>
      <x v="1549"/>
      <x v="1"/>
    </i>
    <i>
      <x v="1550"/>
      <x v="1"/>
    </i>
    <i>
      <x v="1551"/>
      <x v="7"/>
    </i>
    <i>
      <x v="1552"/>
      <x v="20"/>
    </i>
    <i>
      <x v="1553"/>
      <x v="10"/>
    </i>
    <i>
      <x v="1554"/>
      <x/>
    </i>
    <i>
      <x v="1555"/>
      <x/>
    </i>
    <i>
      <x v="1556"/>
      <x/>
    </i>
    <i>
      <x v="1557"/>
      <x v="10"/>
    </i>
    <i>
      <x v="1558"/>
      <x v="10"/>
    </i>
    <i>
      <x v="1559"/>
      <x v="6"/>
    </i>
    <i>
      <x v="1560"/>
      <x v="10"/>
    </i>
    <i>
      <x v="1561"/>
      <x v="10"/>
    </i>
    <i>
      <x v="1562"/>
      <x v="10"/>
    </i>
    <i>
      <x v="1563"/>
      <x v="10"/>
    </i>
    <i>
      <x v="1564"/>
      <x v="3"/>
    </i>
    <i>
      <x v="1565"/>
      <x v="16"/>
    </i>
    <i>
      <x v="1566"/>
      <x/>
    </i>
    <i>
      <x v="1567"/>
      <x v="15"/>
    </i>
    <i>
      <x v="1568"/>
      <x v="9"/>
    </i>
    <i>
      <x v="1569"/>
      <x v="10"/>
    </i>
    <i>
      <x v="1570"/>
      <x v="5"/>
    </i>
    <i>
      <x v="1571"/>
      <x/>
    </i>
    <i>
      <x v="1572"/>
      <x v="20"/>
    </i>
    <i>
      <x v="1573"/>
      <x v="20"/>
    </i>
    <i>
      <x v="1574"/>
      <x v="20"/>
    </i>
    <i>
      <x v="1575"/>
      <x v="20"/>
    </i>
    <i>
      <x v="1576"/>
      <x v="20"/>
    </i>
    <i>
      <x v="1577"/>
      <x v="20"/>
    </i>
    <i>
      <x v="1578"/>
      <x v="4"/>
    </i>
    <i>
      <x v="1579"/>
      <x v="6"/>
    </i>
    <i>
      <x v="1580"/>
      <x v="20"/>
    </i>
    <i>
      <x v="1581"/>
      <x v="20"/>
    </i>
    <i>
      <x v="1582"/>
      <x v="20"/>
    </i>
    <i>
      <x v="1583"/>
      <x v="20"/>
    </i>
    <i>
      <x v="1584"/>
      <x v="2"/>
    </i>
    <i>
      <x v="1585"/>
      <x v="12"/>
    </i>
    <i>
      <x v="1586"/>
      <x v="14"/>
    </i>
    <i>
      <x v="1587"/>
      <x v="12"/>
    </i>
    <i>
      <x v="1588"/>
      <x v="6"/>
    </i>
    <i>
      <x v="1589"/>
      <x v="1"/>
    </i>
    <i>
      <x v="1590"/>
      <x v="10"/>
    </i>
    <i>
      <x v="1591"/>
      <x v="8"/>
    </i>
    <i>
      <x v="1592"/>
      <x v="2"/>
    </i>
    <i>
      <x v="1593"/>
      <x v="10"/>
    </i>
    <i>
      <x v="1594"/>
      <x v="9"/>
    </i>
    <i>
      <x v="1595"/>
      <x v="5"/>
    </i>
    <i>
      <x v="1596"/>
      <x v="10"/>
    </i>
    <i>
      <x v="1597"/>
      <x v="8"/>
    </i>
    <i>
      <x v="1598"/>
      <x v="1"/>
    </i>
    <i>
      <x v="1599"/>
      <x/>
    </i>
    <i>
      <x v="1600"/>
      <x v="6"/>
    </i>
    <i>
      <x v="1601"/>
      <x v="11"/>
    </i>
    <i>
      <x v="1602"/>
      <x v="6"/>
    </i>
    <i>
      <x v="1603"/>
      <x v="11"/>
    </i>
    <i>
      <x v="1604"/>
      <x v="5"/>
    </i>
    <i>
      <x v="1605"/>
      <x v="1"/>
    </i>
    <i>
      <x v="1606"/>
      <x v="5"/>
    </i>
    <i>
      <x v="1607"/>
      <x v="20"/>
    </i>
    <i>
      <x v="1608"/>
      <x v="20"/>
    </i>
    <i>
      <x v="1609"/>
      <x v="10"/>
    </i>
    <i>
      <x v="1610"/>
      <x v="8"/>
    </i>
    <i>
      <x v="1611"/>
      <x v="9"/>
    </i>
    <i>
      <x v="1612"/>
      <x/>
    </i>
    <i>
      <x v="1613"/>
      <x v="5"/>
    </i>
    <i>
      <x v="1614"/>
      <x v="20"/>
    </i>
    <i>
      <x v="1615"/>
      <x v="3"/>
    </i>
    <i>
      <x v="1616"/>
      <x v="6"/>
    </i>
    <i>
      <x v="1617"/>
      <x v="15"/>
    </i>
    <i>
      <x v="1618"/>
      <x v="8"/>
    </i>
    <i>
      <x v="1619"/>
      <x v="20"/>
    </i>
    <i>
      <x v="1620"/>
      <x/>
    </i>
    <i>
      <x v="1621"/>
      <x v="20"/>
    </i>
    <i>
      <x v="1622"/>
      <x v="9"/>
    </i>
    <i>
      <x v="1623"/>
      <x v="1"/>
    </i>
    <i>
      <x v="1624"/>
      <x v="20"/>
    </i>
    <i>
      <x v="1625"/>
      <x v="9"/>
    </i>
    <i>
      <x v="1626"/>
      <x v="7"/>
    </i>
    <i>
      <x v="1627"/>
      <x v="5"/>
    </i>
    <i>
      <x v="1628"/>
      <x v="12"/>
    </i>
    <i>
      <x v="1629"/>
      <x v="8"/>
    </i>
    <i>
      <x v="1630"/>
      <x v="8"/>
    </i>
    <i>
      <x v="1631"/>
      <x/>
    </i>
    <i>
      <x v="1632"/>
      <x/>
    </i>
    <i>
      <x v="1633"/>
      <x v="3"/>
    </i>
    <i>
      <x v="1634"/>
      <x v="3"/>
    </i>
    <i>
      <x v="1635"/>
      <x v="20"/>
    </i>
    <i>
      <x v="1636"/>
      <x/>
    </i>
    <i>
      <x v="1637"/>
      <x v="16"/>
    </i>
    <i>
      <x v="1638"/>
      <x v="7"/>
    </i>
    <i>
      <x v="1639"/>
      <x v="7"/>
    </i>
    <i>
      <x v="1640"/>
      <x v="12"/>
    </i>
    <i>
      <x v="1641"/>
      <x v="13"/>
    </i>
    <i>
      <x v="1642"/>
      <x v="6"/>
    </i>
    <i>
      <x v="1643"/>
      <x v="3"/>
    </i>
    <i>
      <x v="1644"/>
      <x v="1"/>
    </i>
    <i>
      <x v="1645"/>
      <x v="8"/>
    </i>
    <i>
      <x v="1646"/>
      <x v="20"/>
    </i>
    <i>
      <x v="1647"/>
      <x v="6"/>
    </i>
    <i>
      <x v="1648"/>
      <x v="14"/>
    </i>
    <i>
      <x v="1649"/>
      <x/>
    </i>
    <i>
      <x v="1650"/>
      <x v="6"/>
    </i>
    <i>
      <x v="1651"/>
      <x v="8"/>
    </i>
    <i>
      <x v="1652"/>
      <x v="11"/>
    </i>
    <i>
      <x v="1653"/>
      <x v="6"/>
    </i>
    <i>
      <x v="1654"/>
      <x v="13"/>
    </i>
    <i>
      <x v="1655"/>
      <x v="9"/>
    </i>
    <i>
      <x v="1656"/>
      <x v="6"/>
    </i>
    <i>
      <x v="1657"/>
      <x v="7"/>
    </i>
    <i>
      <x v="1658"/>
      <x v="8"/>
    </i>
    <i>
      <x v="1659"/>
      <x v="7"/>
    </i>
    <i>
      <x v="1660"/>
      <x v="16"/>
    </i>
    <i>
      <x v="1661"/>
      <x v="6"/>
    </i>
    <i>
      <x v="1662"/>
      <x v="20"/>
    </i>
    <i>
      <x v="1663"/>
      <x v="8"/>
    </i>
    <i>
      <x v="1664"/>
      <x v="12"/>
    </i>
    <i>
      <x v="1665"/>
      <x v="3"/>
    </i>
    <i>
      <x v="1666"/>
      <x v="12"/>
    </i>
    <i>
      <x v="1667"/>
      <x v="14"/>
    </i>
    <i>
      <x v="1668"/>
      <x v="5"/>
    </i>
    <i>
      <x v="1669"/>
      <x v="10"/>
    </i>
    <i>
      <x v="1670"/>
      <x v="2"/>
    </i>
    <i>
      <x v="1671"/>
      <x v="20"/>
    </i>
    <i>
      <x v="1672"/>
      <x v="20"/>
    </i>
    <i>
      <x v="1673"/>
      <x v="1"/>
    </i>
    <i>
      <x v="1674"/>
      <x v="1"/>
    </i>
    <i>
      <x v="1675"/>
      <x v="3"/>
    </i>
    <i>
      <x v="1676"/>
      <x v="6"/>
    </i>
    <i>
      <x v="1677"/>
      <x v="20"/>
    </i>
    <i>
      <x v="1678"/>
      <x v="20"/>
    </i>
    <i>
      <x v="1679"/>
      <x v="20"/>
    </i>
    <i>
      <x v="1680"/>
      <x v="11"/>
    </i>
    <i>
      <x v="1681"/>
      <x v="6"/>
    </i>
    <i>
      <x v="1682"/>
      <x v="20"/>
    </i>
    <i>
      <x v="1683"/>
      <x v="6"/>
    </i>
    <i>
      <x v="1684"/>
      <x v="20"/>
    </i>
    <i>
      <x v="1685"/>
      <x v="20"/>
    </i>
    <i>
      <x v="1686"/>
      <x v="7"/>
    </i>
    <i>
      <x v="1687"/>
      <x v="12"/>
    </i>
    <i>
      <x v="1688"/>
      <x v="7"/>
    </i>
    <i>
      <x v="1689"/>
      <x v="20"/>
    </i>
    <i>
      <x v="1690"/>
      <x v="5"/>
    </i>
    <i>
      <x v="1691"/>
      <x v="10"/>
    </i>
    <i>
      <x v="1692"/>
      <x v="12"/>
    </i>
    <i>
      <x v="1693"/>
      <x v="6"/>
    </i>
    <i>
      <x v="1694"/>
      <x v="1"/>
    </i>
    <i>
      <x v="1695"/>
      <x v="12"/>
    </i>
    <i>
      <x v="1696"/>
      <x v="10"/>
    </i>
    <i>
      <x v="1697"/>
      <x v="4"/>
    </i>
    <i>
      <x v="1698"/>
      <x v="20"/>
    </i>
    <i>
      <x v="1699"/>
      <x v="8"/>
    </i>
    <i>
      <x v="1700"/>
      <x v="6"/>
    </i>
    <i>
      <x v="1701"/>
      <x v="2"/>
    </i>
    <i>
      <x v="1702"/>
      <x v="20"/>
    </i>
    <i>
      <x v="1703"/>
      <x/>
    </i>
    <i>
      <x v="1704"/>
      <x v="20"/>
    </i>
    <i>
      <x v="1705"/>
      <x v="11"/>
    </i>
    <i>
      <x v="1706"/>
      <x v="20"/>
    </i>
    <i>
      <x v="1707"/>
      <x v="7"/>
    </i>
    <i>
      <x v="1708"/>
      <x v="20"/>
    </i>
    <i>
      <x v="1709"/>
      <x v="4"/>
    </i>
    <i>
      <x v="1710"/>
      <x v="14"/>
    </i>
    <i>
      <x v="1711"/>
      <x v="5"/>
    </i>
    <i>
      <x v="1712"/>
      <x v="11"/>
    </i>
    <i>
      <x v="1713"/>
      <x v="4"/>
    </i>
    <i>
      <x v="1714"/>
      <x v="1"/>
    </i>
    <i>
      <x v="1715"/>
      <x v="9"/>
    </i>
    <i>
      <x v="1716"/>
      <x v="20"/>
    </i>
    <i>
      <x v="1717"/>
      <x v="20"/>
    </i>
    <i>
      <x v="1718"/>
      <x v="6"/>
    </i>
    <i>
      <x v="1719"/>
      <x v="9"/>
    </i>
    <i>
      <x v="1720"/>
      <x v="13"/>
    </i>
    <i>
      <x v="1721"/>
      <x v="10"/>
    </i>
    <i>
      <x v="1722"/>
      <x v="16"/>
    </i>
    <i>
      <x v="1723"/>
      <x v="10"/>
    </i>
    <i>
      <x v="1724"/>
      <x v="5"/>
    </i>
    <i>
      <x v="1725"/>
      <x v="2"/>
    </i>
    <i>
      <x v="1726"/>
      <x v="10"/>
    </i>
    <i>
      <x v="1727"/>
      <x v="3"/>
    </i>
    <i>
      <x v="1728"/>
      <x v="7"/>
    </i>
    <i>
      <x v="1729"/>
      <x v="14"/>
    </i>
    <i>
      <x v="1730"/>
      <x v="7"/>
    </i>
    <i>
      <x v="1731"/>
      <x v="11"/>
    </i>
    <i>
      <x v="1732"/>
      <x v="9"/>
    </i>
    <i>
      <x v="1733"/>
      <x v="2"/>
    </i>
    <i>
      <x v="1734"/>
      <x v="7"/>
    </i>
    <i>
      <x v="1735"/>
      <x v="20"/>
    </i>
    <i>
      <x v="1736"/>
      <x v="6"/>
    </i>
    <i>
      <x v="1737"/>
      <x v="12"/>
    </i>
    <i>
      <x v="1738"/>
      <x v="8"/>
    </i>
    <i>
      <x v="1739"/>
      <x v="1"/>
    </i>
    <i r="1">
      <x v="6"/>
    </i>
    <i>
      <x v="1740"/>
      <x v="15"/>
    </i>
    <i>
      <x v="1741"/>
      <x v="8"/>
    </i>
    <i>
      <x v="1742"/>
      <x v="8"/>
    </i>
    <i>
      <x v="1743"/>
      <x v="16"/>
    </i>
    <i>
      <x v="1744"/>
      <x v="7"/>
    </i>
    <i>
      <x v="1745"/>
      <x v="13"/>
    </i>
    <i>
      <x v="1746"/>
      <x v="5"/>
    </i>
    <i>
      <x v="1747"/>
      <x v="7"/>
    </i>
    <i>
      <x v="1748"/>
      <x v="8"/>
    </i>
    <i>
      <x v="1749"/>
      <x v="5"/>
    </i>
    <i>
      <x v="1750"/>
      <x v="7"/>
    </i>
    <i>
      <x v="1751"/>
      <x v="12"/>
    </i>
    <i>
      <x v="1752"/>
      <x v="12"/>
    </i>
    <i>
      <x v="1753"/>
      <x v="5"/>
    </i>
    <i>
      <x v="1754"/>
      <x v="17"/>
    </i>
    <i>
      <x v="1755"/>
      <x v="16"/>
    </i>
    <i>
      <x v="1756"/>
      <x v="20"/>
    </i>
    <i>
      <x v="1757"/>
      <x v="19"/>
    </i>
    <i>
      <x v="1758"/>
      <x v="21"/>
    </i>
    <i>
      <x v="1759"/>
      <x v="21"/>
    </i>
    <i>
      <x v="1760"/>
      <x v="21"/>
    </i>
    <i>
      <x v="1761"/>
      <x v="6"/>
    </i>
    <i>
      <x v="1762"/>
      <x v="21"/>
    </i>
    <i>
      <x v="1763"/>
      <x v="8"/>
    </i>
    <i>
      <x v="1764"/>
      <x v="1"/>
    </i>
    <i>
      <x v="1765"/>
      <x v="8"/>
    </i>
    <i>
      <x v="1766"/>
      <x v="4"/>
    </i>
    <i>
      <x v="1767"/>
      <x v="21"/>
    </i>
    <i>
      <x v="1768"/>
      <x v="15"/>
    </i>
    <i>
      <x v="1769"/>
      <x v="1"/>
    </i>
    <i>
      <x v="1770"/>
      <x v="20"/>
    </i>
    <i>
      <x v="1771"/>
      <x v="20"/>
    </i>
    <i>
      <x v="1772"/>
      <x v="13"/>
    </i>
    <i>
      <x v="1773"/>
      <x v="13"/>
    </i>
    <i>
      <x v="1774"/>
      <x v="20"/>
    </i>
    <i>
      <x v="1775"/>
      <x v="20"/>
    </i>
    <i>
      <x v="1776"/>
      <x v="11"/>
    </i>
    <i>
      <x v="1777"/>
      <x v="5"/>
    </i>
    <i>
      <x v="1778"/>
      <x v="6"/>
    </i>
    <i>
      <x v="1779"/>
      <x v="3"/>
    </i>
    <i>
      <x v="1780"/>
      <x v="9"/>
    </i>
    <i>
      <x v="1781"/>
      <x v="20"/>
    </i>
    <i>
      <x v="1782"/>
      <x v="16"/>
    </i>
    <i>
      <x v="1783"/>
      <x v="3"/>
    </i>
    <i>
      <x v="1784"/>
      <x v="15"/>
    </i>
    <i>
      <x v="1785"/>
      <x v="11"/>
    </i>
    <i>
      <x v="1786"/>
      <x v="14"/>
    </i>
    <i>
      <x v="1787"/>
      <x v="6"/>
    </i>
    <i>
      <x v="1788"/>
      <x v="1"/>
    </i>
    <i>
      <x v="1789"/>
      <x v="6"/>
    </i>
    <i>
      <x v="1790"/>
      <x v="10"/>
    </i>
    <i>
      <x v="1791"/>
      <x v="1"/>
    </i>
    <i>
      <x v="1792"/>
      <x v="10"/>
    </i>
    <i>
      <x v="1793"/>
      <x v="7"/>
    </i>
    <i>
      <x v="1794"/>
      <x/>
    </i>
    <i>
      <x v="1795"/>
      <x v="11"/>
    </i>
    <i>
      <x v="1796"/>
      <x v="5"/>
    </i>
    <i>
      <x v="1797"/>
      <x v="1"/>
    </i>
    <i>
      <x v="1798"/>
      <x v="14"/>
    </i>
    <i>
      <x v="1799"/>
      <x v="7"/>
    </i>
    <i>
      <x v="1800"/>
      <x/>
    </i>
    <i>
      <x v="1801"/>
      <x v="12"/>
    </i>
    <i>
      <x v="1802"/>
      <x v="1"/>
    </i>
    <i>
      <x v="1803"/>
      <x v="4"/>
    </i>
    <i>
      <x v="1804"/>
      <x v="7"/>
    </i>
    <i>
      <x v="1805"/>
      <x v="7"/>
    </i>
    <i>
      <x v="1806"/>
      <x v="12"/>
    </i>
    <i>
      <x v="1807"/>
      <x v="8"/>
    </i>
    <i>
      <x v="1808"/>
      <x v="20"/>
    </i>
    <i>
      <x v="1809"/>
      <x v="11"/>
    </i>
    <i>
      <x v="1810"/>
      <x v="11"/>
    </i>
    <i>
      <x v="1811"/>
      <x v="1"/>
    </i>
    <i>
      <x v="1812"/>
      <x/>
    </i>
    <i>
      <x v="1813"/>
      <x v="12"/>
    </i>
    <i>
      <x v="1814"/>
      <x v="10"/>
    </i>
    <i>
      <x v="1815"/>
      <x v="14"/>
    </i>
    <i>
      <x v="1816"/>
      <x/>
    </i>
    <i>
      <x v="1817"/>
      <x v="11"/>
    </i>
    <i>
      <x v="1818"/>
      <x v="1"/>
    </i>
    <i>
      <x v="1819"/>
      <x v="1"/>
    </i>
    <i>
      <x v="1820"/>
      <x v="12"/>
    </i>
    <i>
      <x v="1821"/>
      <x v="1"/>
    </i>
    <i>
      <x v="1822"/>
      <x v="16"/>
    </i>
    <i>
      <x v="1823"/>
      <x v="7"/>
    </i>
    <i>
      <x v="1824"/>
      <x v="11"/>
    </i>
    <i>
      <x v="1825"/>
      <x v="8"/>
    </i>
    <i>
      <x v="1826"/>
      <x v="12"/>
    </i>
    <i>
      <x v="1827"/>
      <x v="21"/>
    </i>
    <i>
      <x v="1828"/>
      <x v="21"/>
    </i>
    <i>
      <x v="1829"/>
      <x v="21"/>
    </i>
    <i>
      <x v="1830"/>
      <x v="1"/>
    </i>
    <i>
      <x v="1831"/>
      <x v="21"/>
    </i>
    <i>
      <x v="1832"/>
      <x v="21"/>
    </i>
    <i>
      <x v="1833"/>
      <x v="2"/>
    </i>
    <i>
      <x v="1834"/>
      <x v="1"/>
    </i>
    <i>
      <x v="1835"/>
      <x v="21"/>
    </i>
    <i>
      <x v="1836"/>
      <x v="1"/>
    </i>
    <i>
      <x v="1837"/>
      <x/>
    </i>
    <i>
      <x v="1838"/>
      <x v="11"/>
    </i>
    <i>
      <x v="1839"/>
      <x v="1"/>
    </i>
    <i>
      <x v="1840"/>
      <x v="5"/>
    </i>
    <i>
      <x v="1841"/>
      <x v="8"/>
    </i>
    <i>
      <x v="1842"/>
      <x v="8"/>
    </i>
    <i>
      <x v="1843"/>
      <x v="10"/>
    </i>
    <i>
      <x v="1844"/>
      <x v="9"/>
    </i>
    <i>
      <x v="1845"/>
      <x v="8"/>
    </i>
    <i>
      <x v="1846"/>
      <x v="20"/>
    </i>
    <i>
      <x v="1847"/>
      <x v="20"/>
    </i>
    <i>
      <x v="1848"/>
      <x v="20"/>
    </i>
    <i>
      <x v="1849"/>
      <x v="20"/>
    </i>
    <i>
      <x v="1850"/>
      <x v="20"/>
    </i>
    <i>
      <x v="1851"/>
      <x v="20"/>
    </i>
    <i>
      <x v="1852"/>
      <x v="20"/>
    </i>
    <i>
      <x v="1853"/>
      <x v="9"/>
    </i>
    <i>
      <x v="1854"/>
      <x v="8"/>
    </i>
    <i>
      <x v="1855"/>
      <x v="16"/>
    </i>
    <i>
      <x v="1856"/>
      <x v="13"/>
    </i>
    <i>
      <x v="1857"/>
      <x v="1"/>
    </i>
    <i>
      <x v="1858"/>
      <x v="1"/>
    </i>
    <i>
      <x v="1859"/>
      <x v="11"/>
    </i>
    <i>
      <x v="1860"/>
      <x v="10"/>
    </i>
    <i>
      <x v="1861"/>
      <x v="2"/>
    </i>
    <i>
      <x v="1862"/>
      <x v="1"/>
    </i>
    <i>
      <x v="1863"/>
      <x v="6"/>
    </i>
    <i>
      <x v="1864"/>
      <x v="14"/>
    </i>
    <i>
      <x v="1865"/>
      <x v="4"/>
    </i>
    <i>
      <x v="1866"/>
      <x v="4"/>
    </i>
    <i>
      <x v="1867"/>
      <x v="1"/>
    </i>
    <i>
      <x v="1868"/>
      <x v="16"/>
    </i>
    <i>
      <x v="1869"/>
      <x v="10"/>
    </i>
    <i>
      <x v="1870"/>
      <x v="20"/>
    </i>
    <i>
      <x v="1871"/>
      <x v="7"/>
    </i>
    <i>
      <x v="1872"/>
      <x v="16"/>
    </i>
    <i>
      <x v="1873"/>
      <x v="10"/>
    </i>
    <i>
      <x v="1874"/>
      <x v="21"/>
    </i>
    <i>
      <x v="1875"/>
      <x v="21"/>
    </i>
    <i>
      <x v="1876"/>
      <x v="21"/>
    </i>
    <i>
      <x v="1877"/>
      <x v="19"/>
    </i>
    <i>
      <x v="1878"/>
      <x v="16"/>
    </i>
    <i>
      <x v="1879"/>
      <x v="8"/>
    </i>
    <i>
      <x v="1880"/>
      <x v="21"/>
    </i>
    <i>
      <x v="1881"/>
      <x v="21"/>
    </i>
    <i>
      <x v="1882"/>
      <x v="21"/>
    </i>
    <i>
      <x v="1883"/>
      <x v="21"/>
    </i>
    <i>
      <x v="1884"/>
      <x v="21"/>
    </i>
    <i>
      <x v="1885"/>
      <x v="21"/>
    </i>
    <i>
      <x v="1886"/>
      <x v="21"/>
    </i>
    <i>
      <x v="1887"/>
      <x v="21"/>
    </i>
    <i>
      <x v="1888"/>
      <x v="21"/>
    </i>
    <i>
      <x v="1889"/>
      <x v="21"/>
    </i>
    <i>
      <x v="1890"/>
      <x v="21"/>
    </i>
    <i>
      <x v="1891"/>
      <x v="21"/>
    </i>
    <i>
      <x v="1892"/>
      <x v="8"/>
    </i>
    <i>
      <x v="1893"/>
      <x v="21"/>
    </i>
    <i>
      <x v="1894"/>
      <x v="21"/>
    </i>
    <i>
      <x v="1895"/>
      <x v="21"/>
    </i>
    <i>
      <x v="1896"/>
      <x v="20"/>
    </i>
    <i>
      <x v="1897"/>
      <x v="21"/>
    </i>
    <i>
      <x v="1898"/>
      <x v="21"/>
    </i>
    <i>
      <x v="1899"/>
      <x v="21"/>
    </i>
    <i>
      <x v="1900"/>
      <x v="21"/>
    </i>
    <i>
      <x v="1901"/>
      <x v="21"/>
    </i>
    <i>
      <x v="1902"/>
      <x v="21"/>
    </i>
    <i>
      <x v="1903"/>
      <x v="21"/>
    </i>
    <i>
      <x v="1904"/>
      <x v="21"/>
    </i>
    <i>
      <x v="1905"/>
      <x v="20"/>
    </i>
    <i>
      <x v="1906"/>
      <x v="21"/>
    </i>
    <i>
      <x v="1907"/>
      <x v="16"/>
    </i>
    <i>
      <x v="1908"/>
      <x v="20"/>
    </i>
    <i>
      <x v="1909"/>
      <x v="21"/>
    </i>
    <i>
      <x v="1910"/>
      <x v="20"/>
    </i>
    <i>
      <x v="1911"/>
      <x v="20"/>
    </i>
    <i>
      <x v="1912"/>
      <x v="5"/>
    </i>
    <i>
      <x v="1913"/>
      <x v="21"/>
    </i>
    <i>
      <x v="1914"/>
      <x v="21"/>
    </i>
    <i>
      <x v="1915"/>
      <x v="21"/>
    </i>
    <i>
      <x v="1916"/>
      <x v="21"/>
    </i>
    <i>
      <x v="1917"/>
      <x v="21"/>
    </i>
    <i>
      <x v="1918"/>
      <x v="21"/>
    </i>
    <i>
      <x v="1919"/>
      <x v="20"/>
    </i>
    <i>
      <x v="1920"/>
      <x v="21"/>
    </i>
    <i>
      <x v="1921"/>
      <x v="21"/>
    </i>
    <i>
      <x v="1922"/>
      <x v="21"/>
    </i>
    <i>
      <x v="1923"/>
      <x v="3"/>
    </i>
    <i>
      <x v="1924"/>
      <x v="21"/>
    </i>
    <i>
      <x v="1925"/>
      <x v="21"/>
    </i>
    <i>
      <x v="1926"/>
      <x v="21"/>
    </i>
    <i>
      <x v="1927"/>
      <x v="21"/>
    </i>
    <i>
      <x v="1928"/>
      <x v="21"/>
    </i>
    <i>
      <x v="1929"/>
      <x v="13"/>
    </i>
    <i>
      <x v="1930"/>
      <x v="21"/>
    </i>
    <i>
      <x v="1931"/>
      <x v="21"/>
    </i>
    <i>
      <x v="1932"/>
      <x v="21"/>
    </i>
    <i>
      <x v="1933"/>
      <x v="10"/>
    </i>
    <i>
      <x v="1934"/>
      <x v="21"/>
    </i>
    <i>
      <x v="1935"/>
      <x v="5"/>
    </i>
    <i>
      <x v="1936"/>
      <x v="21"/>
    </i>
    <i>
      <x v="1937"/>
      <x v="21"/>
    </i>
    <i>
      <x v="1938"/>
      <x v="21"/>
    </i>
    <i>
      <x v="1939"/>
      <x v="21"/>
    </i>
    <i>
      <x v="1940"/>
      <x v="21"/>
    </i>
    <i>
      <x v="1941"/>
      <x v="21"/>
    </i>
    <i>
      <x v="1942"/>
      <x v="21"/>
    </i>
    <i>
      <x v="1943"/>
      <x v="21"/>
    </i>
    <i>
      <x v="1944"/>
      <x v="21"/>
    </i>
    <i>
      <x v="1945"/>
      <x v="21"/>
    </i>
    <i>
      <x v="1946"/>
      <x v="21"/>
    </i>
    <i>
      <x v="1947"/>
      <x v="21"/>
    </i>
    <i>
      <x v="1948"/>
      <x v="20"/>
    </i>
    <i r="1">
      <x v="21"/>
    </i>
    <i>
      <x v="1949"/>
      <x v="21"/>
    </i>
    <i>
      <x v="1950"/>
      <x v="21"/>
    </i>
    <i>
      <x v="1951"/>
      <x v="21"/>
    </i>
    <i>
      <x v="1952"/>
      <x v="21"/>
    </i>
    <i>
      <x v="1953"/>
      <x v="12"/>
    </i>
    <i>
      <x v="1954"/>
      <x v="21"/>
    </i>
    <i>
      <x v="1955"/>
      <x v="21"/>
    </i>
    <i>
      <x v="1956"/>
      <x v="11"/>
    </i>
    <i>
      <x v="1957"/>
      <x v="21"/>
    </i>
    <i>
      <x v="1958"/>
      <x v="21"/>
    </i>
    <i>
      <x v="1959"/>
      <x v="20"/>
    </i>
    <i>
      <x v="1960"/>
      <x v="10"/>
    </i>
    <i>
      <x v="1961"/>
      <x v="21"/>
    </i>
    <i>
      <x v="1962"/>
      <x v="4"/>
    </i>
    <i>
      <x v="1963"/>
      <x v="20"/>
    </i>
    <i>
      <x v="1964"/>
      <x v="21"/>
    </i>
    <i>
      <x v="1965"/>
      <x v="21"/>
    </i>
    <i>
      <x v="1966"/>
      <x v="6"/>
    </i>
    <i>
      <x v="1967"/>
      <x v="21"/>
    </i>
    <i>
      <x v="1968"/>
      <x v="1"/>
    </i>
    <i>
      <x v="1969"/>
      <x v="21"/>
    </i>
    <i>
      <x v="1970"/>
      <x v="8"/>
    </i>
    <i>
      <x v="1971"/>
      <x v="21"/>
    </i>
    <i>
      <x v="1972"/>
      <x v="21"/>
    </i>
    <i>
      <x v="1973"/>
      <x v="11"/>
    </i>
    <i>
      <x v="1974"/>
      <x v="1"/>
    </i>
    <i>
      <x v="1975"/>
      <x v="20"/>
    </i>
    <i>
      <x v="1976"/>
      <x v="21"/>
    </i>
    <i>
      <x v="1977"/>
      <x v="21"/>
    </i>
    <i>
      <x v="1978"/>
      <x v="21"/>
    </i>
    <i>
      <x v="1979"/>
      <x v="21"/>
    </i>
    <i>
      <x v="1980"/>
      <x v="21"/>
    </i>
    <i>
      <x v="1981"/>
      <x v="21"/>
    </i>
    <i>
      <x v="1982"/>
      <x v="20"/>
    </i>
    <i>
      <x v="1983"/>
      <x v="21"/>
    </i>
    <i>
      <x v="1984"/>
      <x v="20"/>
    </i>
    <i>
      <x v="1985"/>
      <x v="20"/>
    </i>
    <i>
      <x v="1986"/>
      <x/>
    </i>
    <i>
      <x v="1987"/>
      <x v="20"/>
    </i>
    <i>
      <x v="1988"/>
      <x v="1"/>
    </i>
    <i>
      <x v="1989"/>
      <x v="5"/>
    </i>
    <i>
      <x v="1990"/>
      <x v="20"/>
    </i>
    <i>
      <x v="1991"/>
      <x v="21"/>
    </i>
    <i>
      <x v="1992"/>
      <x v="2"/>
    </i>
    <i>
      <x v="1993"/>
      <x v="21"/>
    </i>
    <i>
      <x v="1994"/>
      <x v="20"/>
    </i>
    <i>
      <x v="1995"/>
      <x v="1"/>
    </i>
    <i>
      <x v="1996"/>
      <x v="20"/>
    </i>
    <i>
      <x v="1997"/>
      <x v="20"/>
    </i>
    <i>
      <x v="1998"/>
      <x v="20"/>
    </i>
    <i>
      <x v="1999"/>
      <x v="21"/>
    </i>
    <i>
      <x v="2000"/>
      <x v="5"/>
    </i>
    <i>
      <x v="2001"/>
      <x v="20"/>
    </i>
    <i>
      <x v="2002"/>
      <x v="21"/>
    </i>
    <i>
      <x v="2003"/>
      <x v="10"/>
    </i>
    <i>
      <x v="2004"/>
      <x v="16"/>
    </i>
    <i>
      <x v="2005"/>
      <x v="21"/>
    </i>
    <i>
      <x v="2006"/>
      <x v="1"/>
    </i>
    <i>
      <x v="2007"/>
      <x v="1"/>
    </i>
    <i>
      <x v="2008"/>
      <x v="20"/>
    </i>
    <i>
      <x v="2009"/>
      <x v="10"/>
    </i>
    <i>
      <x v="2010"/>
      <x v="13"/>
    </i>
    <i>
      <x v="2011"/>
      <x v="8"/>
    </i>
    <i>
      <x v="2012"/>
      <x v="5"/>
    </i>
    <i>
      <x v="2013"/>
      <x v="6"/>
    </i>
    <i>
      <x v="2014"/>
      <x v="14"/>
    </i>
    <i>
      <x v="2015"/>
      <x v="14"/>
    </i>
    <i>
      <x v="2016"/>
      <x v="3"/>
    </i>
    <i>
      <x v="2017"/>
      <x v="20"/>
    </i>
    <i>
      <x v="2018"/>
      <x v="21"/>
    </i>
    <i>
      <x v="2019"/>
      <x v="6"/>
    </i>
    <i>
      <x v="2020"/>
      <x v="20"/>
    </i>
    <i>
      <x v="2021"/>
      <x v="12"/>
    </i>
    <i>
      <x v="2022"/>
      <x v="14"/>
    </i>
    <i>
      <x v="2023"/>
      <x v="8"/>
    </i>
    <i>
      <x v="2024"/>
      <x v="6"/>
    </i>
    <i>
      <x v="2025"/>
      <x v="6"/>
    </i>
    <i>
      <x v="2026"/>
      <x v="12"/>
    </i>
    <i>
      <x v="2027"/>
      <x v="16"/>
    </i>
    <i>
      <x v="2028"/>
      <x v="1"/>
    </i>
    <i>
      <x v="2029"/>
      <x v="1"/>
    </i>
    <i>
      <x v="2030"/>
      <x v="4"/>
    </i>
    <i>
      <x v="2031"/>
      <x v="11"/>
    </i>
    <i>
      <x v="2032"/>
      <x v="9"/>
    </i>
    <i>
      <x v="2033"/>
      <x v="2"/>
    </i>
    <i>
      <x v="2034"/>
      <x/>
    </i>
    <i>
      <x v="2035"/>
      <x v="21"/>
    </i>
    <i>
      <x v="2036"/>
      <x v="21"/>
    </i>
    <i>
      <x v="2037"/>
      <x v="8"/>
    </i>
    <i r="1">
      <x v="6"/>
    </i>
    <i>
      <x v="2038"/>
      <x/>
    </i>
    <i>
      <x v="2039"/>
      <x v="8"/>
    </i>
    <i>
      <x v="2040"/>
      <x v="12"/>
    </i>
    <i>
      <x v="2041"/>
      <x v="14"/>
    </i>
    <i>
      <x v="2042"/>
      <x v="1"/>
    </i>
    <i>
      <x v="2043"/>
      <x v="3"/>
    </i>
    <i>
      <x v="2044"/>
      <x v="1"/>
    </i>
    <i>
      <x v="2045"/>
      <x v="12"/>
    </i>
    <i>
      <x v="2046"/>
      <x v="14"/>
    </i>
    <i>
      <x v="2047"/>
      <x v="2"/>
    </i>
    <i>
      <x v="2048"/>
      <x v="21"/>
    </i>
    <i>
      <x v="2049"/>
      <x v="20"/>
    </i>
    <i>
      <x v="2050"/>
      <x v="7"/>
    </i>
    <i>
      <x v="2051"/>
      <x v="2"/>
    </i>
    <i>
      <x v="2052"/>
      <x v="8"/>
    </i>
    <i>
      <x v="2053"/>
      <x v="2"/>
    </i>
    <i>
      <x v="2054"/>
      <x v="6"/>
    </i>
    <i>
      <x v="2055"/>
      <x v="21"/>
    </i>
    <i>
      <x v="2056"/>
      <x v="21"/>
    </i>
    <i>
      <x v="2057"/>
      <x v="4"/>
    </i>
    <i>
      <x v="2058"/>
      <x v="8"/>
    </i>
    <i>
      <x v="2059"/>
      <x v="21"/>
    </i>
    <i>
      <x v="2060"/>
      <x v="1"/>
    </i>
    <i>
      <x v="2061"/>
      <x v="7"/>
    </i>
    <i>
      <x v="2062"/>
      <x v="12"/>
    </i>
    <i>
      <x v="2063"/>
      <x v="11"/>
    </i>
    <i>
      <x v="2064"/>
      <x v="4"/>
    </i>
    <i>
      <x v="2065"/>
      <x v="4"/>
    </i>
    <i>
      <x v="2066"/>
      <x v="4"/>
    </i>
    <i>
      <x v="2067"/>
      <x v="16"/>
    </i>
    <i>
      <x v="2068"/>
      <x v="5"/>
    </i>
    <i>
      <x v="2069"/>
      <x v="16"/>
    </i>
    <i>
      <x v="2070"/>
      <x v="12"/>
    </i>
    <i>
      <x v="2071"/>
      <x v="10"/>
    </i>
    <i>
      <x v="2072"/>
      <x v="20"/>
    </i>
    <i>
      <x v="2073"/>
      <x v="7"/>
    </i>
    <i>
      <x v="2074"/>
      <x/>
    </i>
    <i>
      <x v="2075"/>
      <x v="3"/>
    </i>
    <i>
      <x v="2076"/>
      <x v="6"/>
    </i>
    <i>
      <x v="2077"/>
      <x v="13"/>
    </i>
    <i>
      <x v="2078"/>
      <x v="12"/>
    </i>
    <i>
      <x v="2079"/>
      <x v="14"/>
    </i>
    <i>
      <x v="2080"/>
      <x v="16"/>
    </i>
    <i>
      <x v="2081"/>
      <x v="13"/>
    </i>
    <i>
      <x v="2082"/>
      <x v="10"/>
    </i>
    <i>
      <x v="2083"/>
      <x v="14"/>
    </i>
    <i>
      <x v="2084"/>
      <x v="15"/>
    </i>
    <i>
      <x v="2085"/>
      <x v="9"/>
    </i>
    <i>
      <x v="2086"/>
      <x v="11"/>
    </i>
    <i r="1">
      <x v="5"/>
    </i>
    <i>
      <x v="2087"/>
      <x v="21"/>
    </i>
    <i>
      <x v="2088"/>
      <x v="10"/>
    </i>
    <i>
      <x v="2089"/>
      <x v="6"/>
    </i>
    <i>
      <x v="2090"/>
      <x v="1"/>
    </i>
    <i>
      <x v="2091"/>
      <x v="12"/>
    </i>
    <i>
      <x v="2092"/>
      <x v="11"/>
    </i>
    <i>
      <x v="2093"/>
      <x v="12"/>
    </i>
    <i>
      <x v="2094"/>
      <x v="21"/>
    </i>
    <i>
      <x v="2095"/>
      <x v="4"/>
    </i>
    <i>
      <x v="2096"/>
      <x/>
    </i>
    <i>
      <x v="2097"/>
      <x v="8"/>
    </i>
    <i>
      <x v="2098"/>
      <x v="14"/>
    </i>
    <i>
      <x v="2099"/>
      <x v="21"/>
    </i>
    <i>
      <x v="2100"/>
      <x v="21"/>
    </i>
    <i>
      <x v="2101"/>
      <x v="11"/>
    </i>
    <i>
      <x v="2102"/>
      <x v="11"/>
    </i>
    <i>
      <x v="2103"/>
      <x v="10"/>
    </i>
    <i>
      <x v="2104"/>
      <x v="16"/>
    </i>
    <i>
      <x v="2105"/>
      <x v="8"/>
    </i>
    <i>
      <x v="2106"/>
      <x v="20"/>
    </i>
    <i>
      <x v="2107"/>
      <x v="3"/>
    </i>
    <i>
      <x v="2108"/>
      <x v="6"/>
    </i>
    <i>
      <x v="2109"/>
      <x v="2"/>
    </i>
    <i>
      <x v="2110"/>
      <x v="8"/>
    </i>
    <i>
      <x v="2111"/>
      <x v="2"/>
    </i>
    <i>
      <x v="2112"/>
      <x v="20"/>
    </i>
    <i>
      <x v="2113"/>
      <x v="11"/>
    </i>
    <i>
      <x v="2114"/>
      <x v="6"/>
    </i>
    <i>
      <x v="2115"/>
      <x v="2"/>
    </i>
    <i>
      <x v="2116"/>
      <x v="8"/>
    </i>
    <i>
      <x v="2117"/>
      <x v="6"/>
    </i>
    <i>
      <x v="2118"/>
      <x v="6"/>
    </i>
    <i>
      <x v="2119"/>
      <x v="14"/>
    </i>
    <i>
      <x v="2120"/>
      <x v="16"/>
    </i>
    <i>
      <x v="2121"/>
      <x v="20"/>
    </i>
    <i>
      <x v="2122"/>
      <x v="21"/>
    </i>
    <i>
      <x v="2123"/>
      <x v="14"/>
    </i>
    <i>
      <x v="2124"/>
      <x v="16"/>
    </i>
    <i>
      <x v="2125"/>
      <x v="20"/>
    </i>
    <i>
      <x v="2126"/>
      <x v="5"/>
    </i>
    <i>
      <x v="2127"/>
      <x v="20"/>
    </i>
    <i>
      <x v="2128"/>
      <x v="11"/>
    </i>
    <i>
      <x v="2129"/>
      <x v="20"/>
    </i>
    <i>
      <x v="2130"/>
      <x v="20"/>
    </i>
    <i>
      <x v="2131"/>
      <x v="16"/>
    </i>
    <i>
      <x v="2132"/>
      <x v="5"/>
    </i>
    <i>
      <x v="2133"/>
      <x v="1"/>
    </i>
    <i>
      <x v="2134"/>
      <x v="14"/>
    </i>
    <i>
      <x v="2135"/>
      <x v="11"/>
    </i>
    <i>
      <x v="2136"/>
      <x v="4"/>
    </i>
    <i>
      <x v="2137"/>
      <x v="8"/>
    </i>
    <i>
      <x v="2138"/>
      <x v="9"/>
    </i>
    <i>
      <x v="2139"/>
      <x v="21"/>
    </i>
    <i>
      <x v="2140"/>
      <x v="16"/>
    </i>
    <i>
      <x v="2141"/>
      <x v="7"/>
    </i>
    <i>
      <x v="2142"/>
      <x v="1"/>
    </i>
    <i>
      <x v="2143"/>
      <x v="5"/>
    </i>
    <i>
      <x v="2144"/>
      <x v="16"/>
    </i>
    <i>
      <x v="2145"/>
      <x v="11"/>
    </i>
    <i>
      <x v="2146"/>
      <x v="12"/>
    </i>
    <i>
      <x v="2147"/>
      <x v="15"/>
    </i>
    <i>
      <x v="2148"/>
      <x v="9"/>
    </i>
    <i>
      <x v="2149"/>
      <x v="21"/>
    </i>
    <i>
      <x v="2150"/>
      <x v="8"/>
    </i>
    <i>
      <x v="2151"/>
      <x v="21"/>
    </i>
    <i>
      <x v="2152"/>
      <x v="21"/>
    </i>
    <i>
      <x v="2153"/>
      <x v="13"/>
    </i>
    <i>
      <x v="2154"/>
      <x v="21"/>
    </i>
    <i>
      <x v="2155"/>
      <x v="21"/>
    </i>
    <i>
      <x v="2156"/>
      <x v="21"/>
    </i>
    <i>
      <x v="2157"/>
      <x v="21"/>
    </i>
    <i>
      <x v="2158"/>
      <x v="13"/>
    </i>
    <i>
      <x v="2159"/>
      <x v="1"/>
    </i>
    <i>
      <x v="2160"/>
      <x v="8"/>
    </i>
    <i>
      <x v="2161"/>
      <x v="5"/>
    </i>
    <i>
      <x v="2162"/>
      <x/>
    </i>
    <i>
      <x v="2163"/>
      <x v="21"/>
    </i>
    <i>
      <x v="2164"/>
      <x v="21"/>
    </i>
    <i>
      <x v="2165"/>
      <x v="4"/>
    </i>
    <i>
      <x v="2166"/>
      <x v="15"/>
    </i>
    <i>
      <x v="2167"/>
      <x v="21"/>
    </i>
    <i>
      <x v="2168"/>
      <x v="21"/>
    </i>
    <i>
      <x v="2169"/>
      <x v="21"/>
    </i>
    <i>
      <x v="2170"/>
      <x v="21"/>
    </i>
    <i>
      <x v="2171"/>
      <x v="12"/>
    </i>
    <i>
      <x v="2172"/>
      <x v="21"/>
    </i>
    <i>
      <x v="2173"/>
      <x v="9"/>
    </i>
    <i>
      <x v="2174"/>
      <x v="20"/>
    </i>
    <i>
      <x v="2175"/>
      <x v="21"/>
    </i>
    <i>
      <x v="2176"/>
      <x v="12"/>
    </i>
    <i>
      <x v="2177"/>
      <x v="12"/>
    </i>
    <i>
      <x v="2178"/>
      <x v="3"/>
    </i>
    <i>
      <x v="2179"/>
      <x v="21"/>
    </i>
    <i>
      <x v="2180"/>
      <x v="4"/>
    </i>
    <i>
      <x v="2181"/>
      <x v="10"/>
    </i>
    <i>
      <x v="2182"/>
      <x v="21"/>
    </i>
    <i>
      <x v="2183"/>
      <x v="20"/>
    </i>
    <i>
      <x v="2184"/>
      <x v="12"/>
    </i>
    <i>
      <x v="2185"/>
      <x v="14"/>
    </i>
    <i>
      <x v="2186"/>
      <x v="4"/>
    </i>
    <i>
      <x v="2187"/>
      <x v="4"/>
    </i>
    <i>
      <x v="2188"/>
      <x v="13"/>
    </i>
    <i>
      <x v="2189"/>
      <x v="7"/>
    </i>
    <i>
      <x v="2190"/>
      <x v="21"/>
    </i>
    <i>
      <x v="2191"/>
      <x v="4"/>
    </i>
    <i>
      <x v="2192"/>
      <x v="10"/>
    </i>
    <i>
      <x v="2193"/>
      <x v="10"/>
    </i>
    <i>
      <x v="2194"/>
      <x v="15"/>
    </i>
    <i>
      <x v="2195"/>
      <x v="4"/>
    </i>
    <i>
      <x v="2196"/>
      <x v="4"/>
    </i>
    <i>
      <x v="2197"/>
      <x v="12"/>
    </i>
    <i>
      <x v="2198"/>
      <x v="21"/>
    </i>
    <i>
      <x v="2199"/>
      <x v="16"/>
    </i>
    <i>
      <x v="2200"/>
      <x v="14"/>
    </i>
    <i>
      <x v="2201"/>
      <x/>
    </i>
    <i>
      <x v="2202"/>
      <x v="21"/>
    </i>
    <i>
      <x v="2203"/>
      <x v="21"/>
    </i>
    <i>
      <x v="2204"/>
      <x v="4"/>
    </i>
    <i>
      <x v="2205"/>
      <x v="13"/>
    </i>
    <i>
      <x v="2206"/>
      <x v="4"/>
    </i>
    <i>
      <x v="2207"/>
      <x v="11"/>
    </i>
    <i>
      <x v="2208"/>
      <x v="5"/>
    </i>
    <i>
      <x v="2209"/>
      <x v="5"/>
    </i>
    <i>
      <x v="2210"/>
      <x v="20"/>
    </i>
    <i>
      <x v="2211"/>
      <x v="5"/>
    </i>
    <i>
      <x v="2212"/>
      <x v="10"/>
    </i>
    <i>
      <x v="2213"/>
      <x v="11"/>
    </i>
    <i>
      <x v="2214"/>
      <x v="21"/>
    </i>
    <i>
      <x v="2215"/>
      <x v="5"/>
    </i>
    <i>
      <x v="2216"/>
      <x v="6"/>
    </i>
    <i>
      <x v="2217"/>
      <x v="10"/>
    </i>
    <i>
      <x v="2218"/>
      <x v="16"/>
    </i>
    <i>
      <x v="2219"/>
      <x v="11"/>
    </i>
    <i>
      <x v="2220"/>
      <x v="21"/>
    </i>
    <i>
      <x v="2221"/>
      <x v="16"/>
    </i>
    <i>
      <x v="2222"/>
      <x v="13"/>
    </i>
    <i>
      <x v="2223"/>
      <x v="21"/>
    </i>
    <i>
      <x v="2224"/>
      <x v="21"/>
    </i>
    <i>
      <x v="2225"/>
      <x v="1"/>
    </i>
    <i>
      <x v="2226"/>
      <x/>
    </i>
    <i>
      <x v="2227"/>
      <x v="20"/>
    </i>
    <i>
      <x v="2228"/>
      <x v="12"/>
    </i>
    <i>
      <x v="2229"/>
      <x v="6"/>
    </i>
    <i>
      <x v="2230"/>
      <x v="21"/>
    </i>
    <i>
      <x v="2231"/>
      <x v="12"/>
    </i>
    <i>
      <x v="2232"/>
      <x v="6"/>
    </i>
    <i>
      <x v="2233"/>
      <x v="5"/>
    </i>
    <i>
      <x v="2234"/>
      <x v="18"/>
    </i>
    <i>
      <x v="2235"/>
      <x v="12"/>
    </i>
    <i>
      <x v="2236"/>
      <x v="8"/>
    </i>
    <i>
      <x v="2237"/>
      <x v="1"/>
    </i>
    <i>
      <x v="2238"/>
      <x v="16"/>
    </i>
    <i>
      <x v="2239"/>
      <x v="14"/>
    </i>
    <i>
      <x v="2240"/>
      <x v="8"/>
    </i>
    <i>
      <x v="2241"/>
      <x v="20"/>
    </i>
    <i>
      <x v="2242"/>
      <x v="21"/>
    </i>
    <i>
      <x v="2243"/>
      <x v="21"/>
    </i>
    <i>
      <x v="2244"/>
      <x v="7"/>
    </i>
    <i>
      <x v="2245"/>
      <x v="6"/>
    </i>
    <i>
      <x v="2246"/>
      <x v="16"/>
    </i>
    <i>
      <x v="2247"/>
      <x v="13"/>
    </i>
    <i>
      <x v="2248"/>
      <x v="6"/>
    </i>
    <i>
      <x v="2249"/>
      <x v="3"/>
    </i>
    <i>
      <x v="2250"/>
      <x v="18"/>
    </i>
    <i>
      <x v="2251"/>
      <x v="11"/>
    </i>
    <i>
      <x v="2252"/>
      <x v="5"/>
    </i>
    <i>
      <x v="2253"/>
      <x v="12"/>
    </i>
    <i>
      <x v="2254"/>
      <x v="7"/>
    </i>
    <i>
      <x v="2255"/>
      <x v="5"/>
    </i>
    <i>
      <x v="2256"/>
      <x v="11"/>
    </i>
    <i>
      <x v="2257"/>
      <x v="1"/>
    </i>
    <i>
      <x v="2258"/>
      <x v="12"/>
    </i>
    <i>
      <x v="2259"/>
      <x v="21"/>
    </i>
    <i>
      <x v="2260"/>
      <x v="21"/>
    </i>
    <i>
      <x v="2261"/>
      <x v="2"/>
    </i>
    <i>
      <x v="2262"/>
      <x v="20"/>
    </i>
    <i>
      <x v="2263"/>
      <x v="6"/>
    </i>
    <i>
      <x v="2264"/>
      <x v="21"/>
    </i>
    <i>
      <x v="2265"/>
      <x v="2"/>
    </i>
    <i>
      <x v="2266"/>
      <x v="21"/>
    </i>
    <i>
      <x v="2267"/>
      <x v="8"/>
    </i>
    <i>
      <x v="2268"/>
      <x v="12"/>
    </i>
    <i>
      <x v="2269"/>
      <x v="20"/>
    </i>
    <i>
      <x v="2270"/>
      <x v="20"/>
    </i>
    <i>
      <x v="2271"/>
      <x v="20"/>
    </i>
    <i>
      <x v="2272"/>
      <x v="14"/>
    </i>
    <i>
      <x v="2273"/>
      <x v="21"/>
    </i>
    <i>
      <x v="2274"/>
      <x v="21"/>
    </i>
    <i>
      <x v="2275"/>
      <x v="13"/>
    </i>
    <i>
      <x v="2276"/>
      <x/>
    </i>
    <i>
      <x v="2277"/>
      <x v="5"/>
    </i>
    <i>
      <x v="2278"/>
      <x v="5"/>
    </i>
    <i>
      <x v="2279"/>
      <x v="1"/>
    </i>
    <i>
      <x v="2280"/>
      <x v="15"/>
    </i>
    <i>
      <x v="2281"/>
      <x v="20"/>
    </i>
    <i>
      <x v="2282"/>
      <x v="21"/>
    </i>
    <i>
      <x v="2283"/>
      <x v="20"/>
    </i>
    <i>
      <x v="2284"/>
      <x/>
    </i>
    <i>
      <x v="2285"/>
      <x/>
    </i>
    <i>
      <x v="2286"/>
      <x v="21"/>
    </i>
    <i>
      <x v="2287"/>
      <x v="21"/>
    </i>
    <i>
      <x v="2288"/>
      <x v="1"/>
    </i>
    <i>
      <x v="2289"/>
      <x v="8"/>
    </i>
    <i>
      <x v="2290"/>
      <x v="21"/>
    </i>
    <i>
      <x v="2291"/>
      <x v="21"/>
    </i>
    <i>
      <x v="2292"/>
      <x v="21"/>
    </i>
    <i>
      <x v="2293"/>
      <x v="21"/>
    </i>
    <i>
      <x v="2294"/>
      <x v="21"/>
    </i>
    <i>
      <x v="2295"/>
      <x v="1"/>
    </i>
    <i>
      <x v="2296"/>
      <x v="12"/>
    </i>
    <i>
      <x v="2297"/>
      <x v="20"/>
    </i>
    <i>
      <x v="2298"/>
      <x v="15"/>
    </i>
    <i>
      <x v="2299"/>
      <x v="4"/>
    </i>
    <i>
      <x v="2300"/>
      <x v="8"/>
    </i>
    <i>
      <x v="2301"/>
      <x/>
    </i>
    <i>
      <x v="2302"/>
      <x v="11"/>
    </i>
    <i>
      <x v="2303"/>
      <x v="14"/>
    </i>
    <i>
      <x v="2304"/>
      <x v="21"/>
    </i>
    <i>
      <x v="2305"/>
      <x v="15"/>
    </i>
    <i>
      <x v="2306"/>
      <x v="16"/>
    </i>
    <i>
      <x v="2307"/>
      <x v="21"/>
    </i>
    <i>
      <x v="2308"/>
      <x v="4"/>
    </i>
    <i>
      <x v="2309"/>
      <x v="4"/>
    </i>
    <i>
      <x v="2310"/>
      <x v="10"/>
    </i>
    <i>
      <x v="2311"/>
      <x v="21"/>
    </i>
    <i>
      <x v="2312"/>
      <x v="6"/>
    </i>
    <i>
      <x v="2313"/>
      <x v="9"/>
    </i>
    <i>
      <x v="2314"/>
      <x v="5"/>
    </i>
    <i>
      <x v="2315"/>
      <x v="7"/>
    </i>
    <i>
      <x v="2316"/>
      <x v="1"/>
    </i>
    <i>
      <x v="2317"/>
      <x v="3"/>
    </i>
    <i>
      <x v="2318"/>
      <x v="14"/>
    </i>
    <i>
      <x v="2319"/>
      <x v="7"/>
    </i>
    <i>
      <x v="2320"/>
      <x v="2"/>
    </i>
    <i>
      <x v="2321"/>
      <x v="16"/>
    </i>
    <i>
      <x v="2322"/>
      <x v="1"/>
    </i>
    <i>
      <x v="2323"/>
      <x v="1"/>
    </i>
    <i>
      <x v="2324"/>
      <x v="6"/>
    </i>
    <i>
      <x v="2325"/>
      <x v="12"/>
    </i>
    <i>
      <x v="2326"/>
      <x v="13"/>
    </i>
    <i>
      <x v="2327"/>
      <x v="10"/>
    </i>
    <i>
      <x v="2328"/>
      <x v="1"/>
    </i>
    <i>
      <x v="2329"/>
      <x v="16"/>
    </i>
    <i>
      <x v="2330"/>
      <x v="21"/>
    </i>
    <i>
      <x v="2331"/>
      <x v="4"/>
    </i>
    <i>
      <x v="2332"/>
      <x v="10"/>
    </i>
    <i>
      <x v="2333"/>
      <x v="4"/>
    </i>
    <i>
      <x v="2334"/>
      <x v="16"/>
    </i>
    <i>
      <x v="2335"/>
      <x v="7"/>
    </i>
    <i>
      <x v="2336"/>
      <x v="21"/>
    </i>
    <i>
      <x v="2337"/>
      <x v="6"/>
    </i>
    <i>
      <x v="2338"/>
      <x v="8"/>
    </i>
    <i>
      <x v="2339"/>
      <x v="11"/>
    </i>
    <i>
      <x v="2340"/>
      <x v="4"/>
    </i>
    <i>
      <x v="2341"/>
      <x v="11"/>
    </i>
    <i>
      <x v="2342"/>
      <x/>
    </i>
    <i>
      <x v="2343"/>
      <x/>
    </i>
    <i>
      <x v="2344"/>
      <x v="9"/>
    </i>
    <i>
      <x v="2345"/>
      <x v="16"/>
    </i>
    <i>
      <x v="2346"/>
      <x v="2"/>
    </i>
    <i>
      <x v="2347"/>
      <x v="15"/>
    </i>
    <i>
      <x v="2348"/>
      <x v="12"/>
    </i>
    <i>
      <x v="2349"/>
      <x v="4"/>
    </i>
    <i>
      <x v="2350"/>
      <x v="21"/>
    </i>
    <i>
      <x v="2351"/>
      <x v="14"/>
    </i>
    <i>
      <x v="2352"/>
      <x v="6"/>
    </i>
    <i>
      <x v="2353"/>
      <x v="21"/>
    </i>
    <i>
      <x v="2354"/>
      <x v="1"/>
    </i>
    <i>
      <x v="2355"/>
      <x v="1"/>
    </i>
    <i>
      <x v="2356"/>
      <x v="2"/>
    </i>
    <i>
      <x v="2357"/>
      <x v="9"/>
    </i>
    <i>
      <x v="2358"/>
      <x v="13"/>
    </i>
    <i>
      <x v="2359"/>
      <x v="6"/>
    </i>
    <i>
      <x v="2360"/>
      <x v="12"/>
    </i>
    <i>
      <x v="2361"/>
      <x v="7"/>
    </i>
    <i>
      <x v="2362"/>
      <x v="1"/>
    </i>
    <i>
      <x v="2363"/>
      <x v="6"/>
    </i>
    <i>
      <x v="2364"/>
      <x v="10"/>
    </i>
    <i>
      <x v="2365"/>
      <x v="5"/>
    </i>
    <i>
      <x v="2366"/>
      <x v="10"/>
    </i>
    <i>
      <x v="2367"/>
      <x v="1"/>
    </i>
    <i>
      <x v="2368"/>
      <x v="8"/>
    </i>
    <i>
      <x v="2369"/>
      <x v="20"/>
    </i>
    <i>
      <x v="2370"/>
      <x v="1"/>
    </i>
    <i>
      <x v="2371"/>
      <x v="8"/>
    </i>
    <i>
      <x v="2372"/>
      <x v="5"/>
    </i>
    <i>
      <x v="2373"/>
      <x v="20"/>
    </i>
    <i>
      <x v="2374"/>
      <x/>
    </i>
    <i>
      <x v="2375"/>
      <x v="15"/>
    </i>
    <i>
      <x v="2376"/>
      <x v="10"/>
    </i>
    <i>
      <x v="2377"/>
      <x v="14"/>
    </i>
    <i>
      <x v="2378"/>
      <x v="6"/>
    </i>
    <i>
      <x v="2379"/>
      <x v="14"/>
    </i>
    <i>
      <x v="2380"/>
      <x v="3"/>
    </i>
    <i>
      <x v="2381"/>
      <x v="8"/>
    </i>
    <i>
      <x v="2382"/>
      <x v="13"/>
    </i>
    <i>
      <x v="2383"/>
      <x v="21"/>
    </i>
    <i>
      <x v="2384"/>
      <x v="5"/>
    </i>
    <i>
      <x v="2385"/>
      <x v="3"/>
    </i>
    <i>
      <x v="2386"/>
      <x v="11"/>
    </i>
    <i>
      <x v="2387"/>
      <x v="15"/>
    </i>
    <i>
      <x v="2388"/>
      <x v="6"/>
    </i>
    <i>
      <x v="2389"/>
      <x v="1"/>
    </i>
    <i>
      <x v="2390"/>
      <x v="11"/>
    </i>
    <i>
      <x v="2391"/>
      <x v="20"/>
    </i>
    <i>
      <x v="2392"/>
      <x v="2"/>
    </i>
    <i>
      <x v="2393"/>
      <x v="6"/>
    </i>
    <i>
      <x v="2394"/>
      <x v="21"/>
    </i>
    <i>
      <x v="2395"/>
      <x v="5"/>
    </i>
    <i>
      <x v="2396"/>
      <x v="12"/>
    </i>
    <i>
      <x v="2397"/>
      <x v="1"/>
    </i>
    <i>
      <x v="2398"/>
      <x v="1"/>
    </i>
    <i>
      <x v="2399"/>
      <x v="1"/>
    </i>
    <i>
      <x v="2400"/>
      <x v="10"/>
    </i>
    <i>
      <x v="2401"/>
      <x v="1"/>
    </i>
    <i>
      <x v="2402"/>
      <x v="7"/>
    </i>
    <i>
      <x v="2403"/>
      <x v="12"/>
    </i>
    <i>
      <x v="2404"/>
      <x v="7"/>
    </i>
    <i>
      <x v="2405"/>
      <x v="6"/>
    </i>
    <i>
      <x v="2406"/>
      <x v="12"/>
    </i>
    <i>
      <x v="2407"/>
      <x v="10"/>
    </i>
    <i>
      <x v="2408"/>
      <x v="7"/>
    </i>
    <i>
      <x v="2409"/>
      <x v="10"/>
    </i>
    <i>
      <x v="2410"/>
      <x v="5"/>
    </i>
    <i>
      <x v="2411"/>
      <x v="4"/>
    </i>
    <i>
      <x v="2412"/>
      <x v="21"/>
    </i>
    <i>
      <x v="2413"/>
      <x v="20"/>
    </i>
    <i>
      <x v="2414"/>
      <x v="21"/>
    </i>
    <i>
      <x v="2415"/>
      <x v="7"/>
    </i>
    <i>
      <x v="2416"/>
      <x v="7"/>
    </i>
    <i>
      <x v="2417"/>
      <x/>
    </i>
    <i>
      <x v="2418"/>
      <x v="16"/>
    </i>
    <i>
      <x v="2419"/>
      <x v="9"/>
    </i>
    <i>
      <x v="2420"/>
      <x v="14"/>
    </i>
    <i>
      <x v="2421"/>
      <x v="20"/>
    </i>
    <i>
      <x v="2422"/>
      <x v="11"/>
    </i>
    <i>
      <x v="2423"/>
      <x v="6"/>
    </i>
    <i>
      <x v="2424"/>
      <x v="7"/>
    </i>
    <i>
      <x v="2425"/>
      <x v="16"/>
    </i>
    <i>
      <x v="2426"/>
      <x v="5"/>
    </i>
    <i>
      <x v="2427"/>
      <x v="21"/>
    </i>
    <i>
      <x v="2428"/>
      <x v="20"/>
    </i>
    <i>
      <x v="2429"/>
      <x v="10"/>
    </i>
    <i>
      <x v="2430"/>
      <x v="9"/>
    </i>
    <i>
      <x v="2431"/>
      <x v="6"/>
    </i>
    <i>
      <x v="2432"/>
      <x v="1"/>
    </i>
    <i>
      <x v="2433"/>
      <x v="8"/>
    </i>
    <i>
      <x v="2434"/>
      <x v="16"/>
    </i>
    <i>
      <x v="2435"/>
      <x v="9"/>
    </i>
    <i>
      <x v="2436"/>
      <x v="15"/>
    </i>
    <i>
      <x v="2437"/>
      <x v="16"/>
    </i>
    <i>
      <x v="2438"/>
      <x v="20"/>
    </i>
    <i>
      <x v="2439"/>
      <x v="7"/>
    </i>
    <i>
      <x v="2440"/>
      <x/>
    </i>
    <i>
      <x v="2441"/>
      <x v="14"/>
    </i>
    <i>
      <x v="2442"/>
      <x v="20"/>
    </i>
    <i>
      <x v="2443"/>
      <x v="8"/>
    </i>
    <i>
      <x v="2444"/>
      <x v="16"/>
    </i>
    <i>
      <x v="2445"/>
      <x v="3"/>
    </i>
    <i>
      <x v="2446"/>
      <x v="5"/>
    </i>
    <i>
      <x v="2447"/>
      <x v="20"/>
    </i>
    <i>
      <x v="2448"/>
      <x v="10"/>
    </i>
    <i>
      <x v="2449"/>
      <x v="10"/>
    </i>
    <i>
      <x v="2450"/>
      <x v="4"/>
    </i>
    <i>
      <x v="2451"/>
      <x v="5"/>
    </i>
    <i>
      <x v="2452"/>
      <x v="21"/>
    </i>
    <i>
      <x v="2453"/>
      <x v="18"/>
    </i>
    <i>
      <x v="2454"/>
      <x v="5"/>
    </i>
    <i>
      <x v="2455"/>
      <x v="20"/>
    </i>
    <i>
      <x v="2456"/>
      <x v="16"/>
    </i>
    <i>
      <x v="2457"/>
      <x v="7"/>
    </i>
    <i>
      <x v="2458"/>
      <x v="1"/>
    </i>
    <i>
      <x v="2459"/>
      <x v="7"/>
    </i>
    <i>
      <x v="2460"/>
      <x v="16"/>
    </i>
    <i>
      <x v="2461"/>
      <x v="11"/>
    </i>
    <i>
      <x v="2462"/>
      <x v="6"/>
    </i>
    <i>
      <x v="2463"/>
      <x v="8"/>
    </i>
    <i>
      <x v="2464"/>
      <x v="9"/>
    </i>
    <i>
      <x v="2465"/>
      <x v="1"/>
    </i>
    <i>
      <x v="2466"/>
      <x v="12"/>
    </i>
    <i>
      <x v="2467"/>
      <x v="21"/>
    </i>
    <i>
      <x v="2468"/>
      <x v="21"/>
    </i>
    <i>
      <x v="2469"/>
      <x v="15"/>
    </i>
    <i>
      <x v="2470"/>
      <x v="1"/>
    </i>
    <i>
      <x v="2471"/>
      <x v="6"/>
    </i>
    <i>
      <x v="2472"/>
      <x v="14"/>
    </i>
    <i>
      <x v="2473"/>
      <x v="21"/>
    </i>
    <i>
      <x v="2474"/>
      <x v="12"/>
    </i>
    <i>
      <x v="2475"/>
      <x v="20"/>
    </i>
    <i>
      <x v="2476"/>
      <x v="16"/>
    </i>
    <i>
      <x v="2477"/>
      <x v="13"/>
    </i>
    <i>
      <x v="2478"/>
      <x v="21"/>
    </i>
    <i>
      <x v="2479"/>
      <x v="7"/>
    </i>
    <i>
      <x v="2480"/>
      <x v="16"/>
    </i>
    <i>
      <x v="2481"/>
      <x v="20"/>
    </i>
    <i>
      <x v="2482"/>
      <x v="15"/>
    </i>
    <i>
      <x v="2483"/>
      <x v="8"/>
    </i>
    <i>
      <x v="2484"/>
      <x v="21"/>
    </i>
    <i>
      <x v="2485"/>
      <x v="9"/>
    </i>
    <i>
      <x v="2486"/>
      <x v="3"/>
    </i>
    <i>
      <x v="2487"/>
      <x v="21"/>
    </i>
    <i>
      <x v="2488"/>
      <x v="20"/>
    </i>
    <i>
      <x v="2489"/>
      <x/>
    </i>
    <i>
      <x v="2490"/>
      <x v="16"/>
    </i>
    <i>
      <x v="2491"/>
      <x v="20"/>
    </i>
    <i>
      <x v="2492"/>
      <x v="9"/>
    </i>
    <i>
      <x v="2493"/>
      <x v="18"/>
    </i>
    <i>
      <x v="2494"/>
      <x v="21"/>
    </i>
    <i>
      <x v="2495"/>
      <x v="10"/>
    </i>
    <i>
      <x v="2496"/>
      <x v="4"/>
    </i>
    <i>
      <x v="2497"/>
      <x v="3"/>
    </i>
    <i>
      <x v="2498"/>
      <x v="21"/>
    </i>
    <i>
      <x v="2499"/>
      <x v="3"/>
    </i>
    <i>
      <x v="2500"/>
      <x/>
    </i>
    <i>
      <x v="2501"/>
      <x v="7"/>
    </i>
    <i>
      <x v="2502"/>
      <x v="13"/>
    </i>
    <i>
      <x v="2503"/>
      <x v="16"/>
    </i>
    <i>
      <x v="2504"/>
      <x v="10"/>
    </i>
    <i>
      <x v="2505"/>
      <x/>
    </i>
    <i>
      <x v="2506"/>
      <x v="1"/>
    </i>
    <i>
      <x v="2507"/>
      <x v="8"/>
    </i>
    <i>
      <x v="2508"/>
      <x v="12"/>
    </i>
    <i>
      <x v="2509"/>
      <x v="12"/>
    </i>
    <i>
      <x v="2510"/>
      <x v="8"/>
    </i>
    <i>
      <x v="2511"/>
      <x v="21"/>
    </i>
    <i>
      <x v="2512"/>
      <x v="1"/>
    </i>
    <i>
      <x v="2513"/>
      <x v="16"/>
    </i>
    <i>
      <x v="2514"/>
      <x v="20"/>
    </i>
    <i>
      <x v="2515"/>
      <x v="21"/>
    </i>
    <i>
      <x v="2516"/>
      <x v="21"/>
    </i>
    <i>
      <x v="2517"/>
      <x v="21"/>
    </i>
    <i>
      <x v="2518"/>
      <x v="21"/>
    </i>
    <i>
      <x v="2519"/>
      <x v="1"/>
    </i>
    <i>
      <x v="2520"/>
      <x v="21"/>
    </i>
    <i>
      <x v="2521"/>
      <x v="8"/>
    </i>
    <i>
      <x v="2522"/>
      <x v="3"/>
    </i>
    <i>
      <x v="2523"/>
      <x v="6"/>
    </i>
    <i>
      <x v="2524"/>
      <x v="8"/>
    </i>
    <i>
      <x v="2525"/>
      <x v="2"/>
    </i>
    <i>
      <x v="2526"/>
      <x v="13"/>
    </i>
    <i>
      <x v="2527"/>
      <x v="1"/>
    </i>
    <i>
      <x v="2528"/>
      <x v="3"/>
    </i>
    <i>
      <x v="2529"/>
      <x v="13"/>
    </i>
    <i>
      <x v="2530"/>
      <x v="2"/>
    </i>
    <i>
      <x v="2531"/>
      <x v="2"/>
    </i>
    <i>
      <x v="2532"/>
      <x v="1"/>
    </i>
    <i>
      <x v="2533"/>
      <x v="21"/>
    </i>
    <i>
      <x v="2534"/>
      <x/>
    </i>
    <i>
      <x v="2535"/>
      <x v="21"/>
    </i>
    <i>
      <x v="2536"/>
      <x v="1"/>
    </i>
    <i>
      <x v="2537"/>
      <x v="21"/>
    </i>
    <i>
      <x v="2538"/>
      <x v="3"/>
    </i>
    <i>
      <x v="2539"/>
      <x/>
    </i>
    <i>
      <x v="2540"/>
      <x v="10"/>
    </i>
    <i>
      <x v="2541"/>
      <x v="21"/>
    </i>
    <i>
      <x v="2542"/>
      <x v="1"/>
    </i>
    <i>
      <x v="2543"/>
      <x v="14"/>
    </i>
    <i>
      <x v="2544"/>
      <x v="16"/>
    </i>
    <i>
      <x v="2545"/>
      <x v="4"/>
    </i>
    <i>
      <x v="2546"/>
      <x v="6"/>
    </i>
    <i>
      <x v="2547"/>
      <x v="10"/>
    </i>
    <i>
      <x v="2548"/>
      <x v="2"/>
    </i>
    <i>
      <x v="2549"/>
      <x v="7"/>
    </i>
    <i>
      <x v="2550"/>
      <x v="14"/>
    </i>
    <i>
      <x v="2551"/>
      <x v="6"/>
    </i>
    <i>
      <x v="2552"/>
      <x v="3"/>
    </i>
    <i>
      <x v="2553"/>
      <x v="8"/>
    </i>
    <i>
      <x v="2554"/>
      <x v="8"/>
    </i>
    <i>
      <x v="2555"/>
      <x v="7"/>
    </i>
    <i>
      <x v="2556"/>
      <x v="1"/>
    </i>
    <i>
      <x v="2557"/>
      <x v="5"/>
    </i>
    <i>
      <x v="2558"/>
      <x v="8"/>
    </i>
    <i>
      <x v="2559"/>
      <x v="10"/>
    </i>
    <i>
      <x v="2560"/>
      <x v="3"/>
    </i>
    <i>
      <x v="2561"/>
      <x v="2"/>
    </i>
    <i>
      <x v="2562"/>
      <x v="21"/>
    </i>
    <i>
      <x v="2563"/>
      <x v="14"/>
    </i>
    <i>
      <x v="2564"/>
      <x v="1"/>
    </i>
    <i>
      <x v="2565"/>
      <x v="2"/>
    </i>
    <i>
      <x v="2566"/>
      <x v="8"/>
    </i>
    <i>
      <x v="2567"/>
      <x v="9"/>
    </i>
    <i>
      <x v="2568"/>
      <x v="12"/>
    </i>
    <i>
      <x v="2569"/>
      <x v="3"/>
    </i>
    <i>
      <x v="2570"/>
      <x v="12"/>
    </i>
    <i>
      <x v="2571"/>
      <x v="6"/>
    </i>
    <i>
      <x v="2572"/>
      <x v="1"/>
    </i>
    <i>
      <x v="2573"/>
      <x v="9"/>
    </i>
    <i>
      <x v="2574"/>
      <x v="3"/>
    </i>
    <i>
      <x v="2575"/>
      <x v="6"/>
    </i>
    <i>
      <x v="2576"/>
      <x v="5"/>
    </i>
    <i>
      <x v="2577"/>
      <x v="12"/>
    </i>
    <i>
      <x v="2578"/>
      <x v="11"/>
    </i>
    <i>
      <x v="2579"/>
      <x v="19"/>
    </i>
    <i>
      <x v="2580"/>
      <x v="12"/>
    </i>
    <i>
      <x v="2581"/>
      <x v="10"/>
    </i>
    <i>
      <x v="2582"/>
      <x v="20"/>
    </i>
    <i>
      <x v="2583"/>
      <x v="21"/>
    </i>
    <i>
      <x v="2584"/>
      <x/>
    </i>
    <i>
      <x v="2585"/>
      <x v="3"/>
    </i>
    <i>
      <x v="2586"/>
      <x v="4"/>
    </i>
    <i>
      <x v="2587"/>
      <x v="1"/>
    </i>
    <i>
      <x v="2588"/>
      <x v="6"/>
    </i>
    <i>
      <x v="2589"/>
      <x v="14"/>
    </i>
    <i>
      <x v="2590"/>
      <x v="12"/>
    </i>
    <i>
      <x v="2591"/>
      <x v="8"/>
    </i>
    <i>
      <x v="2592"/>
      <x v="20"/>
    </i>
    <i>
      <x v="2593"/>
      <x v="16"/>
    </i>
    <i>
      <x v="2594"/>
      <x v="15"/>
    </i>
    <i>
      <x v="2595"/>
      <x v="14"/>
    </i>
    <i>
      <x v="2596"/>
      <x v="6"/>
    </i>
    <i>
      <x v="2597"/>
      <x/>
    </i>
    <i>
      <x v="2598"/>
      <x v="14"/>
    </i>
    <i>
      <x v="2599"/>
      <x v="19"/>
    </i>
    <i>
      <x v="2600"/>
      <x v="1"/>
    </i>
    <i>
      <x v="2601"/>
      <x v="13"/>
    </i>
    <i>
      <x v="2602"/>
      <x v="1"/>
    </i>
    <i>
      <x v="2603"/>
      <x v="10"/>
    </i>
    <i>
      <x v="2604"/>
      <x v="10"/>
    </i>
    <i>
      <x v="2605"/>
      <x v="1"/>
    </i>
    <i>
      <x v="2606"/>
      <x v="1"/>
    </i>
    <i>
      <x v="2607"/>
      <x v="10"/>
    </i>
    <i>
      <x v="2608"/>
      <x v="10"/>
    </i>
    <i>
      <x v="2609"/>
      <x v="10"/>
    </i>
    <i>
      <x v="2610"/>
      <x v="12"/>
    </i>
    <i>
      <x v="2611"/>
      <x v="1"/>
    </i>
    <i>
      <x v="2612"/>
      <x v="1"/>
    </i>
    <i>
      <x v="2613"/>
      <x v="1"/>
    </i>
    <i>
      <x v="2614"/>
      <x v="12"/>
    </i>
    <i>
      <x v="2615"/>
      <x v="1"/>
    </i>
    <i>
      <x v="2616"/>
      <x v="15"/>
    </i>
    <i>
      <x v="2617"/>
      <x v="16"/>
    </i>
    <i>
      <x v="2618"/>
      <x v="17"/>
    </i>
    <i>
      <x v="2619"/>
      <x v="4"/>
    </i>
    <i>
      <x v="2620"/>
      <x v="20"/>
    </i>
    <i>
      <x v="2621"/>
      <x v="13"/>
    </i>
    <i>
      <x v="2622"/>
      <x/>
    </i>
    <i>
      <x v="2623"/>
      <x v="15"/>
    </i>
    <i>
      <x v="2624"/>
      <x v="16"/>
    </i>
    <i>
      <x v="2625"/>
      <x v="7"/>
    </i>
    <i>
      <x v="2626"/>
      <x v="8"/>
    </i>
    <i>
      <x v="2627"/>
      <x v="21"/>
    </i>
    <i>
      <x v="2628"/>
      <x v="12"/>
    </i>
    <i>
      <x v="2629"/>
      <x v="20"/>
    </i>
    <i>
      <x v="2630"/>
      <x v="15"/>
    </i>
    <i>
      <x v="2631"/>
      <x v="4"/>
    </i>
    <i>
      <x v="2632"/>
      <x v="21"/>
    </i>
    <i>
      <x v="2633"/>
      <x v="16"/>
    </i>
    <i>
      <x v="2634"/>
      <x v="16"/>
    </i>
    <i>
      <x v="2635"/>
      <x v="7"/>
    </i>
    <i>
      <x v="2636"/>
      <x v="21"/>
    </i>
    <i>
      <x v="2637"/>
      <x v="16"/>
    </i>
    <i>
      <x v="2638"/>
      <x v="5"/>
    </i>
    <i>
      <x v="2639"/>
      <x v="7"/>
    </i>
    <i>
      <x v="2640"/>
      <x v="2"/>
    </i>
    <i>
      <x v="2641"/>
      <x v="21"/>
    </i>
    <i>
      <x v="2642"/>
      <x v="1"/>
    </i>
    <i>
      <x v="2643"/>
      <x/>
    </i>
    <i>
      <x v="2644"/>
      <x v="14"/>
    </i>
    <i>
      <x v="2645"/>
      <x/>
    </i>
    <i>
      <x v="2646"/>
      <x v="10"/>
    </i>
    <i>
      <x v="2647"/>
      <x v="16"/>
    </i>
    <i>
      <x v="2648"/>
      <x v="12"/>
    </i>
    <i>
      <x v="2649"/>
      <x v="8"/>
    </i>
    <i>
      <x v="2650"/>
      <x v="8"/>
    </i>
    <i>
      <x v="2651"/>
      <x v="21"/>
    </i>
    <i>
      <x v="2652"/>
      <x v="14"/>
    </i>
    <i>
      <x v="2653"/>
      <x v="20"/>
    </i>
    <i>
      <x v="2654"/>
      <x v="10"/>
    </i>
    <i>
      <x v="2655"/>
      <x v="20"/>
    </i>
    <i>
      <x v="2656"/>
      <x v="5"/>
    </i>
    <i>
      <x v="2657"/>
      <x v="12"/>
    </i>
    <i>
      <x v="2658"/>
      <x v="10"/>
    </i>
    <i>
      <x v="2659"/>
      <x v="20"/>
    </i>
    <i>
      <x v="2660"/>
      <x v="7"/>
    </i>
    <i>
      <x v="2661"/>
      <x v="10"/>
    </i>
    <i>
      <x v="2662"/>
      <x v="3"/>
    </i>
    <i>
      <x v="2663"/>
      <x v="3"/>
    </i>
    <i>
      <x v="2664"/>
      <x v="7"/>
    </i>
    <i>
      <x v="2665"/>
      <x/>
    </i>
    <i>
      <x v="2666"/>
      <x v="18"/>
    </i>
    <i>
      <x v="2667"/>
      <x v="20"/>
    </i>
    <i>
      <x v="2668"/>
      <x v="10"/>
    </i>
    <i>
      <x v="2669"/>
      <x v="1"/>
    </i>
    <i>
      <x v="2670"/>
      <x v="3"/>
    </i>
    <i>
      <x v="2671"/>
      <x v="14"/>
    </i>
    <i>
      <x v="2672"/>
      <x v="11"/>
    </i>
    <i>
      <x v="2673"/>
      <x v="7"/>
    </i>
    <i>
      <x v="2674"/>
      <x v="10"/>
    </i>
    <i>
      <x v="2675"/>
      <x v="12"/>
    </i>
    <i>
      <x v="2676"/>
      <x v="5"/>
    </i>
    <i>
      <x v="2677"/>
      <x v="1"/>
    </i>
    <i>
      <x v="2678"/>
      <x v="10"/>
    </i>
    <i>
      <x v="2679"/>
      <x v="2"/>
    </i>
    <i>
      <x v="2680"/>
      <x v="8"/>
    </i>
    <i>
      <x v="2681"/>
      <x v="16"/>
    </i>
    <i>
      <x v="2682"/>
      <x v="2"/>
    </i>
    <i>
      <x v="2683"/>
      <x/>
    </i>
    <i>
      <x v="2684"/>
      <x v="12"/>
    </i>
    <i>
      <x v="2685"/>
      <x/>
    </i>
    <i>
      <x v="2686"/>
      <x v="12"/>
    </i>
    <i>
      <x v="2687"/>
      <x v="2"/>
    </i>
    <i>
      <x v="2688"/>
      <x v="1"/>
    </i>
    <i>
      <x v="2689"/>
      <x v="16"/>
    </i>
    <i>
      <x v="2690"/>
      <x v="11"/>
    </i>
    <i>
      <x v="2691"/>
      <x v="3"/>
    </i>
    <i>
      <x v="2692"/>
      <x v="9"/>
    </i>
    <i>
      <x v="2693"/>
      <x v="10"/>
    </i>
    <i>
      <x v="2694"/>
      <x v="12"/>
    </i>
    <i>
      <x v="2695"/>
      <x v="2"/>
    </i>
    <i>
      <x v="2696"/>
      <x v="1"/>
    </i>
    <i>
      <x v="2697"/>
      <x v="11"/>
    </i>
    <i>
      <x v="2698"/>
      <x v="7"/>
    </i>
    <i>
      <x v="2699"/>
      <x v="5"/>
    </i>
    <i>
      <x v="2700"/>
      <x v="16"/>
    </i>
    <i>
      <x v="2701"/>
      <x v="16"/>
    </i>
    <i>
      <x v="2702"/>
      <x v="16"/>
    </i>
    <i>
      <x v="2703"/>
      <x v="12"/>
    </i>
    <i>
      <x v="2704"/>
      <x v="12"/>
    </i>
    <i>
      <x v="2705"/>
      <x v="8"/>
    </i>
    <i>
      <x v="2706"/>
      <x v="15"/>
    </i>
    <i>
      <x v="2707"/>
      <x v="10"/>
    </i>
    <i>
      <x v="2708"/>
      <x v="3"/>
    </i>
    <i>
      <x v="2709"/>
      <x v="7"/>
    </i>
    <i>
      <x v="2710"/>
      <x v="6"/>
    </i>
    <i>
      <x v="2711"/>
      <x v="1"/>
    </i>
    <i>
      <x v="2712"/>
      <x v="22"/>
    </i>
    <i>
      <x v="2713"/>
      <x v="3"/>
    </i>
    <i>
      <x v="2714"/>
      <x v="1"/>
    </i>
    <i>
      <x v="2715"/>
      <x v="1"/>
    </i>
    <i>
      <x v="2716"/>
      <x v="16"/>
    </i>
    <i>
      <x v="2717"/>
      <x v="12"/>
    </i>
    <i>
      <x v="2718"/>
      <x v="13"/>
    </i>
    <i>
      <x v="2719"/>
      <x v="13"/>
    </i>
    <i>
      <x v="2720"/>
      <x v="15"/>
    </i>
    <i>
      <x v="2721"/>
      <x v="2"/>
    </i>
    <i>
      <x v="2722"/>
      <x v="12"/>
    </i>
    <i>
      <x v="2723"/>
      <x v="11"/>
    </i>
    <i>
      <x v="2724"/>
      <x v="21"/>
    </i>
    <i>
      <x v="2725"/>
      <x v="1"/>
    </i>
    <i>
      <x v="2726"/>
      <x v="10"/>
    </i>
    <i>
      <x v="2727"/>
      <x v="3"/>
    </i>
    <i>
      <x v="2728"/>
      <x v="21"/>
    </i>
    <i>
      <x v="2729"/>
      <x v="12"/>
    </i>
    <i>
      <x v="2730"/>
      <x v="19"/>
    </i>
    <i>
      <x v="2731"/>
      <x v="11"/>
    </i>
    <i>
      <x v="2732"/>
      <x v="21"/>
    </i>
    <i>
      <x v="2733"/>
      <x v="11"/>
    </i>
    <i>
      <x v="2734"/>
      <x v="2"/>
    </i>
    <i>
      <x v="2735"/>
      <x v="12"/>
    </i>
    <i>
      <x v="2736"/>
      <x v="13"/>
    </i>
    <i>
      <x v="2737"/>
      <x v="20"/>
    </i>
    <i>
      <x v="2738"/>
      <x v="1"/>
    </i>
    <i>
      <x v="2739"/>
      <x v="16"/>
    </i>
    <i>
      <x v="2740"/>
      <x v="6"/>
    </i>
    <i>
      <x v="2741"/>
      <x v="3"/>
    </i>
    <i>
      <x v="2742"/>
      <x v="14"/>
    </i>
    <i>
      <x v="2743"/>
      <x v="8"/>
    </i>
    <i>
      <x v="2744"/>
      <x v="6"/>
    </i>
    <i>
      <x v="2745"/>
      <x v="5"/>
    </i>
    <i>
      <x v="2746"/>
      <x v="11"/>
    </i>
    <i>
      <x v="2747"/>
      <x v="1"/>
    </i>
    <i>
      <x v="2748"/>
      <x v="9"/>
    </i>
    <i>
      <x v="2749"/>
      <x v="3"/>
    </i>
    <i>
      <x v="2750"/>
      <x v="14"/>
    </i>
    <i>
      <x v="2751"/>
      <x v="9"/>
    </i>
    <i>
      <x v="2752"/>
      <x v="10"/>
    </i>
    <i>
      <x v="2753"/>
      <x v="7"/>
    </i>
    <i>
      <x v="2754"/>
      <x v="16"/>
    </i>
    <i>
      <x v="2755"/>
      <x v="21"/>
    </i>
    <i>
      <x v="2756"/>
      <x v="4"/>
    </i>
    <i>
      <x v="2757"/>
      <x v="6"/>
    </i>
    <i>
      <x v="2758"/>
      <x v="7"/>
    </i>
    <i>
      <x v="2759"/>
      <x v="3"/>
    </i>
    <i>
      <x v="2760"/>
      <x v="13"/>
    </i>
    <i>
      <x v="2761"/>
      <x v="14"/>
    </i>
    <i>
      <x v="2762"/>
      <x v="4"/>
    </i>
    <i>
      <x v="2763"/>
      <x v="11"/>
    </i>
    <i>
      <x v="2764"/>
      <x v="7"/>
    </i>
    <i>
      <x v="2765"/>
      <x v="5"/>
    </i>
    <i>
      <x v="2766"/>
      <x v="8"/>
    </i>
    <i>
      <x v="2767"/>
      <x v="6"/>
    </i>
    <i>
      <x v="2768"/>
      <x v="11"/>
    </i>
    <i>
      <x v="2769"/>
      <x v="1"/>
    </i>
    <i>
      <x v="2770"/>
      <x v="3"/>
    </i>
    <i>
      <x v="2771"/>
      <x v="2"/>
    </i>
    <i>
      <x v="2772"/>
      <x v="14"/>
    </i>
    <i>
      <x v="2773"/>
      <x v="5"/>
    </i>
    <i>
      <x v="2774"/>
      <x v="11"/>
    </i>
    <i>
      <x v="2775"/>
      <x v="6"/>
    </i>
    <i>
      <x v="2776"/>
      <x v="10"/>
    </i>
    <i>
      <x v="2777"/>
      <x v="3"/>
    </i>
    <i>
      <x v="2778"/>
      <x v="1"/>
    </i>
    <i>
      <x v="2779"/>
      <x v="1"/>
    </i>
    <i>
      <x v="2780"/>
      <x v="1"/>
    </i>
    <i>
      <x v="2781"/>
      <x v="7"/>
    </i>
    <i>
      <x v="2782"/>
      <x v="12"/>
    </i>
    <i>
      <x v="2783"/>
      <x v="7"/>
    </i>
    <i>
      <x v="2784"/>
      <x v="7"/>
    </i>
    <i>
      <x v="2785"/>
      <x v="3"/>
    </i>
    <i>
      <x v="2786"/>
      <x v="1"/>
    </i>
    <i>
      <x v="2787"/>
      <x v="7"/>
    </i>
    <i>
      <x v="2788"/>
      <x/>
    </i>
    <i>
      <x v="2789"/>
      <x v="10"/>
    </i>
    <i>
      <x v="2790"/>
      <x v="10"/>
    </i>
    <i>
      <x v="2791"/>
      <x v="20"/>
    </i>
    <i>
      <x v="2792"/>
      <x v="3"/>
    </i>
    <i>
      <x v="2793"/>
      <x v="7"/>
    </i>
    <i>
      <x v="2794"/>
      <x v="12"/>
    </i>
    <i>
      <x v="2795"/>
      <x v="12"/>
    </i>
    <i>
      <x v="2796"/>
      <x v="3"/>
    </i>
    <i>
      <x v="2797"/>
      <x v="8"/>
    </i>
    <i>
      <x v="2798"/>
      <x v="6"/>
    </i>
    <i>
      <x v="2799"/>
      <x v="1"/>
    </i>
    <i>
      <x v="2800"/>
      <x v="11"/>
    </i>
    <i>
      <x v="2801"/>
      <x v="10"/>
    </i>
    <i>
      <x v="2802"/>
      <x v="7"/>
    </i>
    <i>
      <x v="2803"/>
      <x v="13"/>
    </i>
    <i>
      <x v="2804"/>
      <x v="6"/>
    </i>
    <i>
      <x v="2805"/>
      <x v="1"/>
    </i>
    <i>
      <x v="2806"/>
      <x v="13"/>
    </i>
    <i>
      <x v="2807"/>
      <x v="14"/>
    </i>
    <i>
      <x v="2808"/>
      <x v="1"/>
    </i>
    <i>
      <x v="2809"/>
      <x v="8"/>
    </i>
    <i>
      <x v="2810"/>
      <x v="3"/>
    </i>
    <i>
      <x v="2811"/>
      <x v="21"/>
    </i>
    <i>
      <x v="2812"/>
      <x v="21"/>
    </i>
    <i>
      <x v="2813"/>
      <x v="1"/>
    </i>
    <i>
      <x v="2814"/>
      <x v="8"/>
    </i>
    <i>
      <x v="2815"/>
      <x v="12"/>
    </i>
    <i>
      <x v="2816"/>
      <x v="6"/>
    </i>
    <i>
      <x v="2817"/>
      <x/>
    </i>
    <i>
      <x v="2818"/>
      <x/>
    </i>
    <i>
      <x v="2819"/>
      <x v="1"/>
    </i>
    <i>
      <x v="2820"/>
      <x v="21"/>
    </i>
    <i>
      <x v="2821"/>
      <x v="6"/>
    </i>
    <i>
      <x v="2822"/>
      <x v="3"/>
    </i>
    <i>
      <x v="2823"/>
      <x v="15"/>
    </i>
    <i>
      <x v="2824"/>
      <x v="6"/>
    </i>
    <i>
      <x v="2825"/>
      <x v="14"/>
    </i>
    <i>
      <x v="2826"/>
      <x v="15"/>
    </i>
    <i>
      <x v="2827"/>
      <x v="16"/>
    </i>
    <i>
      <x v="2828"/>
      <x v="20"/>
    </i>
    <i>
      <x v="2829"/>
      <x v="16"/>
    </i>
    <i>
      <x v="2830"/>
      <x v="6"/>
    </i>
    <i>
      <x v="2831"/>
      <x v="3"/>
    </i>
    <i>
      <x v="2832"/>
      <x v="2"/>
    </i>
    <i>
      <x v="2833"/>
      <x v="7"/>
    </i>
    <i>
      <x v="2834"/>
      <x v="7"/>
    </i>
    <i>
      <x v="2835"/>
      <x v="6"/>
    </i>
    <i>
      <x v="2836"/>
      <x v="16"/>
    </i>
    <i>
      <x v="2837"/>
      <x v="13"/>
    </i>
    <i>
      <x v="2838"/>
      <x v="16"/>
    </i>
    <i>
      <x v="2839"/>
      <x v="3"/>
    </i>
    <i>
      <x v="2840"/>
      <x v="13"/>
    </i>
    <i>
      <x v="2841"/>
      <x v="1"/>
    </i>
    <i>
      <x v="2842"/>
      <x v="11"/>
    </i>
    <i>
      <x v="2843"/>
      <x v="14"/>
    </i>
    <i>
      <x v="2844"/>
      <x v="5"/>
    </i>
    <i>
      <x v="2845"/>
      <x v="21"/>
    </i>
    <i>
      <x v="2846"/>
      <x v="13"/>
    </i>
    <i>
      <x v="2847"/>
      <x v="21"/>
    </i>
    <i>
      <x v="2848"/>
      <x v="21"/>
    </i>
    <i>
      <x v="2849"/>
      <x v="4"/>
    </i>
    <i>
      <x v="2850"/>
      <x v="16"/>
    </i>
    <i>
      <x v="2851"/>
      <x v="16"/>
    </i>
    <i>
      <x v="2852"/>
      <x v="20"/>
    </i>
    <i>
      <x v="2853"/>
      <x v="16"/>
    </i>
    <i>
      <x v="2854"/>
      <x v="16"/>
    </i>
    <i>
      <x v="2855"/>
      <x v="15"/>
    </i>
    <i>
      <x v="2856"/>
      <x v="16"/>
    </i>
    <i>
      <x v="2857"/>
      <x v="5"/>
    </i>
    <i>
      <x v="2858"/>
      <x v="21"/>
    </i>
    <i>
      <x v="2859"/>
      <x v="5"/>
    </i>
    <i>
      <x v="2860"/>
      <x v="6"/>
    </i>
    <i>
      <x v="2861"/>
      <x v="3"/>
    </i>
    <i>
      <x v="2862"/>
      <x v="3"/>
    </i>
    <i>
      <x v="2863"/>
      <x v="20"/>
    </i>
    <i>
      <x v="2864"/>
      <x v="16"/>
    </i>
    <i>
      <x v="2865"/>
      <x v="10"/>
    </i>
    <i>
      <x v="2866"/>
      <x/>
    </i>
    <i>
      <x v="2867"/>
      <x v="1"/>
    </i>
    <i>
      <x v="2868"/>
      <x v="21"/>
    </i>
    <i>
      <x v="2869"/>
      <x v="7"/>
    </i>
    <i>
      <x v="2870"/>
      <x v="12"/>
    </i>
    <i>
      <x v="2871"/>
      <x v="16"/>
    </i>
    <i>
      <x v="2872"/>
      <x v="2"/>
    </i>
    <i>
      <x v="2873"/>
      <x v="16"/>
    </i>
    <i>
      <x v="2874"/>
      <x v="19"/>
    </i>
    <i>
      <x v="2875"/>
      <x v="10"/>
    </i>
    <i>
      <x v="2876"/>
      <x v="13"/>
    </i>
    <i>
      <x v="2877"/>
      <x/>
    </i>
    <i>
      <x v="2878"/>
      <x v="21"/>
    </i>
    <i>
      <x v="2879"/>
      <x v="20"/>
    </i>
    <i>
      <x v="2880"/>
      <x v="7"/>
    </i>
    <i>
      <x v="2881"/>
      <x v="21"/>
    </i>
    <i>
      <x v="2882"/>
      <x v="14"/>
    </i>
    <i>
      <x v="2883"/>
      <x v="13"/>
    </i>
    <i>
      <x v="2884"/>
      <x v="14"/>
    </i>
    <i>
      <x v="2885"/>
      <x v="16"/>
    </i>
    <i>
      <x v="2886"/>
      <x v="11"/>
    </i>
    <i>
      <x v="2887"/>
      <x v="16"/>
    </i>
    <i>
      <x v="2888"/>
      <x v="12"/>
    </i>
    <i>
      <x v="2889"/>
      <x v="13"/>
    </i>
    <i>
      <x v="2890"/>
      <x v="4"/>
    </i>
    <i>
      <x v="2891"/>
      <x v="5"/>
    </i>
    <i>
      <x v="2892"/>
      <x/>
    </i>
    <i>
      <x v="2893"/>
      <x v="20"/>
    </i>
    <i>
      <x v="2894"/>
      <x v="7"/>
    </i>
    <i>
      <x v="2895"/>
      <x v="10"/>
    </i>
    <i>
      <x v="2896"/>
      <x v="20"/>
    </i>
    <i>
      <x v="2897"/>
      <x v="7"/>
    </i>
    <i>
      <x v="2898"/>
      <x v="5"/>
    </i>
    <i>
      <x v="2899"/>
      <x v="11"/>
    </i>
    <i>
      <x v="2900"/>
      <x v="7"/>
    </i>
    <i>
      <x v="2901"/>
      <x v="6"/>
    </i>
    <i>
      <x v="2902"/>
      <x v="2"/>
    </i>
    <i>
      <x v="2903"/>
      <x v="14"/>
    </i>
    <i>
      <x v="2904"/>
      <x v="1"/>
    </i>
    <i>
      <x v="2905"/>
      <x v="5"/>
    </i>
    <i>
      <x v="2906"/>
      <x v="14"/>
    </i>
    <i>
      <x v="2907"/>
      <x v="5"/>
    </i>
    <i>
      <x v="2908"/>
      <x v="7"/>
    </i>
    <i>
      <x v="2909"/>
      <x v="8"/>
    </i>
    <i>
      <x v="2910"/>
      <x/>
    </i>
    <i>
      <x v="2911"/>
      <x v="14"/>
    </i>
    <i>
      <x v="2912"/>
      <x v="8"/>
    </i>
    <i>
      <x v="2913"/>
      <x v="16"/>
    </i>
    <i>
      <x v="2914"/>
      <x v="17"/>
    </i>
    <i>
      <x v="2915"/>
      <x v="11"/>
    </i>
    <i>
      <x v="2916"/>
      <x v="14"/>
    </i>
    <i>
      <x v="2917"/>
      <x/>
    </i>
    <i>
      <x v="2918"/>
      <x v="14"/>
    </i>
    <i>
      <x v="2919"/>
      <x v="4"/>
    </i>
    <i>
      <x v="2920"/>
      <x v="8"/>
    </i>
    <i>
      <x v="2921"/>
      <x v="1"/>
    </i>
    <i>
      <x v="2922"/>
      <x/>
    </i>
    <i>
      <x v="2923"/>
      <x v="2"/>
    </i>
    <i>
      <x v="2924"/>
      <x v="1"/>
    </i>
    <i>
      <x v="2925"/>
      <x v="11"/>
    </i>
    <i>
      <x v="2926"/>
      <x v="18"/>
    </i>
    <i>
      <x v="2927"/>
      <x v="10"/>
    </i>
    <i>
      <x v="2928"/>
      <x v="6"/>
    </i>
    <i>
      <x v="2929"/>
      <x v="1"/>
    </i>
    <i>
      <x v="2930"/>
      <x v="2"/>
    </i>
    <i>
      <x v="2931"/>
      <x v="14"/>
    </i>
    <i>
      <x v="2932"/>
      <x v="21"/>
    </i>
    <i>
      <x v="2933"/>
      <x v="11"/>
    </i>
    <i>
      <x v="2934"/>
      <x v="9"/>
    </i>
    <i>
      <x v="2935"/>
      <x v="10"/>
    </i>
    <i>
      <x v="2936"/>
      <x v="3"/>
    </i>
    <i>
      <x v="2937"/>
      <x v="16"/>
    </i>
    <i>
      <x v="2938"/>
      <x v="9"/>
    </i>
    <i>
      <x v="2939"/>
      <x v="10"/>
    </i>
    <i>
      <x v="2940"/>
      <x v="12"/>
    </i>
    <i>
      <x v="2941"/>
      <x v="8"/>
    </i>
    <i>
      <x v="2942"/>
      <x/>
    </i>
    <i>
      <x v="2943"/>
      <x v="10"/>
    </i>
    <i>
      <x v="2944"/>
      <x v="5"/>
    </i>
    <i>
      <x v="2945"/>
      <x v="1"/>
    </i>
    <i>
      <x v="2946"/>
      <x v="21"/>
    </i>
    <i>
      <x v="2947"/>
      <x v="7"/>
    </i>
    <i>
      <x v="2948"/>
      <x v="1"/>
    </i>
    <i>
      <x v="2949"/>
      <x v="7"/>
    </i>
    <i>
      <x v="2950"/>
      <x/>
    </i>
    <i>
      <x v="2951"/>
      <x v="1"/>
    </i>
    <i>
      <x v="2952"/>
      <x v="14"/>
    </i>
    <i>
      <x v="2953"/>
      <x v="5"/>
    </i>
    <i>
      <x v="2954"/>
      <x v="21"/>
    </i>
    <i>
      <x v="2955"/>
      <x v="1"/>
    </i>
    <i>
      <x v="2956"/>
      <x v="20"/>
    </i>
    <i>
      <x v="2957"/>
      <x v="3"/>
    </i>
    <i>
      <x v="2958"/>
      <x v="3"/>
    </i>
    <i>
      <x v="2959"/>
      <x v="8"/>
    </i>
    <i>
      <x v="2960"/>
      <x v="14"/>
    </i>
    <i>
      <x v="2961"/>
      <x v="12"/>
    </i>
    <i>
      <x v="2962"/>
      <x v="8"/>
    </i>
    <i>
      <x v="2963"/>
      <x v="12"/>
    </i>
    <i>
      <x v="2964"/>
      <x v="2"/>
    </i>
    <i>
      <x v="2965"/>
      <x v="10"/>
    </i>
    <i>
      <x v="2966"/>
      <x v="21"/>
    </i>
    <i>
      <x v="2967"/>
      <x v="12"/>
    </i>
    <i>
      <x v="2968"/>
      <x v="20"/>
    </i>
    <i>
      <x v="2969"/>
      <x v="20"/>
    </i>
    <i>
      <x v="2970"/>
      <x v="2"/>
    </i>
    <i>
      <x v="2971"/>
      <x v="2"/>
    </i>
    <i>
      <x v="2972"/>
      <x v="1"/>
    </i>
    <i>
      <x v="2973"/>
      <x v="21"/>
    </i>
    <i>
      <x v="2974"/>
      <x v="16"/>
    </i>
    <i>
      <x v="2975"/>
      <x v="7"/>
    </i>
    <i>
      <x v="2976"/>
      <x v="5"/>
    </i>
    <i>
      <x v="2977"/>
      <x v="3"/>
    </i>
    <i>
      <x v="2978"/>
      <x v="21"/>
    </i>
    <i>
      <x v="2979"/>
      <x v="3"/>
    </i>
    <i>
      <x v="2980"/>
      <x v="3"/>
    </i>
    <i>
      <x v="2981"/>
      <x v="4"/>
    </i>
    <i>
      <x v="2982"/>
      <x v="15"/>
    </i>
    <i>
      <x v="2983"/>
      <x v="6"/>
    </i>
    <i>
      <x v="2984"/>
      <x v="20"/>
    </i>
    <i>
      <x v="2985"/>
      <x v="10"/>
    </i>
    <i>
      <x v="2986"/>
      <x v="10"/>
    </i>
    <i>
      <x v="2987"/>
      <x v="7"/>
    </i>
    <i>
      <x v="2988"/>
      <x v="7"/>
    </i>
    <i>
      <x v="2989"/>
      <x v="3"/>
    </i>
    <i>
      <x v="2990"/>
      <x v="3"/>
    </i>
    <i>
      <x v="2991"/>
      <x v="10"/>
    </i>
    <i>
      <x v="2992"/>
      <x v="10"/>
    </i>
    <i>
      <x v="2993"/>
      <x v="14"/>
    </i>
    <i>
      <x v="2994"/>
      <x v="20"/>
    </i>
    <i>
      <x v="2995"/>
      <x v="5"/>
    </i>
    <i>
      <x v="2996"/>
      <x v="1"/>
    </i>
    <i>
      <x v="2997"/>
      <x v="5"/>
    </i>
    <i>
      <x v="2998"/>
      <x v="5"/>
    </i>
    <i>
      <x v="2999"/>
      <x v="11"/>
    </i>
    <i>
      <x v="3000"/>
      <x v="1"/>
    </i>
    <i>
      <x v="3001"/>
      <x v="8"/>
    </i>
    <i>
      <x v="3002"/>
      <x v="4"/>
    </i>
    <i>
      <x v="3003"/>
      <x v="6"/>
    </i>
    <i>
      <x v="3004"/>
      <x v="7"/>
    </i>
    <i>
      <x v="3005"/>
      <x v="1"/>
    </i>
    <i>
      <x v="3006"/>
      <x v="10"/>
    </i>
    <i>
      <x v="3007"/>
      <x v="1"/>
    </i>
    <i>
      <x v="3008"/>
      <x v="1"/>
    </i>
    <i>
      <x v="3009"/>
      <x v="5"/>
    </i>
    <i>
      <x v="3010"/>
      <x v="16"/>
    </i>
    <i>
      <x v="3011"/>
      <x v="1"/>
    </i>
    <i>
      <x v="3012"/>
      <x v="12"/>
    </i>
    <i>
      <x v="3013"/>
      <x v="14"/>
    </i>
    <i>
      <x v="3014"/>
      <x v="1"/>
    </i>
    <i>
      <x v="3015"/>
      <x v="2"/>
    </i>
    <i>
      <x v="3016"/>
      <x v="10"/>
    </i>
    <i>
      <x v="3017"/>
      <x v="11"/>
    </i>
    <i>
      <x v="3018"/>
      <x v="10"/>
    </i>
    <i>
      <x v="3019"/>
      <x v="10"/>
    </i>
    <i>
      <x v="3020"/>
      <x v="10"/>
    </i>
    <i>
      <x v="3021"/>
      <x v="11"/>
    </i>
    <i>
      <x v="3022"/>
      <x v="9"/>
    </i>
    <i>
      <x v="3023"/>
      <x v="10"/>
    </i>
    <i>
      <x v="3024"/>
      <x v="12"/>
    </i>
    <i>
      <x v="3025"/>
      <x v="12"/>
    </i>
    <i>
      <x v="3026"/>
      <x v="10"/>
    </i>
    <i>
      <x v="3027"/>
      <x v="8"/>
    </i>
    <i>
      <x v="3028"/>
      <x v="15"/>
    </i>
    <i>
      <x v="3029"/>
      <x v="15"/>
    </i>
    <i>
      <x v="3030"/>
      <x v="14"/>
    </i>
    <i>
      <x v="3031"/>
      <x v="16"/>
    </i>
    <i>
      <x v="3032"/>
      <x v="12"/>
    </i>
    <i>
      <x v="3033"/>
      <x v="2"/>
    </i>
    <i>
      <x v="3034"/>
      <x v="1"/>
    </i>
    <i>
      <x v="3035"/>
      <x v="4"/>
    </i>
    <i>
      <x v="3036"/>
      <x v="7"/>
    </i>
    <i>
      <x v="3037"/>
      <x v="5"/>
    </i>
    <i>
      <x v="3038"/>
      <x v="7"/>
    </i>
    <i>
      <x v="3039"/>
      <x v="6"/>
    </i>
    <i>
      <x v="3040"/>
      <x v="8"/>
    </i>
    <i>
      <x v="3041"/>
      <x v="12"/>
    </i>
    <i>
      <x v="3042"/>
      <x v="7"/>
    </i>
    <i>
      <x v="3043"/>
      <x v="10"/>
    </i>
    <i>
      <x v="3044"/>
      <x v="6"/>
    </i>
    <i>
      <x v="3045"/>
      <x v="3"/>
    </i>
    <i>
      <x v="3046"/>
      <x v="12"/>
    </i>
    <i>
      <x v="3047"/>
      <x v="14"/>
    </i>
    <i>
      <x v="3048"/>
      <x v="11"/>
    </i>
    <i>
      <x v="3049"/>
      <x v="4"/>
    </i>
    <i>
      <x v="3050"/>
      <x v="9"/>
    </i>
    <i>
      <x v="3051"/>
      <x v="8"/>
    </i>
    <i>
      <x v="3052"/>
      <x v="1"/>
    </i>
    <i>
      <x v="3053"/>
      <x v="16"/>
    </i>
    <i>
      <x v="3054"/>
      <x v="16"/>
    </i>
    <i>
      <x v="3055"/>
      <x v="4"/>
    </i>
    <i>
      <x v="3056"/>
      <x v="1"/>
    </i>
    <i>
      <x v="3057"/>
      <x/>
    </i>
    <i>
      <x v="3058"/>
      <x v="13"/>
    </i>
    <i>
      <x v="3059"/>
      <x v="2"/>
    </i>
    <i>
      <x v="3060"/>
      <x v="8"/>
    </i>
    <i>
      <x v="3061"/>
      <x v="4"/>
    </i>
    <i>
      <x v="3062"/>
      <x v="9"/>
    </i>
    <i>
      <x v="3063"/>
      <x/>
    </i>
    <i>
      <x v="3064"/>
      <x v="11"/>
    </i>
    <i>
      <x v="3065"/>
      <x/>
    </i>
    <i>
      <x v="3066"/>
      <x v="21"/>
    </i>
    <i>
      <x v="3067"/>
      <x v="3"/>
    </i>
    <i>
      <x v="3068"/>
      <x v="6"/>
    </i>
    <i>
      <x v="3069"/>
      <x v="1"/>
    </i>
    <i>
      <x v="3070"/>
      <x v="10"/>
    </i>
    <i>
      <x v="3071"/>
      <x v="11"/>
    </i>
    <i>
      <x v="3072"/>
      <x v="14"/>
    </i>
    <i>
      <x v="3073"/>
      <x v="10"/>
    </i>
    <i>
      <x v="3074"/>
      <x v="12"/>
    </i>
    <i>
      <x v="3075"/>
      <x v="7"/>
    </i>
    <i>
      <x v="3076"/>
      <x v="13"/>
    </i>
    <i>
      <x v="3077"/>
      <x v="10"/>
    </i>
    <i>
      <x v="3078"/>
      <x v="8"/>
    </i>
    <i>
      <x v="3079"/>
      <x v="5"/>
    </i>
    <i>
      <x v="3080"/>
      <x v="3"/>
    </i>
    <i>
      <x v="3081"/>
      <x v="8"/>
    </i>
    <i>
      <x v="3082"/>
      <x v="3"/>
    </i>
    <i>
      <x v="3083"/>
      <x v="12"/>
    </i>
    <i>
      <x v="3084"/>
      <x v="7"/>
    </i>
    <i>
      <x v="3085"/>
      <x v="7"/>
    </i>
    <i>
      <x v="3086"/>
      <x v="1"/>
    </i>
    <i>
      <x v="3087"/>
      <x v="5"/>
    </i>
    <i>
      <x v="3088"/>
      <x v="6"/>
    </i>
    <i>
      <x v="3089"/>
      <x v="21"/>
    </i>
    <i>
      <x v="3090"/>
      <x v="4"/>
    </i>
    <i>
      <x v="3091"/>
      <x v="14"/>
    </i>
    <i>
      <x v="3092"/>
      <x v="1"/>
    </i>
    <i>
      <x v="3093"/>
      <x v="5"/>
    </i>
    <i>
      <x v="3094"/>
      <x v="16"/>
    </i>
    <i>
      <x v="3095"/>
      <x v="8"/>
    </i>
    <i>
      <x v="3096"/>
      <x v="16"/>
    </i>
    <i>
      <x v="3097"/>
      <x v="1"/>
    </i>
    <i>
      <x v="3098"/>
      <x v="1"/>
    </i>
    <i>
      <x v="3099"/>
      <x v="15"/>
    </i>
    <i>
      <x v="3100"/>
      <x v="7"/>
    </i>
    <i>
      <x v="3101"/>
      <x v="16"/>
    </i>
    <i>
      <x v="3102"/>
      <x v="16"/>
    </i>
    <i>
      <x v="3103"/>
      <x v="15"/>
    </i>
    <i>
      <x v="3104"/>
      <x v="11"/>
    </i>
    <i>
      <x v="3105"/>
      <x v="12"/>
    </i>
    <i>
      <x v="3106"/>
      <x v="15"/>
    </i>
    <i>
      <x v="3107"/>
      <x v="21"/>
    </i>
    <i>
      <x v="3108"/>
      <x v="12"/>
    </i>
    <i>
      <x v="3109"/>
      <x v="12"/>
    </i>
    <i>
      <x v="3110"/>
      <x v="4"/>
    </i>
    <i>
      <x v="3111"/>
      <x v="4"/>
    </i>
    <i>
      <x v="3112"/>
      <x v="3"/>
    </i>
    <i>
      <x v="3113"/>
      <x v="21"/>
    </i>
    <i>
      <x v="3114"/>
      <x v="6"/>
    </i>
    <i>
      <x v="3115"/>
      <x v="15"/>
    </i>
    <i>
      <x v="3116"/>
      <x v="1"/>
    </i>
    <i>
      <x v="3117"/>
      <x v="19"/>
    </i>
    <i>
      <x v="3118"/>
      <x v="10"/>
    </i>
    <i>
      <x v="3119"/>
      <x v="3"/>
    </i>
    <i>
      <x v="3120"/>
      <x v="1"/>
    </i>
    <i>
      <x v="3121"/>
      <x v="20"/>
    </i>
    <i>
      <x v="3122"/>
      <x v="10"/>
    </i>
    <i>
      <x v="3123"/>
      <x v="3"/>
    </i>
    <i>
      <x v="3124"/>
      <x v="12"/>
    </i>
    <i>
      <x v="3125"/>
      <x v="1"/>
    </i>
    <i>
      <x v="3126"/>
      <x v="12"/>
    </i>
    <i>
      <x v="3127"/>
      <x v="6"/>
    </i>
    <i>
      <x v="3128"/>
      <x v="21"/>
    </i>
    <i>
      <x v="3129"/>
      <x v="12"/>
    </i>
    <i>
      <x v="3130"/>
      <x v="1"/>
    </i>
    <i>
      <x v="3131"/>
      <x v="4"/>
    </i>
    <i>
      <x v="3132"/>
      <x/>
    </i>
    <i>
      <x v="3133"/>
      <x v="7"/>
    </i>
    <i>
      <x v="3134"/>
      <x v="10"/>
    </i>
    <i>
      <x v="3135"/>
      <x/>
    </i>
    <i>
      <x v="3136"/>
      <x/>
    </i>
    <i>
      <x v="3137"/>
      <x v="20"/>
    </i>
    <i>
      <x v="3138"/>
      <x v="10"/>
    </i>
    <i>
      <x v="3139"/>
      <x v="1"/>
    </i>
    <i>
      <x v="3140"/>
      <x v="14"/>
    </i>
    <i>
      <x v="3141"/>
      <x v="16"/>
    </i>
    <i>
      <x v="3142"/>
      <x v="5"/>
    </i>
    <i>
      <x v="3143"/>
      <x v="6"/>
    </i>
    <i>
      <x v="3144"/>
      <x v="7"/>
    </i>
    <i>
      <x v="3145"/>
      <x v="12"/>
    </i>
    <i>
      <x v="3146"/>
      <x v="21"/>
    </i>
    <i>
      <x v="3147"/>
      <x v="1"/>
    </i>
    <i>
      <x v="3148"/>
      <x v="14"/>
    </i>
    <i>
      <x v="3149"/>
      <x v="16"/>
    </i>
    <i>
      <x v="3150"/>
      <x v="8"/>
    </i>
    <i>
      <x v="3151"/>
      <x v="16"/>
    </i>
    <i>
      <x v="3152"/>
      <x v="10"/>
    </i>
    <i>
      <x v="3153"/>
      <x v="5"/>
    </i>
    <i>
      <x v="3154"/>
      <x v="1"/>
    </i>
    <i>
      <x v="3155"/>
      <x v="13"/>
    </i>
    <i>
      <x v="3156"/>
      <x v="20"/>
    </i>
    <i>
      <x v="3157"/>
      <x v="9"/>
    </i>
    <i>
      <x v="3158"/>
      <x v="21"/>
    </i>
    <i>
      <x v="3159"/>
      <x v="16"/>
    </i>
    <i>
      <x v="3160"/>
      <x v="16"/>
    </i>
    <i>
      <x v="3161"/>
      <x v="1"/>
    </i>
    <i>
      <x v="3162"/>
      <x v="4"/>
    </i>
    <i>
      <x v="3163"/>
      <x/>
    </i>
    <i>
      <x v="3164"/>
      <x v="3"/>
    </i>
    <i>
      <x v="3165"/>
      <x v="7"/>
    </i>
    <i>
      <x v="3166"/>
      <x v="9"/>
    </i>
    <i>
      <x v="3167"/>
      <x v="12"/>
    </i>
    <i>
      <x v="3168"/>
      <x v="16"/>
    </i>
    <i>
      <x v="3169"/>
      <x v="2"/>
    </i>
    <i>
      <x v="3170"/>
      <x v="16"/>
    </i>
    <i>
      <x v="3171"/>
      <x v="16"/>
    </i>
    <i>
      <x v="3172"/>
      <x v="10"/>
    </i>
    <i>
      <x v="3173"/>
      <x v="16"/>
    </i>
    <i>
      <x v="3174"/>
      <x v="10"/>
    </i>
    <i>
      <x v="3175"/>
      <x/>
    </i>
    <i>
      <x v="3176"/>
      <x v="3"/>
    </i>
    <i>
      <x v="3177"/>
      <x v="21"/>
    </i>
    <i>
      <x v="3178"/>
      <x/>
    </i>
    <i>
      <x v="3179"/>
      <x v="8"/>
    </i>
    <i>
      <x v="3180"/>
      <x v="5"/>
    </i>
    <i>
      <x v="3181"/>
      <x v="1"/>
    </i>
    <i>
      <x v="3182"/>
      <x v="20"/>
    </i>
    <i>
      <x v="3183"/>
      <x v="1"/>
    </i>
    <i>
      <x v="3184"/>
      <x v="1"/>
    </i>
    <i>
      <x v="3185"/>
      <x v="7"/>
    </i>
    <i>
      <x v="3186"/>
      <x v="10"/>
    </i>
    <i>
      <x v="3187"/>
      <x v="16"/>
    </i>
    <i>
      <x v="3188"/>
      <x v="16"/>
    </i>
    <i>
      <x v="3189"/>
      <x v="5"/>
    </i>
    <i>
      <x v="3190"/>
      <x v="10"/>
    </i>
    <i>
      <x v="3191"/>
      <x v="16"/>
    </i>
    <i>
      <x v="3192"/>
      <x v="4"/>
    </i>
    <i>
      <x v="3193"/>
      <x v="21"/>
    </i>
    <i>
      <x v="3194"/>
      <x v="9"/>
    </i>
    <i>
      <x v="3195"/>
      <x v="3"/>
    </i>
    <i>
      <x v="3196"/>
      <x v="4"/>
    </i>
    <i>
      <x v="3197"/>
      <x v="3"/>
    </i>
    <i>
      <x v="3198"/>
      <x/>
    </i>
    <i>
      <x v="3199"/>
      <x v="3"/>
    </i>
    <i>
      <x v="3200"/>
      <x v="1"/>
    </i>
    <i>
      <x v="3201"/>
      <x v="3"/>
    </i>
    <i>
      <x v="3202"/>
      <x v="21"/>
    </i>
    <i>
      <x v="3203"/>
      <x v="7"/>
    </i>
    <i>
      <x v="3204"/>
      <x v="2"/>
    </i>
    <i>
      <x v="3205"/>
      <x v="1"/>
    </i>
    <i>
      <x v="3206"/>
      <x v="3"/>
    </i>
    <i>
      <x v="3207"/>
      <x v="19"/>
    </i>
    <i>
      <x v="3208"/>
      <x v="1"/>
    </i>
    <i>
      <x v="3209"/>
      <x/>
    </i>
    <i>
      <x v="3210"/>
      <x v="7"/>
    </i>
    <i>
      <x v="3211"/>
      <x v="15"/>
    </i>
    <i>
      <x v="3212"/>
      <x v="13"/>
    </i>
    <i>
      <x v="3213"/>
      <x v="21"/>
    </i>
    <i>
      <x v="3214"/>
      <x v="16"/>
    </i>
    <i>
      <x v="3215"/>
      <x v="6"/>
    </i>
    <i>
      <x v="3216"/>
      <x v="10"/>
    </i>
    <i>
      <x v="3217"/>
      <x v="2"/>
    </i>
    <i>
      <x v="3218"/>
      <x v="9"/>
    </i>
    <i>
      <x v="3219"/>
      <x v="15"/>
    </i>
    <i>
      <x v="3220"/>
      <x v="1"/>
    </i>
    <i>
      <x v="3221"/>
      <x v="10"/>
    </i>
    <i>
      <x v="3222"/>
      <x v="13"/>
    </i>
    <i>
      <x v="3223"/>
      <x v="20"/>
    </i>
    <i>
      <x v="3224"/>
      <x v="1"/>
    </i>
    <i>
      <x v="3225"/>
      <x v="1"/>
    </i>
    <i>
      <x v="3226"/>
      <x v="14"/>
    </i>
    <i>
      <x v="3227"/>
      <x v="21"/>
    </i>
    <i>
      <x v="3228"/>
      <x v="1"/>
    </i>
    <i>
      <x v="3229"/>
      <x v="14"/>
    </i>
    <i>
      <x v="3230"/>
      <x v="14"/>
    </i>
    <i>
      <x v="3231"/>
      <x v="1"/>
    </i>
    <i>
      <x v="3232"/>
      <x v="14"/>
    </i>
    <i>
      <x v="3233"/>
      <x/>
    </i>
    <i>
      <x v="3234"/>
      <x/>
    </i>
    <i>
      <x v="3235"/>
      <x v="1"/>
    </i>
    <i>
      <x v="3236"/>
      <x/>
    </i>
    <i>
      <x v="3237"/>
      <x v="16"/>
    </i>
    <i>
      <x v="3238"/>
      <x v="7"/>
    </i>
    <i>
      <x v="3239"/>
      <x v="10"/>
    </i>
    <i>
      <x v="3240"/>
      <x v="12"/>
    </i>
    <i>
      <x v="3241"/>
      <x v="2"/>
    </i>
    <i>
      <x v="3242"/>
      <x v="11"/>
    </i>
    <i>
      <x v="3243"/>
      <x v="16"/>
    </i>
    <i>
      <x v="3244"/>
      <x v="5"/>
    </i>
    <i>
      <x v="3245"/>
      <x v="16"/>
    </i>
    <i>
      <x v="3246"/>
      <x v="15"/>
    </i>
    <i>
      <x v="3247"/>
      <x v="10"/>
    </i>
    <i>
      <x v="3248"/>
      <x v="12"/>
    </i>
    <i>
      <x v="3249"/>
      <x v="2"/>
    </i>
    <i>
      <x v="3250"/>
      <x v="2"/>
    </i>
    <i>
      <x v="3251"/>
      <x v="16"/>
    </i>
    <i>
      <x v="3252"/>
      <x v="7"/>
    </i>
    <i>
      <x v="3253"/>
      <x v="13"/>
    </i>
    <i>
      <x v="3254"/>
      <x v="13"/>
    </i>
    <i>
      <x v="3255"/>
      <x v="10"/>
    </i>
    <i>
      <x v="3256"/>
      <x v="12"/>
    </i>
    <i>
      <x v="3257"/>
      <x v="11"/>
    </i>
    <i>
      <x v="3258"/>
      <x v="12"/>
    </i>
    <i>
      <x v="3259"/>
      <x v="2"/>
    </i>
    <i>
      <x v="3260"/>
      <x v="11"/>
    </i>
    <i>
      <x v="3261"/>
      <x v="16"/>
    </i>
    <i>
      <x v="3262"/>
      <x v="12"/>
    </i>
    <i>
      <x v="3263"/>
      <x v="12"/>
    </i>
    <i>
      <x v="3264"/>
      <x v="12"/>
    </i>
    <i>
      <x v="3265"/>
      <x v="8"/>
    </i>
    <i>
      <x v="3266"/>
      <x v="20"/>
    </i>
    <i>
      <x v="3267"/>
      <x v="21"/>
    </i>
    <i>
      <x v="3268"/>
      <x v="13"/>
    </i>
    <i>
      <x v="3269"/>
      <x v="16"/>
    </i>
    <i>
      <x v="3270"/>
      <x v="7"/>
    </i>
    <i>
      <x v="3271"/>
      <x v="10"/>
    </i>
    <i>
      <x v="3272"/>
      <x v="13"/>
    </i>
    <i>
      <x v="3273"/>
      <x v="12"/>
    </i>
    <i>
      <x v="3274"/>
      <x v="21"/>
    </i>
    <i>
      <x v="3275"/>
      <x v="7"/>
    </i>
    <i>
      <x v="3276"/>
      <x v="3"/>
    </i>
    <i>
      <x v="3277"/>
      <x v="5"/>
    </i>
    <i>
      <x v="3278"/>
      <x v="6"/>
    </i>
    <i>
      <x v="3279"/>
      <x v="4"/>
    </i>
    <i>
      <x v="3280"/>
      <x v="7"/>
    </i>
    <i>
      <x v="3281"/>
      <x v="7"/>
    </i>
    <i>
      <x v="3282"/>
      <x v="4"/>
    </i>
    <i>
      <x v="3283"/>
      <x v="10"/>
    </i>
    <i>
      <x v="3284"/>
      <x v="10"/>
    </i>
    <i>
      <x v="3285"/>
      <x v="10"/>
    </i>
    <i>
      <x v="3286"/>
      <x v="14"/>
    </i>
    <i>
      <x v="3287"/>
      <x v="1"/>
    </i>
    <i>
      <x v="3288"/>
      <x v="1"/>
    </i>
    <i>
      <x v="3289"/>
      <x v="4"/>
    </i>
    <i>
      <x v="3290"/>
      <x v="13"/>
    </i>
    <i>
      <x v="3291"/>
      <x v="7"/>
    </i>
    <i>
      <x v="3292"/>
      <x v="5"/>
    </i>
    <i>
      <x v="3293"/>
      <x v="5"/>
    </i>
    <i>
      <x v="3294"/>
      <x v="3"/>
    </i>
    <i>
      <x v="3295"/>
      <x v="4"/>
    </i>
    <i>
      <x v="3296"/>
      <x v="20"/>
    </i>
    <i>
      <x v="3297"/>
      <x v="5"/>
    </i>
    <i>
      <x v="3298"/>
      <x v="11"/>
    </i>
    <i>
      <x v="3299"/>
      <x v="5"/>
    </i>
    <i>
      <x v="3300"/>
      <x v="5"/>
    </i>
    <i>
      <x v="3301"/>
      <x v="20"/>
    </i>
    <i>
      <x v="3302"/>
      <x v="10"/>
    </i>
    <i>
      <x v="3303"/>
      <x v="12"/>
    </i>
    <i>
      <x v="3304"/>
      <x v="20"/>
    </i>
    <i>
      <x v="3305"/>
      <x v="7"/>
    </i>
    <i>
      <x v="3306"/>
      <x v="8"/>
    </i>
    <i>
      <x v="3307"/>
      <x v="3"/>
    </i>
    <i>
      <x v="3308"/>
      <x v="16"/>
    </i>
    <i>
      <x v="3309"/>
      <x v="5"/>
    </i>
    <i>
      <x v="3310"/>
      <x v="15"/>
    </i>
    <i>
      <x v="3311"/>
      <x v="16"/>
    </i>
    <i>
      <x v="3312"/>
      <x v="5"/>
    </i>
    <i>
      <x v="3313"/>
      <x v="16"/>
    </i>
    <i>
      <x v="3314"/>
      <x v="2"/>
    </i>
    <i>
      <x v="3315"/>
      <x v="6"/>
    </i>
    <i>
      <x v="3316"/>
      <x v="16"/>
    </i>
    <i>
      <x v="3317"/>
      <x v="1"/>
    </i>
    <i>
      <x v="3318"/>
      <x v="7"/>
    </i>
    <i>
      <x v="3319"/>
      <x v="9"/>
    </i>
    <i>
      <x v="3320"/>
      <x v="1"/>
    </i>
    <i>
      <x v="3321"/>
      <x v="7"/>
    </i>
    <i>
      <x v="3322"/>
      <x v="16"/>
    </i>
    <i>
      <x v="3323"/>
      <x/>
    </i>
    <i>
      <x v="3324"/>
      <x v="8"/>
    </i>
    <i>
      <x v="3325"/>
      <x v="21"/>
    </i>
    <i>
      <x v="3326"/>
      <x v="21"/>
    </i>
    <i>
      <x v="3327"/>
      <x v="7"/>
    </i>
    <i>
      <x v="3328"/>
      <x v="3"/>
    </i>
    <i>
      <x v="3329"/>
      <x v="3"/>
    </i>
    <i>
      <x v="3330"/>
      <x v="1"/>
    </i>
    <i>
      <x v="3331"/>
      <x v="1"/>
    </i>
    <i>
      <x v="3332"/>
      <x v="16"/>
    </i>
    <i>
      <x v="3333"/>
      <x v="19"/>
    </i>
    <i>
      <x v="3334"/>
      <x v="7"/>
    </i>
    <i>
      <x v="3335"/>
      <x v="1"/>
    </i>
    <i>
      <x v="3336"/>
      <x v="3"/>
    </i>
    <i>
      <x v="3337"/>
      <x v="1"/>
    </i>
    <i>
      <x v="3338"/>
      <x v="2"/>
    </i>
    <i>
      <x v="3339"/>
      <x v="16"/>
    </i>
    <i>
      <x v="3340"/>
      <x v="1"/>
    </i>
    <i>
      <x v="3341"/>
      <x v="13"/>
    </i>
    <i>
      <x v="3342"/>
      <x v="8"/>
    </i>
    <i>
      <x v="3343"/>
      <x v="1"/>
    </i>
    <i>
      <x v="3344"/>
      <x v="3"/>
    </i>
    <i>
      <x v="3345"/>
      <x v="8"/>
    </i>
    <i>
      <x v="3346"/>
      <x v="2"/>
    </i>
    <i>
      <x v="3347"/>
      <x v="10"/>
    </i>
    <i>
      <x v="3348"/>
      <x v="13"/>
    </i>
    <i>
      <x v="3349"/>
      <x v="11"/>
    </i>
    <i>
      <x v="3350"/>
      <x v="1"/>
    </i>
    <i>
      <x v="3351"/>
      <x v="10"/>
    </i>
    <i>
      <x v="3352"/>
      <x v="1"/>
    </i>
    <i>
      <x v="3353"/>
      <x v="1"/>
    </i>
    <i>
      <x v="3354"/>
      <x v="1"/>
    </i>
    <i>
      <x v="3355"/>
      <x v="12"/>
    </i>
    <i>
      <x v="3356"/>
      <x v="3"/>
    </i>
    <i>
      <x v="3357"/>
      <x v="4"/>
    </i>
    <i>
      <x v="3358"/>
      <x v="16"/>
    </i>
    <i>
      <x v="3359"/>
      <x v="10"/>
    </i>
    <i>
      <x v="3360"/>
      <x v="6"/>
    </i>
    <i>
      <x v="3361"/>
      <x v="5"/>
    </i>
    <i>
      <x v="3362"/>
      <x v="16"/>
    </i>
    <i>
      <x v="3363"/>
      <x v="3"/>
    </i>
    <i>
      <x v="3364"/>
      <x v="19"/>
    </i>
    <i>
      <x v="3365"/>
      <x v="8"/>
    </i>
    <i>
      <x v="3366"/>
      <x v="16"/>
    </i>
    <i>
      <x v="3367"/>
      <x v="1"/>
    </i>
    <i>
      <x v="3368"/>
      <x v="13"/>
    </i>
    <i>
      <x v="3369"/>
      <x v="1"/>
    </i>
    <i>
      <x v="3370"/>
      <x v="5"/>
    </i>
    <i>
      <x v="3371"/>
      <x/>
    </i>
    <i>
      <x v="3372"/>
      <x v="10"/>
    </i>
    <i>
      <x v="3373"/>
      <x v="15"/>
    </i>
    <i>
      <x v="3374"/>
      <x v="1"/>
    </i>
    <i>
      <x v="3375"/>
      <x v="16"/>
    </i>
    <i>
      <x v="3376"/>
      <x v="6"/>
    </i>
    <i>
      <x v="3377"/>
      <x v="5"/>
    </i>
    <i>
      <x v="3378"/>
      <x v="7"/>
    </i>
    <i>
      <x v="3379"/>
      <x v="7"/>
    </i>
    <i>
      <x v="3380"/>
      <x v="16"/>
    </i>
    <i>
      <x v="3381"/>
      <x v="12"/>
    </i>
    <i>
      <x v="3382"/>
      <x v="21"/>
    </i>
    <i>
      <x v="3383"/>
      <x v="6"/>
    </i>
    <i>
      <x v="3384"/>
      <x v="21"/>
    </i>
    <i>
      <x v="3385"/>
      <x v="20"/>
    </i>
    <i>
      <x v="3386"/>
      <x v="15"/>
    </i>
    <i>
      <x v="3387"/>
      <x v="1"/>
    </i>
    <i>
      <x v="3388"/>
      <x v="16"/>
    </i>
    <i>
      <x v="3389"/>
      <x v="16"/>
    </i>
    <i>
      <x v="3390"/>
      <x v="1"/>
    </i>
    <i>
      <x v="3391"/>
      <x v="20"/>
    </i>
    <i>
      <x v="3392"/>
      <x v="20"/>
    </i>
    <i>
      <x v="3393"/>
      <x v="16"/>
    </i>
    <i>
      <x v="3394"/>
      <x v="12"/>
    </i>
    <i>
      <x v="3395"/>
      <x v="14"/>
    </i>
    <i>
      <x v="3396"/>
      <x v="13"/>
    </i>
    <i>
      <x v="3397"/>
      <x v="16"/>
    </i>
    <i>
      <x v="3398"/>
      <x v="16"/>
    </i>
    <i>
      <x v="3399"/>
      <x v="16"/>
    </i>
    <i>
      <x v="3400"/>
      <x v="16"/>
    </i>
    <i>
      <x v="3401"/>
      <x v="16"/>
    </i>
    <i>
      <x v="3402"/>
      <x v="16"/>
    </i>
    <i>
      <x v="3403"/>
      <x v="16"/>
    </i>
    <i>
      <x v="3404"/>
      <x v="16"/>
    </i>
    <i>
      <x v="3405"/>
      <x v="16"/>
    </i>
    <i>
      <x v="3406"/>
      <x v="16"/>
    </i>
    <i>
      <x v="3407"/>
      <x v="16"/>
    </i>
    <i>
      <x v="3408"/>
      <x v="16"/>
    </i>
    <i>
      <x v="3409"/>
      <x v="16"/>
    </i>
    <i>
      <x v="3410"/>
      <x v="16"/>
    </i>
    <i>
      <x v="3411"/>
      <x v="16"/>
    </i>
    <i>
      <x v="3412"/>
      <x v="20"/>
    </i>
    <i>
      <x v="3413"/>
      <x v="16"/>
    </i>
    <i>
      <x v="3414"/>
      <x v="7"/>
    </i>
    <i>
      <x v="3415"/>
      <x v="7"/>
    </i>
    <i>
      <x v="3416"/>
      <x v="16"/>
    </i>
    <i>
      <x v="3417"/>
      <x v="5"/>
    </i>
    <i>
      <x v="3418"/>
      <x v="14"/>
    </i>
    <i>
      <x v="3419"/>
      <x v="5"/>
    </i>
    <i>
      <x v="3420"/>
      <x v="1"/>
    </i>
    <i>
      <x v="3421"/>
      <x v="10"/>
    </i>
    <i>
      <x v="3422"/>
      <x v="19"/>
    </i>
    <i>
      <x v="3423"/>
      <x v="14"/>
    </i>
    <i>
      <x v="3424"/>
      <x v="14"/>
    </i>
    <i>
      <x v="3425"/>
      <x v="7"/>
    </i>
    <i>
      <x v="3426"/>
      <x v="5"/>
    </i>
    <i>
      <x v="3427"/>
      <x v="11"/>
    </i>
    <i>
      <x v="3428"/>
      <x v="7"/>
    </i>
    <i>
      <x v="3429"/>
      <x v="12"/>
    </i>
    <i>
      <x v="3430"/>
      <x v="1"/>
    </i>
    <i>
      <x v="3431"/>
      <x v="7"/>
    </i>
    <i>
      <x v="3432"/>
      <x v="14"/>
    </i>
    <i>
      <x v="3433"/>
      <x v="1"/>
    </i>
    <i>
      <x v="3434"/>
      <x v="10"/>
    </i>
    <i>
      <x v="3435"/>
      <x v="6"/>
    </i>
    <i>
      <x v="3436"/>
      <x v="2"/>
    </i>
    <i>
      <x v="3437"/>
      <x v="21"/>
    </i>
    <i>
      <x v="3438"/>
      <x v="18"/>
    </i>
    <i>
      <x v="3439"/>
      <x v="11"/>
    </i>
    <i>
      <x v="3440"/>
      <x v="5"/>
    </i>
    <i>
      <x v="3441"/>
      <x v="12"/>
    </i>
    <i>
      <x v="3442"/>
      <x v="2"/>
    </i>
    <i>
      <x v="3443"/>
      <x v="15"/>
    </i>
    <i>
      <x v="3444"/>
      <x v="15"/>
    </i>
    <i>
      <x v="3445"/>
      <x v="14"/>
    </i>
    <i>
      <x v="3446"/>
      <x v="8"/>
    </i>
    <i>
      <x v="3447"/>
      <x v="12"/>
    </i>
    <i>
      <x v="3448"/>
      <x v="16"/>
    </i>
    <i>
      <x v="3449"/>
      <x v="14"/>
    </i>
    <i>
      <x v="3450"/>
      <x v="21"/>
    </i>
    <i>
      <x v="3451"/>
      <x v="7"/>
    </i>
    <i>
      <x v="3452"/>
      <x v="13"/>
    </i>
    <i>
      <x v="3453"/>
      <x v="19"/>
    </i>
    <i>
      <x v="3454"/>
      <x v="8"/>
    </i>
    <i>
      <x v="3455"/>
      <x v="2"/>
    </i>
    <i>
      <x v="3456"/>
      <x v="6"/>
    </i>
    <i>
      <x v="3457"/>
      <x v="3"/>
    </i>
    <i>
      <x v="3458"/>
      <x v="6"/>
    </i>
    <i>
      <x v="3459"/>
      <x v="6"/>
    </i>
    <i>
      <x v="3460"/>
      <x v="6"/>
    </i>
    <i>
      <x v="3461"/>
      <x v="1"/>
    </i>
    <i>
      <x v="3462"/>
      <x v="12"/>
    </i>
    <i>
      <x v="3463"/>
      <x v="5"/>
    </i>
    <i>
      <x v="3464"/>
      <x v="20"/>
    </i>
    <i>
      <x v="3465"/>
      <x v="20"/>
    </i>
    <i>
      <x v="3466"/>
      <x v="11"/>
    </i>
    <i>
      <x v="3467"/>
      <x v="1"/>
    </i>
    <i>
      <x v="3468"/>
      <x v="11"/>
    </i>
    <i>
      <x v="3469"/>
      <x v="1"/>
    </i>
    <i>
      <x v="3470"/>
      <x v="14"/>
    </i>
    <i>
      <x v="3471"/>
      <x v="1"/>
    </i>
    <i>
      <x v="3472"/>
      <x v="7"/>
    </i>
    <i>
      <x v="3473"/>
      <x v="1"/>
    </i>
    <i>
      <x v="3474"/>
      <x v="16"/>
    </i>
    <i>
      <x v="3475"/>
      <x v="16"/>
    </i>
    <i>
      <x v="3476"/>
      <x v="15"/>
    </i>
    <i>
      <x v="3477"/>
      <x v="1"/>
    </i>
    <i>
      <x v="3478"/>
      <x v="15"/>
    </i>
    <i>
      <x v="3479"/>
      <x v="16"/>
    </i>
    <i>
      <x v="3480"/>
      <x v="1"/>
    </i>
    <i>
      <x v="3481"/>
      <x v="1"/>
    </i>
    <i>
      <x v="3482"/>
      <x v="14"/>
    </i>
    <i>
      <x v="3483"/>
      <x v="6"/>
    </i>
    <i>
      <x v="3484"/>
      <x v="9"/>
    </i>
    <i>
      <x v="3485"/>
      <x v="3"/>
    </i>
    <i>
      <x v="3486"/>
      <x v="3"/>
    </i>
    <i>
      <x v="3487"/>
      <x v="2"/>
    </i>
    <i>
      <x v="3488"/>
      <x v="3"/>
    </i>
    <i>
      <x v="3489"/>
      <x v="2"/>
    </i>
    <i>
      <x v="3490"/>
      <x v="16"/>
    </i>
    <i>
      <x v="3491"/>
      <x v="5"/>
    </i>
    <i>
      <x v="3492"/>
      <x v="11"/>
    </i>
    <i>
      <x v="3493"/>
      <x v="5"/>
    </i>
    <i>
      <x v="3494"/>
      <x v="12"/>
    </i>
    <i>
      <x v="3495"/>
      <x v="14"/>
    </i>
    <i>
      <x v="3496"/>
      <x v="12"/>
    </i>
    <i>
      <x v="3497"/>
      <x v="11"/>
    </i>
    <i>
      <x v="3498"/>
      <x v="10"/>
    </i>
    <i>
      <x v="3499"/>
      <x v="2"/>
    </i>
    <i>
      <x v="3500"/>
      <x v="6"/>
    </i>
    <i>
      <x v="3501"/>
      <x v="1"/>
    </i>
    <i>
      <x v="3502"/>
      <x v="16"/>
    </i>
    <i>
      <x v="3503"/>
      <x v="1"/>
    </i>
    <i>
      <x v="3504"/>
      <x v="13"/>
    </i>
    <i>
      <x v="3505"/>
      <x v="2"/>
    </i>
    <i>
      <x v="3506"/>
      <x v="9"/>
    </i>
    <i>
      <x v="3507"/>
      <x v="4"/>
    </i>
    <i>
      <x v="3508"/>
      <x v="5"/>
    </i>
    <i>
      <x v="3509"/>
      <x v="12"/>
    </i>
    <i>
      <x v="3510"/>
      <x v="12"/>
    </i>
    <i>
      <x v="3511"/>
      <x v="16"/>
    </i>
    <i>
      <x v="3512"/>
      <x v="16"/>
    </i>
    <i>
      <x v="3513"/>
      <x v="20"/>
    </i>
    <i>
      <x v="3514"/>
      <x v="1"/>
    </i>
    <i>
      <x v="3515"/>
      <x v="1"/>
    </i>
    <i>
      <x v="3516"/>
      <x v="4"/>
    </i>
    <i>
      <x v="3517"/>
      <x v="1"/>
    </i>
    <i>
      <x v="3518"/>
      <x v="8"/>
    </i>
    <i>
      <x v="3519"/>
      <x v="7"/>
    </i>
    <i>
      <x v="3520"/>
      <x v="7"/>
    </i>
    <i>
      <x v="3521"/>
      <x v="1"/>
    </i>
    <i>
      <x v="3522"/>
      <x v="12"/>
    </i>
    <i>
      <x v="3523"/>
      <x v="14"/>
    </i>
    <i>
      <x v="3524"/>
      <x v="3"/>
    </i>
    <i>
      <x v="3525"/>
      <x v="13"/>
    </i>
    <i>
      <x v="3526"/>
      <x v="14"/>
    </i>
    <i>
      <x v="3527"/>
      <x v="14"/>
    </i>
    <i>
      <x v="3528"/>
      <x v="5"/>
    </i>
    <i>
      <x v="3529"/>
      <x v="4"/>
    </i>
    <i>
      <x v="3530"/>
      <x v="13"/>
    </i>
    <i>
      <x v="3531"/>
      <x v="11"/>
    </i>
    <i>
      <x v="3532"/>
      <x v="21"/>
    </i>
    <i>
      <x v="3533"/>
      <x v="8"/>
    </i>
    <i>
      <x v="3534"/>
      <x v="12"/>
    </i>
    <i>
      <x v="3535"/>
      <x v="11"/>
    </i>
    <i>
      <x v="3536"/>
      <x v="1"/>
    </i>
    <i>
      <x v="3537"/>
      <x v="2"/>
    </i>
    <i>
      <x v="3538"/>
      <x v="3"/>
    </i>
    <i>
      <x v="3539"/>
      <x v="10"/>
    </i>
    <i>
      <x v="3540"/>
      <x v="10"/>
    </i>
    <i>
      <x v="3541"/>
      <x v="10"/>
    </i>
    <i>
      <x v="3542"/>
      <x v="15"/>
    </i>
    <i>
      <x v="3543"/>
      <x v="2"/>
    </i>
    <i>
      <x v="3544"/>
      <x v="12"/>
    </i>
    <i>
      <x v="3545"/>
      <x v="2"/>
    </i>
    <i>
      <x v="3546"/>
      <x v="14"/>
    </i>
    <i>
      <x v="3547"/>
      <x v="11"/>
    </i>
    <i>
      <x v="3548"/>
      <x v="8"/>
    </i>
    <i>
      <x v="3549"/>
      <x v="13"/>
    </i>
    <i>
      <x v="3550"/>
      <x v="14"/>
    </i>
    <i>
      <x v="3551"/>
      <x v="12"/>
    </i>
    <i>
      <x v="3552"/>
      <x v="13"/>
    </i>
    <i>
      <x v="3553"/>
      <x v="16"/>
    </i>
    <i>
      <x v="3554"/>
      <x v="6"/>
    </i>
    <i>
      <x v="3555"/>
      <x v="1"/>
    </i>
    <i>
      <x v="3556"/>
      <x v="20"/>
    </i>
    <i>
      <x v="3557"/>
      <x v="14"/>
    </i>
    <i>
      <x v="3558"/>
      <x v="3"/>
    </i>
    <i>
      <x v="3559"/>
      <x v="12"/>
    </i>
    <i>
      <x v="3560"/>
      <x v="16"/>
    </i>
    <i>
      <x v="3561"/>
      <x v="10"/>
    </i>
    <i>
      <x v="3562"/>
      <x v="20"/>
    </i>
    <i>
      <x v="3563"/>
      <x/>
    </i>
    <i>
      <x v="3564"/>
      <x/>
    </i>
    <i>
      <x v="3565"/>
      <x v="2"/>
    </i>
    <i>
      <x v="3566"/>
      <x v="21"/>
    </i>
    <i>
      <x v="3567"/>
      <x v="1"/>
    </i>
    <i>
      <x v="3568"/>
      <x v="7"/>
    </i>
    <i>
      <x v="3569"/>
      <x v="19"/>
    </i>
    <i>
      <x v="3570"/>
      <x v="1"/>
    </i>
    <i>
      <x v="3571"/>
      <x v="2"/>
    </i>
    <i>
      <x v="3572"/>
      <x v="13"/>
    </i>
    <i>
      <x v="3573"/>
      <x v="3"/>
    </i>
    <i>
      <x v="3574"/>
      <x v="9"/>
    </i>
    <i>
      <x v="3575"/>
      <x v="1"/>
    </i>
    <i>
      <x v="3576"/>
      <x v="11"/>
    </i>
    <i>
      <x v="3577"/>
      <x v="10"/>
    </i>
    <i>
      <x v="3578"/>
      <x v="21"/>
    </i>
    <i>
      <x v="3579"/>
      <x v="12"/>
    </i>
    <i>
      <x v="3580"/>
      <x v="9"/>
    </i>
    <i>
      <x v="3581"/>
      <x v="16"/>
    </i>
    <i>
      <x v="3582"/>
      <x/>
    </i>
    <i>
      <x v="3583"/>
      <x v="11"/>
    </i>
    <i>
      <x v="3584"/>
      <x v="20"/>
    </i>
    <i>
      <x v="3585"/>
      <x v="9"/>
    </i>
    <i>
      <x v="3586"/>
      <x v="15"/>
    </i>
    <i>
      <x v="3587"/>
      <x v="8"/>
    </i>
    <i>
      <x v="3588"/>
      <x/>
    </i>
    <i>
      <x v="3589"/>
      <x v="7"/>
    </i>
    <i>
      <x v="3590"/>
      <x v="8"/>
    </i>
    <i>
      <x v="3591"/>
      <x v="16"/>
    </i>
    <i>
      <x v="3592"/>
      <x v="7"/>
    </i>
    <i>
      <x v="3593"/>
      <x v="1"/>
    </i>
    <i>
      <x v="3594"/>
      <x v="13"/>
    </i>
    <i>
      <x v="3595"/>
      <x v="1"/>
    </i>
    <i>
      <x v="3596"/>
      <x v="3"/>
    </i>
    <i>
      <x v="3597"/>
      <x v="6"/>
    </i>
    <i>
      <x v="3598"/>
      <x v="7"/>
    </i>
    <i>
      <x v="3599"/>
      <x v="8"/>
    </i>
    <i>
      <x v="3600"/>
      <x v="7"/>
    </i>
    <i>
      <x v="3601"/>
      <x v="2"/>
    </i>
    <i>
      <x v="3602"/>
      <x v="3"/>
    </i>
    <i>
      <x v="3603"/>
      <x v="18"/>
    </i>
    <i>
      <x v="3604"/>
      <x v="13"/>
    </i>
    <i>
      <x v="3605"/>
      <x v="7"/>
    </i>
    <i>
      <x v="3606"/>
      <x v="8"/>
    </i>
    <i>
      <x v="3607"/>
      <x v="12"/>
    </i>
    <i>
      <x v="3608"/>
      <x v="15"/>
    </i>
    <i>
      <x v="3609"/>
      <x v="2"/>
    </i>
    <i>
      <x v="3610"/>
      <x v="5"/>
    </i>
    <i>
      <x v="3611"/>
      <x v="1"/>
    </i>
    <i>
      <x v="3612"/>
      <x v="8"/>
    </i>
    <i>
      <x v="3613"/>
      <x v="11"/>
    </i>
    <i>
      <x v="3614"/>
      <x v="5"/>
    </i>
    <i>
      <x v="3615"/>
      <x v="11"/>
    </i>
    <i>
      <x v="3616"/>
      <x v="10"/>
    </i>
    <i>
      <x v="3617"/>
      <x v="1"/>
    </i>
    <i>
      <x v="3618"/>
      <x v="8"/>
    </i>
    <i>
      <x v="3619"/>
      <x v="4"/>
    </i>
    <i>
      <x v="3620"/>
      <x v="2"/>
    </i>
    <i>
      <x v="3621"/>
      <x v="11"/>
    </i>
    <i>
      <x v="3622"/>
      <x v="1"/>
    </i>
    <i>
      <x v="3623"/>
      <x v="12"/>
    </i>
    <i>
      <x v="3624"/>
      <x v="4"/>
    </i>
    <i>
      <x v="3625"/>
      <x v="5"/>
    </i>
    <i>
      <x v="3626"/>
      <x v="20"/>
    </i>
    <i>
      <x v="3627"/>
      <x v="5"/>
    </i>
    <i>
      <x v="3628"/>
      <x v="3"/>
    </i>
    <i>
      <x v="3629"/>
      <x v="7"/>
    </i>
    <i>
      <x v="3630"/>
      <x v="1"/>
    </i>
    <i>
      <x v="3631"/>
      <x v="12"/>
    </i>
    <i>
      <x v="3632"/>
      <x v="6"/>
    </i>
    <i>
      <x v="3633"/>
      <x v="3"/>
    </i>
    <i>
      <x v="3634"/>
      <x v="1"/>
    </i>
    <i>
      <x v="3635"/>
      <x v="4"/>
    </i>
    <i>
      <x v="3636"/>
      <x v="12"/>
    </i>
    <i>
      <x v="3637"/>
      <x v="16"/>
    </i>
    <i>
      <x v="3638"/>
      <x v="21"/>
    </i>
    <i>
      <x v="3639"/>
      <x v="12"/>
    </i>
    <i>
      <x v="3640"/>
      <x v="10"/>
    </i>
    <i>
      <x v="3641"/>
      <x v="9"/>
    </i>
    <i>
      <x v="3642"/>
      <x v="11"/>
    </i>
    <i>
      <x v="3643"/>
      <x v="8"/>
    </i>
    <i>
      <x v="3644"/>
      <x v="22"/>
    </i>
    <i r="1">
      <x v="19"/>
    </i>
    <i>
      <x v="3645"/>
      <x/>
    </i>
    <i>
      <x v="3646"/>
      <x v="3"/>
    </i>
    <i>
      <x v="3647"/>
      <x v="4"/>
    </i>
    <i>
      <x v="3648"/>
      <x v="4"/>
    </i>
    <i>
      <x v="3649"/>
      <x v="2"/>
    </i>
    <i>
      <x v="3650"/>
      <x v="16"/>
    </i>
    <i>
      <x v="3651"/>
      <x v="21"/>
    </i>
    <i>
      <x v="3652"/>
      <x v="20"/>
    </i>
    <i>
      <x v="3653"/>
      <x v="20"/>
    </i>
    <i>
      <x v="3654"/>
      <x v="10"/>
    </i>
    <i>
      <x v="3655"/>
      <x v="1"/>
    </i>
    <i>
      <x v="3656"/>
      <x v="9"/>
    </i>
    <i>
      <x v="3657"/>
      <x v="1"/>
    </i>
    <i>
      <x v="3658"/>
      <x/>
    </i>
    <i>
      <x v="3659"/>
      <x v="5"/>
    </i>
    <i>
      <x v="3660"/>
      <x v="15"/>
    </i>
    <i>
      <x v="3661"/>
      <x v="13"/>
    </i>
    <i>
      <x v="3662"/>
      <x v="21"/>
    </i>
    <i>
      <x v="3663"/>
      <x/>
    </i>
    <i>
      <x v="3664"/>
      <x v="20"/>
    </i>
    <i>
      <x v="3665"/>
      <x v="15"/>
    </i>
    <i>
      <x v="3666"/>
      <x v="3"/>
    </i>
    <i>
      <x v="3667"/>
      <x v="6"/>
    </i>
    <i>
      <x v="3668"/>
      <x/>
    </i>
    <i>
      <x v="3669"/>
      <x v="5"/>
    </i>
    <i>
      <x v="3670"/>
      <x v="12"/>
    </i>
    <i>
      <x v="3671"/>
      <x v="5"/>
    </i>
    <i>
      <x v="3672"/>
      <x v="21"/>
    </i>
    <i>
      <x v="3673"/>
      <x v="6"/>
    </i>
    <i>
      <x v="3674"/>
      <x v="12"/>
    </i>
    <i>
      <x v="3675"/>
      <x v="19"/>
    </i>
    <i>
      <x v="3676"/>
      <x v="10"/>
    </i>
    <i>
      <x v="3677"/>
      <x v="21"/>
    </i>
    <i>
      <x v="3678"/>
      <x v="16"/>
    </i>
    <i>
      <x v="3679"/>
      <x v="1"/>
    </i>
    <i>
      <x v="3680"/>
      <x v="3"/>
    </i>
    <i>
      <x v="3681"/>
      <x v="7"/>
    </i>
    <i>
      <x v="3682"/>
      <x v="20"/>
    </i>
    <i>
      <x v="3683"/>
      <x v="15"/>
    </i>
    <i>
      <x v="3684"/>
      <x v="21"/>
    </i>
    <i>
      <x v="3685"/>
      <x v="8"/>
    </i>
    <i>
      <x v="3686"/>
      <x v="4"/>
    </i>
    <i>
      <x v="3687"/>
      <x v="16"/>
    </i>
    <i>
      <x v="3688"/>
      <x v="8"/>
    </i>
    <i>
      <x v="3689"/>
      <x v="18"/>
    </i>
    <i>
      <x v="3690"/>
      <x v="3"/>
    </i>
    <i>
      <x v="3691"/>
      <x v="1"/>
    </i>
    <i>
      <x v="3692"/>
      <x v="11"/>
    </i>
    <i>
      <x v="3693"/>
      <x v="20"/>
    </i>
    <i>
      <x v="3694"/>
      <x v="2"/>
    </i>
    <i>
      <x v="3695"/>
      <x v="7"/>
    </i>
    <i>
      <x v="3696"/>
      <x v="21"/>
    </i>
    <i>
      <x v="3697"/>
      <x v="7"/>
    </i>
    <i>
      <x v="3698"/>
      <x v="7"/>
    </i>
    <i>
      <x v="3699"/>
      <x v="11"/>
    </i>
    <i>
      <x v="3700"/>
      <x v="14"/>
    </i>
    <i>
      <x v="3701"/>
      <x v="7"/>
    </i>
    <i>
      <x v="3702"/>
      <x v="10"/>
    </i>
    <i>
      <x v="3703"/>
      <x v="19"/>
    </i>
    <i>
      <x v="3704"/>
      <x v="1"/>
    </i>
    <i>
      <x v="3705"/>
      <x/>
    </i>
    <i>
      <x v="3706"/>
      <x v="5"/>
    </i>
    <i>
      <x v="3707"/>
      <x v="3"/>
    </i>
    <i>
      <x v="3708"/>
      <x v="11"/>
    </i>
    <i>
      <x v="3709"/>
      <x v="14"/>
    </i>
    <i>
      <x v="3710"/>
      <x v="1"/>
    </i>
    <i>
      <x v="3711"/>
      <x v="16"/>
    </i>
    <i>
      <x v="3712"/>
      <x/>
    </i>
    <i>
      <x v="3713"/>
      <x v="3"/>
    </i>
    <i>
      <x v="3714"/>
      <x v="8"/>
    </i>
    <i>
      <x v="3715"/>
      <x v="19"/>
    </i>
    <i>
      <x v="3716"/>
      <x v="6"/>
    </i>
    <i>
      <x v="3717"/>
      <x v="12"/>
    </i>
    <i>
      <x v="3718"/>
      <x/>
    </i>
    <i>
      <x v="3719"/>
      <x v="1"/>
    </i>
    <i>
      <x v="3720"/>
      <x v="18"/>
    </i>
    <i>
      <x v="3721"/>
      <x v="5"/>
    </i>
    <i>
      <x v="3722"/>
      <x v="3"/>
    </i>
    <i>
      <x v="3723"/>
      <x v="1"/>
    </i>
    <i>
      <x v="3724"/>
      <x v="12"/>
    </i>
    <i>
      <x v="3725"/>
      <x v="11"/>
    </i>
    <i>
      <x v="3726"/>
      <x v="3"/>
    </i>
    <i>
      <x v="3727"/>
      <x/>
    </i>
    <i>
      <x v="3728"/>
      <x/>
    </i>
    <i>
      <x v="3729"/>
      <x v="1"/>
    </i>
    <i>
      <x v="3730"/>
      <x v="1"/>
    </i>
    <i>
      <x v="3731"/>
      <x v="1"/>
    </i>
    <i>
      <x v="3732"/>
      <x v="19"/>
    </i>
    <i>
      <x v="3733"/>
      <x v="3"/>
    </i>
    <i>
      <x v="3734"/>
      <x v="5"/>
    </i>
    <i>
      <x v="3735"/>
      <x v="2"/>
    </i>
    <i>
      <x v="3736"/>
      <x v="7"/>
    </i>
    <i>
      <x v="3737"/>
      <x v="5"/>
    </i>
    <i>
      <x v="3738"/>
      <x v="1"/>
    </i>
    <i>
      <x v="3739"/>
      <x v="4"/>
    </i>
    <i>
      <x v="3740"/>
      <x v="11"/>
    </i>
    <i>
      <x v="3741"/>
      <x v="20"/>
    </i>
    <i>
      <x v="3742"/>
      <x v="6"/>
    </i>
    <i>
      <x v="3743"/>
      <x v="19"/>
    </i>
    <i>
      <x v="3744"/>
      <x v="6"/>
    </i>
    <i>
      <x v="3745"/>
      <x v="7"/>
    </i>
    <i>
      <x v="3746"/>
      <x v="2"/>
    </i>
    <i>
      <x v="3747"/>
      <x v="14"/>
    </i>
    <i>
      <x v="3748"/>
      <x v="8"/>
    </i>
    <i>
      <x v="3749"/>
      <x v="3"/>
    </i>
    <i>
      <x v="3750"/>
      <x v="1"/>
    </i>
    <i>
      <x v="3751"/>
      <x v="12"/>
    </i>
    <i>
      <x v="3752"/>
      <x v="1"/>
    </i>
    <i>
      <x v="3753"/>
      <x v="9"/>
    </i>
    <i>
      <x v="3754"/>
      <x v="4"/>
    </i>
    <i>
      <x v="3755"/>
      <x v="16"/>
    </i>
    <i>
      <x v="3756"/>
      <x v="4"/>
    </i>
    <i>
      <x v="3757"/>
      <x v="15"/>
    </i>
    <i>
      <x v="3758"/>
      <x v="7"/>
    </i>
    <i>
      <x v="3759"/>
      <x/>
    </i>
    <i>
      <x v="3760"/>
      <x v="7"/>
    </i>
    <i>
      <x v="3761"/>
      <x v="7"/>
    </i>
    <i>
      <x v="3762"/>
      <x v="5"/>
    </i>
    <i>
      <x v="3763"/>
      <x v="3"/>
    </i>
    <i>
      <x v="3764"/>
      <x v="21"/>
    </i>
    <i>
      <x v="3765"/>
      <x v="19"/>
    </i>
    <i>
      <x v="3766"/>
      <x v="7"/>
    </i>
    <i>
      <x v="3767"/>
      <x v="14"/>
    </i>
    <i>
      <x v="3768"/>
      <x v="5"/>
    </i>
    <i>
      <x v="3769"/>
      <x v="14"/>
    </i>
    <i>
      <x v="3770"/>
      <x v="9"/>
    </i>
    <i>
      <x v="3771"/>
      <x v="7"/>
    </i>
    <i>
      <x v="3772"/>
      <x v="10"/>
    </i>
    <i>
      <x v="3773"/>
      <x v="11"/>
    </i>
    <i>
      <x v="3774"/>
      <x/>
    </i>
    <i>
      <x v="3775"/>
      <x v="16"/>
    </i>
    <i>
      <x v="3776"/>
      <x v="1"/>
    </i>
    <i>
      <x v="3777"/>
      <x v="10"/>
    </i>
    <i>
      <x v="3778"/>
      <x v="6"/>
    </i>
    <i>
      <x v="3779"/>
      <x v="13"/>
    </i>
    <i>
      <x v="3780"/>
      <x v="7"/>
    </i>
    <i>
      <x v="3781"/>
      <x v="5"/>
    </i>
    <i>
      <x v="3782"/>
      <x v="8"/>
    </i>
    <i>
      <x v="3783"/>
      <x v="1"/>
    </i>
    <i>
      <x v="3784"/>
      <x v="16"/>
    </i>
    <i>
      <x v="3785"/>
      <x v="15"/>
    </i>
    <i>
      <x v="3786"/>
      <x v="8"/>
    </i>
    <i>
      <x v="3787"/>
      <x v="12"/>
    </i>
    <i>
      <x v="3788"/>
      <x v="16"/>
    </i>
    <i>
      <x v="3789"/>
      <x v="1"/>
    </i>
    <i>
      <x v="3790"/>
      <x v="3"/>
    </i>
    <i>
      <x v="3791"/>
      <x v="16"/>
    </i>
    <i>
      <x v="3792"/>
      <x v="2"/>
    </i>
    <i>
      <x v="3793"/>
      <x v="4"/>
    </i>
    <i>
      <x v="3794"/>
      <x v="1"/>
    </i>
    <i>
      <x v="3795"/>
      <x v="11"/>
    </i>
    <i>
      <x v="3796"/>
      <x v="15"/>
    </i>
    <i>
      <x v="3797"/>
      <x v="16"/>
    </i>
    <i>
      <x v="3798"/>
      <x v="8"/>
    </i>
    <i>
      <x v="3799"/>
      <x v="12"/>
    </i>
    <i>
      <x v="3800"/>
      <x v="14"/>
    </i>
    <i>
      <x v="3801"/>
      <x v="3"/>
    </i>
    <i>
      <x v="3802"/>
      <x v="19"/>
    </i>
    <i>
      <x v="3803"/>
      <x v="15"/>
    </i>
    <i>
      <x v="3804"/>
      <x v="21"/>
    </i>
    <i>
      <x v="3805"/>
      <x v="8"/>
    </i>
    <i>
      <x v="3806"/>
      <x v="7"/>
    </i>
    <i>
      <x v="3807"/>
      <x v="3"/>
    </i>
    <i>
      <x v="3808"/>
      <x v="21"/>
    </i>
    <i>
      <x v="3809"/>
      <x v="10"/>
    </i>
    <i>
      <x v="3810"/>
      <x v="5"/>
    </i>
    <i>
      <x v="3811"/>
      <x v="12"/>
    </i>
    <i>
      <x v="3812"/>
      <x v="5"/>
    </i>
    <i>
      <x v="3813"/>
      <x v="1"/>
    </i>
    <i>
      <x v="3814"/>
      <x v="2"/>
    </i>
    <i>
      <x v="3815"/>
      <x v="21"/>
    </i>
    <i>
      <x v="3816"/>
      <x v="11"/>
    </i>
    <i>
      <x v="3817"/>
      <x v="16"/>
    </i>
    <i>
      <x v="3818"/>
      <x v="13"/>
    </i>
    <i>
      <x v="3819"/>
      <x v="12"/>
    </i>
    <i>
      <x v="3820"/>
      <x v="6"/>
    </i>
    <i>
      <x v="3821"/>
      <x v="8"/>
    </i>
    <i>
      <x v="3822"/>
      <x v="4"/>
    </i>
    <i>
      <x v="3823"/>
      <x v="3"/>
    </i>
    <i>
      <x v="3824"/>
      <x v="9"/>
    </i>
    <i>
      <x v="3825"/>
      <x v="8"/>
    </i>
    <i>
      <x v="3826"/>
      <x v="16"/>
    </i>
    <i>
      <x v="3827"/>
      <x v="21"/>
    </i>
    <i>
      <x v="3828"/>
      <x v="4"/>
    </i>
    <i>
      <x v="3829"/>
      <x v="6"/>
    </i>
    <i>
      <x v="3830"/>
      <x v="14"/>
    </i>
    <i>
      <x v="3831"/>
      <x v="6"/>
    </i>
    <i>
      <x v="3832"/>
      <x v="10"/>
    </i>
    <i>
      <x v="3833"/>
      <x v="10"/>
    </i>
    <i>
      <x v="3834"/>
      <x v="1"/>
    </i>
    <i>
      <x v="3835"/>
      <x v="3"/>
    </i>
    <i>
      <x v="3836"/>
      <x v="1"/>
    </i>
    <i>
      <x v="3837"/>
      <x v="14"/>
    </i>
    <i>
      <x v="3838"/>
      <x v="7"/>
    </i>
    <i>
      <x v="3839"/>
      <x v="14"/>
    </i>
    <i>
      <x v="3840"/>
      <x v="21"/>
    </i>
    <i>
      <x v="3841"/>
      <x v="15"/>
    </i>
    <i>
      <x v="3842"/>
      <x v="16"/>
    </i>
    <i>
      <x v="3843"/>
      <x v="4"/>
    </i>
    <i>
      <x v="3844"/>
      <x v="9"/>
    </i>
    <i>
      <x v="3845"/>
      <x v="10"/>
    </i>
    <i>
      <x v="3846"/>
      <x v="3"/>
    </i>
    <i>
      <x v="3847"/>
      <x v="14"/>
    </i>
    <i>
      <x v="3848"/>
      <x v="12"/>
    </i>
    <i>
      <x v="3849"/>
      <x v="10"/>
    </i>
    <i>
      <x v="3850"/>
      <x/>
    </i>
    <i>
      <x v="3851"/>
      <x v="11"/>
    </i>
    <i>
      <x v="3852"/>
      <x v="4"/>
    </i>
    <i>
      <x v="3853"/>
      <x v="7"/>
    </i>
    <i>
      <x v="3854"/>
      <x v="2"/>
    </i>
    <i>
      <x v="3855"/>
      <x v="1"/>
    </i>
    <i>
      <x v="3856"/>
      <x v="11"/>
    </i>
    <i>
      <x v="3857"/>
      <x v="1"/>
    </i>
    <i>
      <x v="3858"/>
      <x v="6"/>
    </i>
    <i>
      <x v="3859"/>
      <x v="13"/>
    </i>
    <i>
      <x v="3860"/>
      <x v="2"/>
    </i>
    <i>
      <x v="3861"/>
      <x v="2"/>
    </i>
    <i>
      <x v="3862"/>
      <x v="6"/>
    </i>
    <i>
      <x v="3863"/>
      <x v="12"/>
    </i>
    <i>
      <x v="3864"/>
      <x v="15"/>
    </i>
    <i>
      <x v="3865"/>
      <x/>
    </i>
    <i>
      <x v="3866"/>
      <x v="13"/>
    </i>
    <i>
      <x v="3867"/>
      <x v="14"/>
    </i>
    <i>
      <x v="3868"/>
      <x v="1"/>
    </i>
    <i>
      <x v="3869"/>
      <x v="2"/>
    </i>
    <i>
      <x v="3870"/>
      <x v="11"/>
    </i>
    <i>
      <x v="3871"/>
      <x v="9"/>
    </i>
    <i>
      <x v="3872"/>
      <x v="10"/>
    </i>
    <i>
      <x v="3873"/>
      <x v="16"/>
    </i>
    <i>
      <x v="3874"/>
      <x v="4"/>
    </i>
    <i>
      <x v="3875"/>
      <x v="16"/>
    </i>
    <i>
      <x v="3876"/>
      <x v="12"/>
    </i>
    <i>
      <x v="3877"/>
      <x v="1"/>
    </i>
    <i>
      <x v="3878"/>
      <x v="9"/>
    </i>
    <i>
      <x v="3879"/>
      <x v="6"/>
    </i>
    <i>
      <x v="3880"/>
      <x v="11"/>
    </i>
    <i>
      <x v="3881"/>
      <x v="19"/>
    </i>
    <i>
      <x v="3882"/>
      <x v="13"/>
    </i>
    <i>
      <x v="3883"/>
      <x v="13"/>
    </i>
    <i>
      <x v="3884"/>
      <x v="6"/>
    </i>
    <i>
      <x v="3885"/>
      <x v="6"/>
    </i>
    <i>
      <x v="3886"/>
      <x v="10"/>
    </i>
    <i>
      <x v="3887"/>
      <x v="1"/>
    </i>
    <i>
      <x v="3888"/>
      <x v="1"/>
    </i>
    <i>
      <x v="3889"/>
      <x v="4"/>
    </i>
    <i>
      <x v="3890"/>
      <x v="20"/>
    </i>
    <i>
      <x v="3891"/>
      <x v="16"/>
    </i>
    <i>
      <x v="3892"/>
      <x v="3"/>
    </i>
    <i>
      <x v="3893"/>
      <x v="6"/>
    </i>
    <i>
      <x v="3894"/>
      <x v="14"/>
    </i>
    <i>
      <x v="3895"/>
      <x v="3"/>
    </i>
    <i>
      <x v="3896"/>
      <x v="2"/>
    </i>
    <i>
      <x v="3897"/>
      <x v="2"/>
    </i>
    <i>
      <x v="3898"/>
      <x v="6"/>
    </i>
    <i>
      <x v="3899"/>
      <x v="1"/>
    </i>
    <i>
      <x v="3900"/>
      <x v="1"/>
    </i>
    <i>
      <x v="3901"/>
      <x v="16"/>
    </i>
    <i>
      <x v="3902"/>
      <x v="14"/>
    </i>
    <i>
      <x v="3903"/>
      <x v="5"/>
    </i>
    <i>
      <x v="3904"/>
      <x v="7"/>
    </i>
    <i>
      <x v="3905"/>
      <x v="10"/>
    </i>
    <i>
      <x v="3906"/>
      <x v="7"/>
    </i>
    <i>
      <x v="3907"/>
      <x v="3"/>
    </i>
    <i>
      <x v="3908"/>
      <x v="1"/>
    </i>
    <i>
      <x v="3909"/>
      <x v="12"/>
    </i>
    <i>
      <x v="3910"/>
      <x v="1"/>
    </i>
    <i>
      <x v="3911"/>
      <x/>
    </i>
    <i>
      <x v="3912"/>
      <x/>
    </i>
    <i>
      <x v="3913"/>
      <x v="20"/>
    </i>
    <i>
      <x v="3914"/>
      <x v="1"/>
    </i>
    <i>
      <x v="3915"/>
      <x v="6"/>
    </i>
    <i>
      <x v="3916"/>
      <x v="10"/>
    </i>
    <i>
      <x v="3917"/>
      <x v="6"/>
    </i>
    <i>
      <x v="3918"/>
      <x v="16"/>
    </i>
    <i>
      <x v="3919"/>
      <x v="14"/>
    </i>
    <i>
      <x v="3920"/>
      <x v="1"/>
    </i>
    <i>
      <x v="3921"/>
      <x v="8"/>
    </i>
    <i>
      <x v="3922"/>
      <x v="6"/>
    </i>
    <i>
      <x v="3923"/>
      <x v="2"/>
    </i>
    <i>
      <x v="3924"/>
      <x v="20"/>
    </i>
    <i>
      <x v="3925"/>
      <x v="3"/>
    </i>
    <i>
      <x v="3926"/>
      <x v="12"/>
    </i>
    <i>
      <x v="3927"/>
      <x v="7"/>
    </i>
    <i>
      <x v="3928"/>
      <x v="2"/>
    </i>
    <i>
      <x v="3929"/>
      <x v="7"/>
    </i>
    <i>
      <x v="3930"/>
      <x v="16"/>
    </i>
    <i>
      <x v="3931"/>
      <x/>
    </i>
    <i>
      <x v="3932"/>
      <x v="8"/>
    </i>
    <i>
      <x v="3933"/>
      <x v="16"/>
    </i>
    <i>
      <x v="3934"/>
      <x/>
    </i>
    <i>
      <x v="3935"/>
      <x v="8"/>
    </i>
    <i>
      <x v="3936"/>
      <x v="1"/>
    </i>
    <i>
      <x v="3937"/>
      <x v="3"/>
    </i>
    <i>
      <x v="3938"/>
      <x v="8"/>
    </i>
    <i>
      <x v="3939"/>
      <x v="6"/>
    </i>
    <i>
      <x v="3940"/>
      <x v="16"/>
    </i>
    <i>
      <x v="3941"/>
      <x v="7"/>
    </i>
    <i>
      <x v="3942"/>
      <x v="2"/>
    </i>
    <i>
      <x v="3943"/>
      <x v="12"/>
    </i>
    <i>
      <x v="3944"/>
      <x v="3"/>
    </i>
    <i>
      <x v="3945"/>
      <x v="3"/>
    </i>
    <i>
      <x v="3946"/>
      <x v="3"/>
    </i>
    <i>
      <x v="3947"/>
      <x v="16"/>
    </i>
    <i>
      <x v="3948"/>
      <x v="16"/>
    </i>
    <i>
      <x v="3949"/>
      <x v="4"/>
    </i>
    <i>
      <x v="3950"/>
      <x v="7"/>
    </i>
    <i>
      <x v="3951"/>
      <x v="8"/>
    </i>
    <i>
      <x v="3952"/>
      <x v="10"/>
    </i>
    <i>
      <x v="3953"/>
      <x v="6"/>
    </i>
    <i>
      <x v="3954"/>
      <x v="7"/>
    </i>
    <i>
      <x v="3955"/>
      <x v="17"/>
    </i>
    <i>
      <x v="3956"/>
      <x v="2"/>
    </i>
    <i>
      <x v="3957"/>
      <x v="14"/>
    </i>
    <i>
      <x v="3958"/>
      <x/>
    </i>
    <i>
      <x v="3959"/>
      <x v="8"/>
    </i>
    <i>
      <x v="3960"/>
      <x v="1"/>
    </i>
    <i>
      <x v="3961"/>
      <x v="19"/>
    </i>
    <i>
      <x v="3962"/>
      <x v="14"/>
    </i>
    <i>
      <x v="3963"/>
      <x v="1"/>
    </i>
    <i>
      <x v="3964"/>
      <x v="8"/>
    </i>
    <i>
      <x v="3965"/>
      <x v="5"/>
    </i>
    <i>
      <x v="3966"/>
      <x v="7"/>
    </i>
    <i>
      <x v="3967"/>
      <x v="4"/>
    </i>
    <i>
      <x v="3968"/>
      <x/>
    </i>
    <i>
      <x v="3969"/>
      <x v="16"/>
    </i>
    <i>
      <x v="3970"/>
      <x v="4"/>
    </i>
    <i>
      <x v="3971"/>
      <x v="14"/>
    </i>
    <i>
      <x v="3972"/>
      <x v="1"/>
    </i>
    <i>
      <x v="3973"/>
      <x v="5"/>
    </i>
    <i>
      <x v="3974"/>
      <x v="11"/>
    </i>
    <i>
      <x v="3975"/>
      <x v="5"/>
    </i>
    <i>
      <x v="3976"/>
      <x v="16"/>
    </i>
    <i>
      <x v="3977"/>
      <x v="2"/>
    </i>
    <i>
      <x v="3978"/>
      <x v="1"/>
    </i>
    <i>
      <x v="3979"/>
      <x v="8"/>
    </i>
    <i>
      <x v="3980"/>
      <x v="2"/>
    </i>
    <i>
      <x v="3981"/>
      <x v="3"/>
    </i>
    <i>
      <x v="3982"/>
      <x v="12"/>
    </i>
    <i>
      <x v="3983"/>
      <x v="16"/>
    </i>
    <i>
      <x v="3984"/>
      <x v="12"/>
    </i>
    <i>
      <x v="3985"/>
      <x v="8"/>
    </i>
    <i>
      <x v="3986"/>
      <x v="1"/>
    </i>
    <i>
      <x v="3987"/>
      <x v="1"/>
    </i>
    <i>
      <x v="3988"/>
      <x v="7"/>
    </i>
    <i>
      <x v="3989"/>
      <x v="12"/>
    </i>
    <i>
      <x v="3990"/>
      <x v="8"/>
    </i>
    <i>
      <x v="3991"/>
      <x v="8"/>
    </i>
    <i>
      <x v="3992"/>
      <x v="7"/>
    </i>
    <i>
      <x v="3993"/>
      <x v="5"/>
    </i>
    <i>
      <x v="3994"/>
      <x v="12"/>
    </i>
    <i>
      <x v="3995"/>
      <x/>
    </i>
    <i>
      <x v="3996"/>
      <x v="16"/>
    </i>
    <i>
      <x v="3997"/>
      <x v="3"/>
    </i>
    <i>
      <x v="3998"/>
      <x v="1"/>
    </i>
    <i>
      <x v="3999"/>
      <x v="15"/>
    </i>
    <i>
      <x v="4000"/>
      <x v="7"/>
    </i>
    <i>
      <x v="4001"/>
      <x v="16"/>
    </i>
    <i>
      <x v="4002"/>
      <x v="7"/>
    </i>
    <i>
      <x v="4003"/>
      <x v="3"/>
    </i>
    <i>
      <x v="4004"/>
      <x v="3"/>
    </i>
    <i>
      <x v="4005"/>
      <x v="16"/>
    </i>
    <i>
      <x v="4006"/>
      <x v="19"/>
    </i>
    <i>
      <x v="4007"/>
      <x v="10"/>
    </i>
    <i>
      <x v="4008"/>
      <x v="21"/>
    </i>
    <i>
      <x v="4009"/>
      <x v="1"/>
    </i>
    <i>
      <x v="4010"/>
      <x v="13"/>
    </i>
    <i>
      <x v="4011"/>
      <x v="5"/>
    </i>
    <i>
      <x v="4012"/>
      <x v="3"/>
    </i>
    <i>
      <x v="4013"/>
      <x v="14"/>
    </i>
    <i>
      <x v="4014"/>
      <x/>
    </i>
    <i>
      <x v="4015"/>
      <x v="5"/>
    </i>
    <i>
      <x v="4016"/>
      <x v="16"/>
    </i>
    <i>
      <x v="4017"/>
      <x v="7"/>
    </i>
    <i>
      <x v="4018"/>
      <x v="1"/>
    </i>
    <i>
      <x v="4019"/>
      <x v="7"/>
    </i>
    <i>
      <x v="4020"/>
      <x v="1"/>
    </i>
    <i>
      <x v="4021"/>
      <x v="3"/>
    </i>
    <i>
      <x v="4022"/>
      <x v="10"/>
    </i>
    <i>
      <x v="4023"/>
      <x v="6"/>
    </i>
    <i>
      <x v="4024"/>
      <x v="3"/>
    </i>
    <i>
      <x v="4025"/>
      <x v="13"/>
    </i>
    <i>
      <x v="4026"/>
      <x v="8"/>
    </i>
    <i>
      <x v="4027"/>
      <x v="20"/>
    </i>
    <i>
      <x v="4028"/>
      <x v="7"/>
    </i>
    <i>
      <x v="4029"/>
      <x v="20"/>
    </i>
    <i>
      <x v="4030"/>
      <x v="7"/>
    </i>
    <i>
      <x v="4031"/>
      <x v="8"/>
    </i>
    <i>
      <x v="4032"/>
      <x v="9"/>
    </i>
    <i>
      <x v="4033"/>
      <x v="15"/>
    </i>
    <i>
      <x v="4034"/>
      <x v="16"/>
    </i>
    <i>
      <x v="4035"/>
      <x v="1"/>
    </i>
    <i>
      <x v="4036"/>
      <x v="3"/>
    </i>
    <i>
      <x v="4037"/>
      <x/>
    </i>
    <i>
      <x v="4038"/>
      <x v="21"/>
    </i>
    <i>
      <x v="4039"/>
      <x v="15"/>
    </i>
    <i>
      <x v="4040"/>
      <x v="1"/>
    </i>
    <i>
      <x v="4041"/>
      <x v="7"/>
    </i>
    <i>
      <x v="4042"/>
      <x v="12"/>
    </i>
    <i>
      <x v="4043"/>
      <x v="8"/>
    </i>
    <i>
      <x v="4044"/>
      <x v="5"/>
    </i>
    <i>
      <x v="4045"/>
      <x v="10"/>
    </i>
    <i>
      <x v="4046"/>
      <x v="19"/>
    </i>
    <i>
      <x v="4047"/>
      <x v="4"/>
    </i>
    <i>
      <x v="4048"/>
      <x v="6"/>
    </i>
    <i>
      <x v="4049"/>
      <x v="5"/>
    </i>
    <i>
      <x v="4050"/>
      <x v="16"/>
    </i>
    <i>
      <x v="4051"/>
      <x v="5"/>
    </i>
    <i>
      <x v="4052"/>
      <x v="7"/>
    </i>
    <i>
      <x v="4053"/>
      <x v="4"/>
    </i>
    <i>
      <x v="4054"/>
      <x v="6"/>
    </i>
    <i>
      <x v="4055"/>
      <x v="7"/>
    </i>
    <i>
      <x v="4056"/>
      <x v="8"/>
    </i>
    <i>
      <x v="4057"/>
      <x v="16"/>
    </i>
    <i>
      <x v="4058"/>
      <x v="21"/>
    </i>
    <i>
      <x v="4059"/>
      <x v="7"/>
    </i>
    <i>
      <x v="4060"/>
      <x v="2"/>
    </i>
    <i>
      <x v="4061"/>
      <x v="1"/>
    </i>
    <i>
      <x v="4062"/>
      <x v="8"/>
    </i>
    <i>
      <x v="4063"/>
      <x v="21"/>
    </i>
    <i>
      <x v="4064"/>
      <x v="1"/>
    </i>
    <i>
      <x v="4065"/>
      <x v="16"/>
    </i>
    <i>
      <x v="4066"/>
      <x v="16"/>
    </i>
    <i>
      <x v="4067"/>
      <x v="9"/>
    </i>
    <i>
      <x v="4068"/>
      <x v="12"/>
    </i>
    <i>
      <x v="4069"/>
      <x v="5"/>
    </i>
    <i>
      <x v="4070"/>
      <x v="5"/>
    </i>
    <i>
      <x v="4071"/>
      <x v="14"/>
    </i>
    <i>
      <x v="4072"/>
      <x v="1"/>
    </i>
    <i>
      <x v="4073"/>
      <x v="20"/>
    </i>
    <i>
      <x v="4074"/>
      <x v="12"/>
    </i>
    <i>
      <x v="4075"/>
      <x v="12"/>
    </i>
    <i>
      <x v="4076"/>
      <x v="21"/>
    </i>
    <i>
      <x v="4077"/>
      <x v="10"/>
    </i>
    <i>
      <x v="4078"/>
      <x v="1"/>
    </i>
    <i>
      <x v="4079"/>
      <x v="7"/>
    </i>
    <i>
      <x v="4080"/>
      <x v="16"/>
    </i>
    <i>
      <x v="4081"/>
      <x v="20"/>
    </i>
    <i>
      <x v="4082"/>
      <x v="16"/>
    </i>
    <i>
      <x v="4083"/>
      <x/>
    </i>
    <i>
      <x v="4084"/>
      <x v="15"/>
    </i>
    <i>
      <x v="4085"/>
      <x v="3"/>
    </i>
    <i>
      <x v="4086"/>
      <x v="1"/>
    </i>
    <i>
      <x v="4087"/>
      <x v="6"/>
    </i>
    <i>
      <x v="4088"/>
      <x v="2"/>
    </i>
    <i>
      <x v="4089"/>
      <x v="10"/>
    </i>
    <i>
      <x v="4090"/>
      <x v="16"/>
    </i>
    <i>
      <x v="4091"/>
      <x v="16"/>
    </i>
    <i>
      <x v="4092"/>
      <x v="16"/>
    </i>
    <i>
      <x v="4093"/>
      <x v="21"/>
    </i>
    <i>
      <x v="4094"/>
      <x v="16"/>
    </i>
    <i>
      <x v="4095"/>
      <x v="11"/>
    </i>
    <i>
      <x v="4096"/>
      <x v="1"/>
    </i>
    <i>
      <x v="4097"/>
      <x v="15"/>
    </i>
    <i>
      <x v="4098"/>
      <x v="1"/>
    </i>
    <i>
      <x v="4099"/>
      <x v="20"/>
    </i>
    <i>
      <x v="4100"/>
      <x v="5"/>
    </i>
    <i>
      <x v="4101"/>
      <x v="21"/>
    </i>
    <i>
      <x v="4102"/>
      <x v="9"/>
    </i>
    <i>
      <x v="4103"/>
      <x v="16"/>
    </i>
    <i>
      <x v="4104"/>
      <x v="21"/>
    </i>
    <i>
      <x v="4105"/>
      <x v="7"/>
    </i>
    <i>
      <x v="4106"/>
      <x/>
    </i>
    <i>
      <x v="4107"/>
      <x v="6"/>
    </i>
    <i>
      <x v="4108"/>
      <x v="7"/>
    </i>
    <i>
      <x v="4109"/>
      <x v="16"/>
    </i>
    <i>
      <x v="4110"/>
      <x v="9"/>
    </i>
    <i>
      <x v="4111"/>
      <x v="15"/>
    </i>
    <i>
      <x v="4112"/>
      <x v="16"/>
    </i>
    <i>
      <x v="4113"/>
      <x v="7"/>
    </i>
    <i>
      <x v="4114"/>
      <x v="16"/>
    </i>
    <i>
      <x v="4115"/>
      <x v="4"/>
    </i>
    <i>
      <x v="4116"/>
      <x v="20"/>
    </i>
    <i>
      <x v="4117"/>
      <x v="9"/>
    </i>
    <i>
      <x v="4118"/>
      <x v="16"/>
    </i>
    <i>
      <x v="4119"/>
      <x v="3"/>
    </i>
    <i>
      <x v="4120"/>
      <x v="1"/>
    </i>
    <i>
      <x v="4121"/>
      <x v="1"/>
    </i>
    <i>
      <x v="4122"/>
      <x v="7"/>
    </i>
    <i>
      <x v="4123"/>
      <x v="7"/>
    </i>
    <i>
      <x v="4124"/>
      <x v="16"/>
    </i>
    <i>
      <x v="4125"/>
      <x v="4"/>
    </i>
    <i>
      <x v="4126"/>
      <x v="16"/>
    </i>
    <i>
      <x v="4127"/>
      <x v="10"/>
    </i>
    <i>
      <x v="4128"/>
      <x v="13"/>
    </i>
    <i>
      <x v="4129"/>
      <x v="3"/>
    </i>
    <i>
      <x v="4130"/>
      <x v="19"/>
    </i>
    <i>
      <x v="4131"/>
      <x v="11"/>
    </i>
    <i>
      <x v="4132"/>
      <x/>
    </i>
    <i>
      <x v="4133"/>
      <x v="10"/>
    </i>
    <i>
      <x v="4134"/>
      <x v="16"/>
    </i>
    <i>
      <x v="4135"/>
      <x/>
    </i>
    <i>
      <x v="4136"/>
      <x/>
    </i>
    <i>
      <x v="4137"/>
      <x v="11"/>
    </i>
    <i>
      <x v="4138"/>
      <x v="7"/>
    </i>
    <i>
      <x v="4139"/>
      <x v="11"/>
    </i>
    <i>
      <x v="4140"/>
      <x v="11"/>
    </i>
    <i>
      <x v="4141"/>
      <x v="1"/>
    </i>
    <i>
      <x v="4142"/>
      <x v="19"/>
    </i>
    <i>
      <x v="4143"/>
      <x v="12"/>
    </i>
    <i>
      <x v="4144"/>
      <x v="8"/>
    </i>
    <i>
      <x v="4145"/>
      <x v="5"/>
    </i>
    <i>
      <x v="4146"/>
      <x v="7"/>
    </i>
    <i>
      <x v="4147"/>
      <x v="12"/>
    </i>
    <i>
      <x v="4148"/>
      <x v="11"/>
    </i>
    <i>
      <x v="4149"/>
      <x v="7"/>
    </i>
    <i>
      <x v="4150"/>
      <x v="9"/>
    </i>
    <i>
      <x v="4151"/>
      <x v="6"/>
    </i>
    <i>
      <x v="4152"/>
      <x v="16"/>
    </i>
    <i>
      <x v="4153"/>
      <x v="7"/>
    </i>
    <i>
      <x v="4154"/>
      <x v="16"/>
    </i>
    <i>
      <x v="4155"/>
      <x v="3"/>
    </i>
    <i>
      <x v="4156"/>
      <x v="10"/>
    </i>
    <i>
      <x v="4157"/>
      <x v="14"/>
    </i>
    <i>
      <x v="4158"/>
      <x v="4"/>
    </i>
    <i>
      <x v="4159"/>
      <x v="9"/>
    </i>
    <i>
      <x v="4160"/>
      <x v="3"/>
    </i>
    <i>
      <x v="4161"/>
      <x v="7"/>
    </i>
    <i>
      <x v="4162"/>
      <x v="19"/>
    </i>
    <i>
      <x v="4163"/>
      <x v="1"/>
    </i>
    <i>
      <x v="4164"/>
      <x v="1"/>
    </i>
    <i>
      <x v="4165"/>
      <x v="3"/>
    </i>
    <i>
      <x v="4166"/>
      <x v="6"/>
    </i>
    <i>
      <x v="4167"/>
      <x v="16"/>
    </i>
    <i>
      <x v="4168"/>
      <x/>
    </i>
    <i>
      <x v="4169"/>
      <x v="1"/>
    </i>
    <i>
      <x v="4170"/>
      <x v="16"/>
    </i>
    <i>
      <x v="4171"/>
      <x v="10"/>
    </i>
    <i>
      <x v="4172"/>
      <x v="2"/>
    </i>
    <i>
      <x v="4173"/>
      <x v="21"/>
    </i>
    <i>
      <x v="4174"/>
      <x v="1"/>
    </i>
    <i>
      <x v="4175"/>
      <x v="3"/>
    </i>
    <i>
      <x v="4176"/>
      <x v="14"/>
    </i>
    <i>
      <x v="4177"/>
      <x v="1"/>
    </i>
    <i>
      <x v="4178"/>
      <x v="16"/>
    </i>
    <i>
      <x v="4179"/>
      <x v="1"/>
    </i>
    <i>
      <x v="4180"/>
      <x v="2"/>
    </i>
    <i>
      <x v="4181"/>
      <x v="6"/>
    </i>
    <i>
      <x v="4182"/>
      <x v="21"/>
    </i>
    <i>
      <x v="4183"/>
      <x v="4"/>
    </i>
    <i>
      <x v="4184"/>
      <x v="3"/>
    </i>
    <i>
      <x v="4185"/>
      <x v="8"/>
    </i>
    <i>
      <x v="4186"/>
      <x v="16"/>
    </i>
    <i>
      <x v="4187"/>
      <x v="1"/>
    </i>
    <i>
      <x v="4188"/>
      <x v="1"/>
    </i>
    <i>
      <x v="4189"/>
      <x v="16"/>
    </i>
    <i>
      <x v="4190"/>
      <x v="10"/>
    </i>
    <i>
      <x v="4191"/>
      <x v="1"/>
    </i>
    <i>
      <x v="4192"/>
      <x v="8"/>
    </i>
    <i>
      <x v="4193"/>
      <x v="18"/>
    </i>
    <i>
      <x v="4194"/>
      <x v="16"/>
    </i>
    <i>
      <x v="4195"/>
      <x v="19"/>
    </i>
    <i>
      <x v="4196"/>
      <x v="2"/>
    </i>
    <i>
      <x v="4197"/>
      <x v="20"/>
    </i>
    <i>
      <x v="4198"/>
      <x v="9"/>
    </i>
    <i>
      <x v="4199"/>
      <x v="16"/>
    </i>
    <i>
      <x v="4200"/>
      <x v="7"/>
    </i>
    <i>
      <x v="4201"/>
      <x v="4"/>
    </i>
    <i>
      <x v="4202"/>
      <x v="5"/>
    </i>
    <i>
      <x v="4203"/>
      <x v="12"/>
    </i>
    <i>
      <x v="4204"/>
      <x v="20"/>
    </i>
    <i>
      <x v="4205"/>
      <x v="9"/>
    </i>
    <i>
      <x v="4206"/>
      <x v="1"/>
    </i>
    <i>
      <x v="4207"/>
      <x v="21"/>
    </i>
    <i>
      <x v="4208"/>
      <x v="15"/>
    </i>
    <i>
      <x v="4209"/>
      <x v="1"/>
    </i>
    <i>
      <x v="4210"/>
      <x v="21"/>
    </i>
    <i>
      <x v="4211"/>
      <x v="13"/>
    </i>
    <i>
      <x v="4212"/>
      <x v="12"/>
    </i>
    <i>
      <x v="4213"/>
      <x v="15"/>
    </i>
    <i>
      <x v="4214"/>
      <x v="15"/>
    </i>
    <i>
      <x v="4215"/>
      <x v="11"/>
    </i>
    <i>
      <x v="4216"/>
      <x/>
    </i>
    <i>
      <x v="4217"/>
      <x v="5"/>
    </i>
    <i>
      <x v="4218"/>
      <x v="1"/>
    </i>
    <i>
      <x v="4219"/>
      <x v="21"/>
    </i>
    <i>
      <x v="4220"/>
      <x v="21"/>
    </i>
    <i>
      <x v="4221"/>
      <x v="6"/>
    </i>
    <i>
      <x v="4222"/>
      <x v="5"/>
    </i>
    <i>
      <x v="4223"/>
      <x v="7"/>
    </i>
    <i>
      <x v="4224"/>
      <x v="7"/>
    </i>
    <i>
      <x v="4225"/>
      <x v="1"/>
    </i>
    <i>
      <x v="4226"/>
      <x v="8"/>
    </i>
    <i>
      <x v="4227"/>
      <x v="8"/>
    </i>
    <i r="1">
      <x v="10"/>
    </i>
    <i>
      <x v="4228"/>
      <x v="14"/>
    </i>
    <i>
      <x v="4229"/>
      <x v="12"/>
    </i>
    <i>
      <x v="4230"/>
      <x v="1"/>
    </i>
    <i>
      <x v="4231"/>
      <x v="12"/>
    </i>
    <i>
      <x v="4232"/>
      <x v="8"/>
    </i>
    <i>
      <x v="4233"/>
      <x v="10"/>
    </i>
    <i>
      <x v="4234"/>
      <x v="1"/>
    </i>
    <i>
      <x v="4235"/>
      <x v="11"/>
    </i>
    <i>
      <x v="4236"/>
      <x v="10"/>
    </i>
    <i>
      <x v="4237"/>
      <x v="9"/>
    </i>
    <i>
      <x v="4238"/>
      <x v="2"/>
    </i>
    <i>
      <x v="4239"/>
      <x v="8"/>
    </i>
    <i>
      <x v="4240"/>
      <x v="12"/>
    </i>
    <i>
      <x v="4241"/>
      <x v="1"/>
    </i>
    <i>
      <x v="4242"/>
      <x v="1"/>
    </i>
    <i>
      <x v="4243"/>
      <x v="16"/>
    </i>
    <i>
      <x v="4244"/>
      <x v="20"/>
    </i>
    <i>
      <x v="4245"/>
      <x v="6"/>
    </i>
    <i>
      <x v="4246"/>
      <x v="10"/>
    </i>
    <i>
      <x v="4247"/>
      <x v="21"/>
    </i>
    <i>
      <x v="4248"/>
      <x v="14"/>
    </i>
    <i>
      <x v="4249"/>
      <x v="6"/>
    </i>
    <i>
      <x v="4250"/>
      <x v="1"/>
    </i>
    <i>
      <x v="4251"/>
      <x v="10"/>
    </i>
    <i>
      <x v="4252"/>
      <x v="14"/>
    </i>
    <i>
      <x v="4253"/>
      <x v="3"/>
    </i>
    <i>
      <x v="4254"/>
      <x v="1"/>
    </i>
    <i>
      <x v="4255"/>
      <x v="1"/>
    </i>
    <i>
      <x v="4256"/>
      <x v="12"/>
    </i>
    <i>
      <x v="4257"/>
      <x v="10"/>
    </i>
    <i>
      <x v="4258"/>
      <x/>
    </i>
    <i>
      <x v="4259"/>
      <x v="1"/>
    </i>
    <i>
      <x v="4260"/>
      <x v="15"/>
    </i>
    <i>
      <x v="4261"/>
      <x v="4"/>
    </i>
    <i>
      <x v="4262"/>
      <x v="16"/>
    </i>
    <i>
      <x v="4263"/>
      <x v="16"/>
    </i>
    <i>
      <x v="4264"/>
      <x/>
    </i>
    <i>
      <x v="4265"/>
      <x v="1"/>
    </i>
    <i>
      <x v="4266"/>
      <x v="21"/>
    </i>
    <i>
      <x v="4267"/>
      <x v="3"/>
    </i>
    <i>
      <x v="4268"/>
      <x v="10"/>
    </i>
    <i>
      <x v="4269"/>
      <x v="3"/>
    </i>
    <i>
      <x v="4270"/>
      <x v="13"/>
    </i>
    <i>
      <x v="4271"/>
      <x v="2"/>
    </i>
    <i>
      <x v="4272"/>
      <x v="1"/>
    </i>
    <i>
      <x v="4273"/>
      <x v="5"/>
    </i>
    <i>
      <x v="4274"/>
      <x v="5"/>
    </i>
    <i>
      <x v="4275"/>
      <x v="11"/>
    </i>
    <i>
      <x v="4276"/>
      <x v="1"/>
    </i>
    <i>
      <x v="4277"/>
      <x/>
    </i>
    <i>
      <x v="4278"/>
      <x v="1"/>
    </i>
    <i>
      <x v="4279"/>
      <x v="21"/>
    </i>
    <i>
      <x v="4280"/>
      <x v="16"/>
    </i>
    <i>
      <x v="4281"/>
      <x v="5"/>
    </i>
    <i>
      <x v="4282"/>
      <x v="11"/>
    </i>
    <i>
      <x v="4283"/>
      <x v="16"/>
    </i>
    <i>
      <x v="4284"/>
      <x v="11"/>
    </i>
    <i>
      <x v="4285"/>
      <x v="11"/>
    </i>
    <i>
      <x v="4286"/>
      <x v="2"/>
    </i>
    <i>
      <x v="4287"/>
      <x v="1"/>
    </i>
    <i>
      <x v="4288"/>
      <x v="14"/>
    </i>
    <i>
      <x v="4289"/>
      <x v="16"/>
    </i>
    <i>
      <x v="4290"/>
      <x v="7"/>
    </i>
    <i>
      <x v="4291"/>
      <x v="20"/>
    </i>
    <i>
      <x v="4292"/>
      <x v="7"/>
    </i>
    <i>
      <x v="4293"/>
      <x v="20"/>
    </i>
    <i>
      <x v="4294"/>
      <x/>
    </i>
    <i>
      <x v="4295"/>
      <x/>
    </i>
    <i>
      <x v="4296"/>
      <x v="16"/>
    </i>
    <i>
      <x v="4297"/>
      <x/>
    </i>
    <i>
      <x v="4298"/>
      <x v="1"/>
    </i>
    <i>
      <x v="4299"/>
      <x v="15"/>
    </i>
    <i>
      <x v="4300"/>
      <x v="12"/>
    </i>
    <i>
      <x v="4301"/>
      <x v="8"/>
    </i>
    <i>
      <x v="4302"/>
      <x v="1"/>
    </i>
    <i>
      <x v="4303"/>
      <x/>
    </i>
    <i>
      <x v="4304"/>
      <x v="14"/>
    </i>
    <i>
      <x v="4305"/>
      <x v="14"/>
    </i>
    <i>
      <x v="4306"/>
      <x v="19"/>
    </i>
    <i>
      <x v="4307"/>
      <x v="16"/>
    </i>
    <i>
      <x v="4308"/>
      <x v="7"/>
    </i>
    <i>
      <x v="4309"/>
      <x v="7"/>
    </i>
    <i>
      <x v="4310"/>
      <x v="12"/>
    </i>
    <i>
      <x v="4311"/>
      <x v="12"/>
    </i>
    <i>
      <x v="4312"/>
      <x v="19"/>
    </i>
    <i>
      <x v="4313"/>
      <x v="15"/>
    </i>
    <i>
      <x v="4314"/>
      <x v="21"/>
    </i>
    <i>
      <x v="4315"/>
      <x v="1"/>
    </i>
    <i>
      <x v="4316"/>
      <x v="9"/>
    </i>
    <i>
      <x v="4317"/>
      <x v="13"/>
    </i>
    <i>
      <x v="4318"/>
      <x v="7"/>
    </i>
    <i>
      <x v="4319"/>
      <x v="11"/>
    </i>
    <i>
      <x v="4320"/>
      <x/>
    </i>
    <i>
      <x v="4321"/>
      <x v="1"/>
    </i>
    <i>
      <x v="4322"/>
      <x/>
    </i>
    <i>
      <x v="4323"/>
      <x/>
    </i>
    <i>
      <x v="4324"/>
      <x v="20"/>
    </i>
    <i>
      <x v="4325"/>
      <x v="7"/>
    </i>
    <i>
      <x v="4326"/>
      <x v="3"/>
    </i>
    <i>
      <x v="4327"/>
      <x v="9"/>
    </i>
    <i>
      <x v="4328"/>
      <x v="1"/>
    </i>
    <i>
      <x v="4329"/>
      <x v="13"/>
    </i>
    <i>
      <x v="4330"/>
      <x v="16"/>
    </i>
    <i>
      <x v="4331"/>
      <x v="3"/>
    </i>
    <i>
      <x v="4332"/>
      <x v="20"/>
    </i>
    <i>
      <x v="4333"/>
      <x v="12"/>
    </i>
    <i>
      <x v="4334"/>
      <x v="1"/>
    </i>
    <i>
      <x v="4335"/>
      <x v="8"/>
    </i>
    <i>
      <x v="4336"/>
      <x v="12"/>
    </i>
    <i>
      <x v="4337"/>
      <x v="8"/>
    </i>
    <i>
      <x v="4338"/>
      <x v="16"/>
    </i>
    <i>
      <x v="4339"/>
      <x v="12"/>
    </i>
    <i>
      <x v="4340"/>
      <x/>
    </i>
    <i>
      <x v="4341"/>
      <x v="14"/>
    </i>
    <i>
      <x v="4342"/>
      <x v="1"/>
    </i>
    <i>
      <x v="4343"/>
      <x v="6"/>
    </i>
    <i>
      <x v="4344"/>
      <x v="1"/>
    </i>
    <i>
      <x v="4345"/>
      <x v="8"/>
    </i>
    <i>
      <x v="4346"/>
      <x v="4"/>
    </i>
    <i>
      <x v="4347"/>
      <x v="1"/>
    </i>
    <i>
      <x v="4348"/>
      <x v="13"/>
    </i>
    <i>
      <x v="4349"/>
      <x/>
    </i>
    <i>
      <x v="4350"/>
      <x v="2"/>
    </i>
    <i>
      <x v="4351"/>
      <x v="16"/>
    </i>
    <i>
      <x v="4352"/>
      <x v="16"/>
    </i>
    <i>
      <x v="4353"/>
      <x v="12"/>
    </i>
    <i>
      <x v="4354"/>
      <x/>
    </i>
    <i>
      <x v="4355"/>
      <x v="10"/>
    </i>
    <i>
      <x v="4356"/>
      <x v="5"/>
    </i>
    <i>
      <x v="4357"/>
      <x v="5"/>
    </i>
    <i>
      <x v="4358"/>
      <x v="5"/>
    </i>
    <i>
      <x v="4359"/>
      <x v="19"/>
    </i>
    <i>
      <x v="4360"/>
      <x v="4"/>
    </i>
    <i>
      <x v="4361"/>
      <x v="20"/>
    </i>
    <i>
      <x v="4362"/>
      <x v="11"/>
    </i>
    <i>
      <x v="4363"/>
      <x v="3"/>
    </i>
    <i>
      <x v="4364"/>
      <x v="10"/>
    </i>
    <i>
      <x v="4365"/>
      <x v="16"/>
    </i>
    <i>
      <x v="4366"/>
      <x v="2"/>
    </i>
    <i>
      <x v="4367"/>
      <x v="16"/>
    </i>
    <i>
      <x v="4368"/>
      <x v="16"/>
    </i>
    <i>
      <x v="4369"/>
      <x v="16"/>
    </i>
    <i>
      <x v="4370"/>
      <x v="2"/>
    </i>
    <i>
      <x v="4371"/>
      <x v="5"/>
    </i>
    <i>
      <x v="4372"/>
      <x v="5"/>
    </i>
    <i>
      <x v="4373"/>
      <x v="10"/>
    </i>
    <i>
      <x v="4374"/>
      <x v="5"/>
    </i>
    <i>
      <x v="4375"/>
      <x v="13"/>
    </i>
    <i>
      <x v="4376"/>
      <x v="15"/>
    </i>
    <i>
      <x v="4377"/>
      <x v="8"/>
    </i>
    <i>
      <x v="4378"/>
      <x v="14"/>
    </i>
    <i>
      <x v="4379"/>
      <x v="7"/>
    </i>
    <i>
      <x v="4380"/>
      <x v="16"/>
    </i>
    <i>
      <x v="4381"/>
      <x v="16"/>
    </i>
    <i>
      <x v="4382"/>
      <x v="14"/>
    </i>
    <i>
      <x v="4383"/>
      <x v="10"/>
    </i>
    <i>
      <x v="4384"/>
      <x v="10"/>
    </i>
    <i>
      <x v="4385"/>
      <x v="20"/>
    </i>
    <i>
      <x v="4386"/>
      <x v="5"/>
    </i>
    <i>
      <x v="4387"/>
      <x v="7"/>
    </i>
    <i>
      <x v="4388"/>
      <x v="6"/>
    </i>
    <i>
      <x v="4389"/>
      <x v="1"/>
    </i>
    <i>
      <x v="4390"/>
      <x v="16"/>
    </i>
    <i>
      <x v="4391"/>
      <x/>
    </i>
    <i>
      <x v="4392"/>
      <x v="4"/>
    </i>
    <i>
      <x v="4393"/>
      <x v="8"/>
    </i>
    <i>
      <x v="4394"/>
      <x v="5"/>
    </i>
    <i>
      <x v="4395"/>
      <x v="14"/>
    </i>
    <i>
      <x v="4396"/>
      <x v="15"/>
    </i>
    <i>
      <x v="4397"/>
      <x v="6"/>
    </i>
    <i>
      <x v="4398"/>
      <x v="21"/>
    </i>
    <i>
      <x v="4399"/>
      <x v="6"/>
    </i>
    <i>
      <x v="4400"/>
      <x v="15"/>
    </i>
    <i>
      <x v="4401"/>
      <x v="3"/>
    </i>
    <i>
      <x v="4402"/>
      <x v="5"/>
    </i>
    <i>
      <x v="4403"/>
      <x v="7"/>
    </i>
    <i>
      <x v="4404"/>
      <x v="20"/>
    </i>
    <i>
      <x v="4405"/>
      <x v="13"/>
    </i>
    <i>
      <x v="4406"/>
      <x v="20"/>
    </i>
    <i>
      <x v="4407"/>
      <x v="8"/>
    </i>
    <i>
      <x v="4408"/>
      <x v="1"/>
    </i>
    <i>
      <x v="4409"/>
      <x v="20"/>
    </i>
    <i>
      <x v="4410"/>
      <x v="1"/>
    </i>
    <i>
      <x v="4411"/>
      <x v="13"/>
    </i>
    <i>
      <x v="4412"/>
      <x/>
    </i>
    <i>
      <x v="4413"/>
      <x v="3"/>
    </i>
    <i>
      <x v="4414"/>
      <x v="1"/>
    </i>
    <i>
      <x v="4415"/>
      <x v="3"/>
    </i>
    <i>
      <x v="4416"/>
      <x v="8"/>
    </i>
    <i>
      <x v="4417"/>
      <x v="2"/>
    </i>
    <i>
      <x v="4418"/>
      <x v="12"/>
    </i>
    <i>
      <x v="4419"/>
      <x/>
    </i>
    <i>
      <x v="4420"/>
      <x v="1"/>
    </i>
    <i>
      <x v="4421"/>
      <x v="5"/>
    </i>
    <i>
      <x v="4422"/>
      <x v="12"/>
    </i>
    <i>
      <x v="4423"/>
      <x v="7"/>
    </i>
    <i>
      <x v="4424"/>
      <x v="16"/>
    </i>
    <i>
      <x v="4425"/>
      <x v="2"/>
    </i>
    <i>
      <x v="4426"/>
      <x v="21"/>
    </i>
    <i>
      <x v="4427"/>
      <x v="5"/>
    </i>
    <i>
      <x v="4428"/>
      <x v="9"/>
    </i>
    <i>
      <x v="4429"/>
      <x v="6"/>
    </i>
    <i>
      <x v="4430"/>
      <x v="8"/>
    </i>
    <i>
      <x v="4431"/>
      <x v="16"/>
    </i>
    <i>
      <x v="4432"/>
      <x v="5"/>
    </i>
    <i>
      <x v="4433"/>
      <x v="3"/>
    </i>
    <i>
      <x v="4434"/>
      <x v="7"/>
    </i>
    <i>
      <x v="4435"/>
      <x/>
    </i>
    <i>
      <x v="4436"/>
      <x v="1"/>
    </i>
    <i>
      <x v="4437"/>
      <x v="1"/>
    </i>
    <i>
      <x v="4438"/>
      <x v="21"/>
    </i>
    <i>
      <x v="4439"/>
      <x v="21"/>
    </i>
    <i>
      <x v="4440"/>
      <x v="7"/>
    </i>
    <i>
      <x v="4441"/>
      <x/>
    </i>
    <i>
      <x v="4442"/>
      <x v="1"/>
    </i>
    <i>
      <x v="4443"/>
      <x v="9"/>
    </i>
    <i>
      <x v="4444"/>
      <x v="16"/>
    </i>
    <i>
      <x v="4445"/>
      <x v="16"/>
    </i>
    <i>
      <x v="4446"/>
      <x v="8"/>
    </i>
    <i>
      <x v="4447"/>
      <x v="4"/>
    </i>
    <i>
      <x v="4448"/>
      <x v="1"/>
    </i>
    <i>
      <x v="4449"/>
      <x v="8"/>
    </i>
    <i>
      <x v="4450"/>
      <x v="7"/>
    </i>
    <i>
      <x v="4451"/>
      <x v="11"/>
    </i>
    <i>
      <x v="4452"/>
      <x v="5"/>
    </i>
    <i>
      <x v="4453"/>
      <x v="1"/>
    </i>
    <i>
      <x v="4454"/>
      <x v="12"/>
    </i>
    <i>
      <x v="4455"/>
      <x v="5"/>
    </i>
    <i>
      <x v="4456"/>
      <x/>
    </i>
    <i>
      <x v="4457"/>
      <x v="3"/>
    </i>
    <i>
      <x v="4458"/>
      <x v="10"/>
    </i>
    <i>
      <x v="4459"/>
      <x v="1"/>
    </i>
    <i>
      <x v="4460"/>
      <x v="20"/>
    </i>
    <i>
      <x v="4461"/>
      <x v="3"/>
    </i>
    <i>
      <x v="4462"/>
      <x v="16"/>
    </i>
    <i>
      <x v="4463"/>
      <x v="16"/>
    </i>
    <i>
      <x v="4464"/>
      <x v="4"/>
    </i>
    <i>
      <x v="4465"/>
      <x v="1"/>
    </i>
    <i>
      <x v="4466"/>
      <x v="1"/>
    </i>
    <i>
      <x v="4467"/>
      <x v="10"/>
    </i>
    <i>
      <x v="4468"/>
      <x v="20"/>
    </i>
    <i>
      <x v="4469"/>
      <x v="16"/>
    </i>
    <i>
      <x v="4470"/>
      <x v="9"/>
    </i>
    <i>
      <x v="4471"/>
      <x v="4"/>
    </i>
    <i>
      <x v="4472"/>
      <x v="3"/>
    </i>
    <i>
      <x v="4473"/>
      <x v="5"/>
    </i>
    <i>
      <x v="4474"/>
      <x/>
    </i>
    <i>
      <x v="4475"/>
      <x v="3"/>
    </i>
    <i>
      <x v="4476"/>
      <x v="1"/>
    </i>
    <i>
      <x v="4477"/>
      <x v="16"/>
    </i>
    <i>
      <x v="4478"/>
      <x v="10"/>
    </i>
    <i>
      <x v="4479"/>
      <x v="5"/>
    </i>
    <i>
      <x v="4480"/>
      <x v="14"/>
    </i>
    <i>
      <x v="4481"/>
      <x v="1"/>
    </i>
    <i>
      <x v="4482"/>
      <x v="11"/>
    </i>
    <i>
      <x v="4483"/>
      <x v="20"/>
    </i>
    <i>
      <x v="4484"/>
      <x v="1"/>
    </i>
    <i>
      <x v="4485"/>
      <x v="1"/>
    </i>
    <i>
      <x v="4486"/>
      <x v="12"/>
    </i>
    <i>
      <x v="4487"/>
      <x/>
    </i>
    <i>
      <x v="4488"/>
      <x v="16"/>
    </i>
    <i>
      <x v="4489"/>
      <x v="6"/>
    </i>
    <i>
      <x v="4490"/>
      <x v="2"/>
    </i>
    <i>
      <x v="4491"/>
      <x v="10"/>
    </i>
    <i>
      <x v="4492"/>
      <x v="14"/>
    </i>
    <i>
      <x v="4493"/>
      <x v="3"/>
    </i>
    <i>
      <x v="4494"/>
      <x v="6"/>
    </i>
    <i>
      <x v="4495"/>
      <x v="1"/>
    </i>
    <i>
      <x v="4496"/>
      <x v="11"/>
    </i>
    <i>
      <x v="4497"/>
      <x v="10"/>
    </i>
    <i>
      <x v="4498"/>
      <x v="8"/>
    </i>
    <i>
      <x v="4499"/>
      <x v="12"/>
    </i>
    <i>
      <x v="4500"/>
      <x v="14"/>
    </i>
    <i>
      <x v="4501"/>
      <x v="19"/>
    </i>
    <i>
      <x v="4502"/>
      <x v="4"/>
    </i>
    <i>
      <x v="4503"/>
      <x v="1"/>
    </i>
    <i>
      <x v="4504"/>
      <x v="20"/>
    </i>
    <i>
      <x v="4505"/>
      <x v="1"/>
    </i>
    <i>
      <x v="4506"/>
      <x v="1"/>
    </i>
    <i>
      <x v="4507"/>
      <x v="5"/>
    </i>
    <i>
      <x v="4508"/>
      <x v="5"/>
    </i>
    <i>
      <x v="4509"/>
      <x v="10"/>
    </i>
    <i>
      <x v="4510"/>
      <x v="4"/>
    </i>
    <i>
      <x v="4511"/>
      <x v="1"/>
    </i>
    <i>
      <x v="4512"/>
      <x v="19"/>
    </i>
    <i>
      <x v="4513"/>
      <x v="1"/>
    </i>
    <i>
      <x v="4514"/>
      <x v="16"/>
    </i>
    <i>
      <x v="4515"/>
      <x v="14"/>
    </i>
    <i>
      <x v="4516"/>
      <x v="1"/>
    </i>
    <i>
      <x v="4517"/>
      <x v="1"/>
    </i>
    <i>
      <x v="4518"/>
      <x v="12"/>
    </i>
    <i>
      <x v="4519"/>
      <x v="4"/>
    </i>
    <i>
      <x v="4520"/>
      <x v="8"/>
    </i>
    <i>
      <x v="4521"/>
      <x v="6"/>
    </i>
    <i>
      <x v="4522"/>
      <x v="1"/>
    </i>
    <i>
      <x v="4523"/>
      <x v="14"/>
    </i>
    <i>
      <x v="4524"/>
      <x v="16"/>
    </i>
    <i>
      <x v="4525"/>
      <x v="16"/>
    </i>
    <i>
      <x v="4526"/>
      <x v="15"/>
    </i>
    <i>
      <x v="4527"/>
      <x v="10"/>
    </i>
    <i>
      <x v="4528"/>
      <x v="14"/>
    </i>
    <i>
      <x v="4529"/>
      <x v="3"/>
    </i>
    <i>
      <x v="4530"/>
      <x v="15"/>
    </i>
    <i>
      <x v="4531"/>
      <x v="19"/>
    </i>
    <i>
      <x v="4532"/>
      <x v="7"/>
    </i>
    <i>
      <x v="4533"/>
      <x v="3"/>
    </i>
    <i>
      <x v="4534"/>
      <x v="16"/>
    </i>
    <i>
      <x v="4535"/>
      <x v="3"/>
    </i>
    <i>
      <x v="4536"/>
      <x v="16"/>
    </i>
    <i>
      <x v="4537"/>
      <x v="11"/>
    </i>
    <i>
      <x v="4538"/>
      <x v="1"/>
    </i>
    <i>
      <x v="4539"/>
      <x v="5"/>
    </i>
    <i>
      <x v="4540"/>
      <x/>
    </i>
    <i>
      <x v="4541"/>
      <x v="7"/>
    </i>
    <i>
      <x v="4542"/>
      <x v="1"/>
    </i>
    <i>
      <x v="4543"/>
      <x v="1"/>
    </i>
    <i>
      <x v="4544"/>
      <x v="21"/>
    </i>
    <i>
      <x v="4545"/>
      <x v="20"/>
    </i>
    <i>
      <x v="4546"/>
      <x v="3"/>
    </i>
    <i>
      <x v="4547"/>
      <x v="8"/>
    </i>
    <i>
      <x v="4548"/>
      <x v="12"/>
    </i>
    <i>
      <x v="4549"/>
      <x v="1"/>
    </i>
    <i>
      <x v="4550"/>
      <x v="10"/>
    </i>
    <i>
      <x v="4551"/>
      <x v="12"/>
    </i>
    <i>
      <x v="4552"/>
      <x v="1"/>
    </i>
    <i>
      <x v="4553"/>
      <x/>
    </i>
    <i>
      <x v="4554"/>
      <x v="16"/>
    </i>
    <i>
      <x v="4555"/>
      <x v="3"/>
    </i>
    <i>
      <x v="4556"/>
      <x v="1"/>
    </i>
    <i>
      <x v="4557"/>
      <x v="11"/>
    </i>
    <i>
      <x v="4558"/>
      <x v="8"/>
    </i>
    <i>
      <x v="4559"/>
      <x v="14"/>
    </i>
    <i>
      <x v="4560"/>
      <x v="13"/>
    </i>
    <i>
      <x v="4561"/>
      <x v="12"/>
    </i>
    <i>
      <x v="4562"/>
      <x v="16"/>
    </i>
    <i>
      <x v="4563"/>
      <x v="2"/>
    </i>
    <i>
      <x v="4564"/>
      <x v="16"/>
    </i>
    <i>
      <x v="4565"/>
      <x v="6"/>
    </i>
    <i>
      <x v="4566"/>
      <x v="1"/>
    </i>
    <i>
      <x v="4567"/>
      <x v="4"/>
    </i>
    <i>
      <x v="4568"/>
      <x v="4"/>
    </i>
    <i>
      <x v="4569"/>
      <x v="8"/>
    </i>
    <i>
      <x v="4570"/>
      <x v="8"/>
    </i>
    <i>
      <x v="4571"/>
      <x v="7"/>
    </i>
    <i>
      <x v="4572"/>
      <x v="8"/>
    </i>
    <i>
      <x v="4573"/>
      <x v="7"/>
    </i>
    <i>
      <x v="4574"/>
      <x v="11"/>
    </i>
    <i>
      <x v="4575"/>
      <x v="3"/>
    </i>
    <i>
      <x v="4576"/>
      <x v="6"/>
    </i>
    <i>
      <x v="4577"/>
      <x v="5"/>
    </i>
    <i>
      <x v="4578"/>
      <x v="16"/>
    </i>
    <i>
      <x v="4579"/>
      <x v="8"/>
    </i>
    <i>
      <x v="4580"/>
      <x v="7"/>
    </i>
    <i>
      <x v="4581"/>
      <x v="12"/>
    </i>
    <i>
      <x v="4582"/>
      <x v="13"/>
    </i>
    <i>
      <x v="4583"/>
      <x v="21"/>
    </i>
    <i>
      <x v="4584"/>
      <x v="1"/>
    </i>
    <i>
      <x v="4585"/>
      <x v="4"/>
    </i>
    <i>
      <x v="4586"/>
      <x v="12"/>
    </i>
    <i>
      <x v="4587"/>
      <x v="19"/>
    </i>
    <i>
      <x v="4588"/>
      <x v="3"/>
    </i>
    <i>
      <x v="4589"/>
      <x v="5"/>
    </i>
    <i>
      <x v="4590"/>
      <x v="16"/>
    </i>
    <i>
      <x v="4591"/>
      <x/>
    </i>
    <i>
      <x v="4592"/>
      <x v="4"/>
    </i>
    <i>
      <x v="4593"/>
      <x v="10"/>
    </i>
    <i>
      <x v="4594"/>
      <x v="11"/>
    </i>
    <i>
      <x v="4595"/>
      <x v="2"/>
    </i>
    <i>
      <x v="4596"/>
      <x v="16"/>
    </i>
    <i>
      <x v="4597"/>
      <x v="13"/>
    </i>
    <i>
      <x v="4598"/>
      <x v="11"/>
    </i>
    <i>
      <x v="4599"/>
      <x v="12"/>
    </i>
    <i>
      <x v="4600"/>
      <x v="19"/>
    </i>
    <i>
      <x v="4601"/>
      <x v="11"/>
    </i>
    <i>
      <x v="4602"/>
      <x v="1"/>
    </i>
    <i>
      <x v="4603"/>
      <x v="13"/>
    </i>
    <i>
      <x v="4604"/>
      <x v="11"/>
    </i>
    <i>
      <x v="4605"/>
      <x v="1"/>
    </i>
    <i>
      <x v="4606"/>
      <x v="20"/>
    </i>
    <i>
      <x v="4607"/>
      <x v="16"/>
    </i>
    <i>
      <x v="4608"/>
      <x v="20"/>
    </i>
    <i>
      <x v="4609"/>
      <x v="13"/>
    </i>
    <i>
      <x v="4610"/>
      <x v="1"/>
    </i>
    <i>
      <x v="4611"/>
      <x v="1"/>
    </i>
    <i>
      <x v="4612"/>
      <x v="4"/>
    </i>
    <i>
      <x v="4613"/>
      <x v="5"/>
    </i>
    <i>
      <x v="4614"/>
      <x v="7"/>
    </i>
    <i>
      <x v="4615"/>
      <x v="10"/>
    </i>
    <i>
      <x v="4616"/>
      <x v="20"/>
    </i>
    <i>
      <x v="4617"/>
      <x v="3"/>
    </i>
    <i>
      <x v="4618"/>
      <x v="8"/>
    </i>
    <i>
      <x v="4619"/>
      <x v="11"/>
    </i>
    <i>
      <x v="4620"/>
      <x v="3"/>
    </i>
    <i>
      <x v="4621"/>
      <x v="14"/>
    </i>
    <i>
      <x v="4622"/>
      <x v="16"/>
    </i>
    <i>
      <x v="4623"/>
      <x v="1"/>
    </i>
    <i>
      <x v="4624"/>
      <x v="2"/>
    </i>
    <i>
      <x v="4625"/>
      <x v="21"/>
    </i>
    <i>
      <x v="4626"/>
      <x v="7"/>
    </i>
    <i>
      <x v="4627"/>
      <x v="21"/>
    </i>
    <i>
      <x v="4628"/>
      <x v="16"/>
    </i>
    <i>
      <x v="4629"/>
      <x v="4"/>
    </i>
    <i>
      <x v="4630"/>
      <x v="10"/>
    </i>
    <i>
      <x v="4631"/>
      <x v="10"/>
    </i>
    <i>
      <x v="4632"/>
      <x/>
    </i>
    <i>
      <x v="4633"/>
      <x v="12"/>
    </i>
    <i>
      <x v="4634"/>
      <x v="16"/>
    </i>
    <i>
      <x v="4635"/>
      <x v="1"/>
    </i>
    <i>
      <x v="4636"/>
      <x v="2"/>
    </i>
    <i>
      <x v="4637"/>
      <x v="16"/>
    </i>
    <i>
      <x v="4638"/>
      <x v="21"/>
    </i>
    <i>
      <x v="4639"/>
      <x v="16"/>
    </i>
    <i>
      <x v="4640"/>
      <x v="1"/>
    </i>
    <i>
      <x v="4641"/>
      <x v="12"/>
    </i>
    <i>
      <x v="4642"/>
      <x v="1"/>
    </i>
    <i>
      <x v="4643"/>
      <x v="20"/>
    </i>
    <i>
      <x v="4644"/>
      <x v="21"/>
    </i>
    <i>
      <x v="4645"/>
      <x v="12"/>
    </i>
    <i>
      <x v="4646"/>
      <x v="12"/>
    </i>
    <i>
      <x v="4647"/>
      <x v="5"/>
    </i>
    <i>
      <x v="4648"/>
      <x v="12"/>
    </i>
    <i>
      <x v="4649"/>
      <x v="21"/>
    </i>
    <i>
      <x v="4650"/>
      <x v="1"/>
    </i>
    <i>
      <x v="4651"/>
      <x v="1"/>
    </i>
    <i>
      <x v="4652"/>
      <x v="5"/>
    </i>
    <i>
      <x v="4653"/>
      <x v="3"/>
    </i>
    <i>
      <x v="4654"/>
      <x v="14"/>
    </i>
    <i>
      <x v="4655"/>
      <x v="3"/>
    </i>
    <i>
      <x v="4656"/>
      <x v="10"/>
    </i>
    <i>
      <x v="4657"/>
      <x v="21"/>
    </i>
    <i>
      <x v="4658"/>
      <x v="10"/>
    </i>
    <i>
      <x v="4659"/>
      <x v="15"/>
    </i>
    <i>
      <x v="4660"/>
      <x v="10"/>
    </i>
    <i>
      <x v="4661"/>
      <x v="1"/>
    </i>
    <i>
      <x v="4662"/>
      <x v="20"/>
    </i>
    <i>
      <x v="4663"/>
      <x v="21"/>
    </i>
    <i>
      <x v="4664"/>
      <x v="1"/>
    </i>
    <i>
      <x v="4665"/>
      <x v="3"/>
    </i>
    <i>
      <x v="4666"/>
      <x v="5"/>
    </i>
    <i>
      <x v="4667"/>
      <x/>
    </i>
    <i>
      <x v="4668"/>
      <x v="6"/>
    </i>
    <i>
      <x v="4669"/>
      <x v="11"/>
    </i>
    <i>
      <x v="4670"/>
      <x v="15"/>
    </i>
    <i>
      <x v="4671"/>
      <x v="12"/>
    </i>
    <i>
      <x v="4672"/>
      <x v="21"/>
    </i>
    <i>
      <x v="4673"/>
      <x v="16"/>
    </i>
    <i>
      <x v="4674"/>
      <x v="16"/>
    </i>
    <i>
      <x v="4675"/>
      <x v="3"/>
    </i>
    <i>
      <x v="4676"/>
      <x v="9"/>
    </i>
    <i>
      <x v="4677"/>
      <x v="14"/>
    </i>
    <i>
      <x v="4678"/>
      <x v="16"/>
    </i>
    <i>
      <x v="4679"/>
      <x/>
    </i>
    <i>
      <x v="4680"/>
      <x v="16"/>
    </i>
    <i>
      <x v="4681"/>
      <x v="16"/>
    </i>
    <i>
      <x v="4682"/>
      <x v="2"/>
    </i>
    <i>
      <x v="4683"/>
      <x v="16"/>
    </i>
    <i>
      <x v="4684"/>
      <x v="16"/>
    </i>
    <i>
      <x v="4685"/>
      <x v="1"/>
    </i>
    <i>
      <x v="4686"/>
      <x v="12"/>
    </i>
    <i>
      <x v="4687"/>
      <x v="13"/>
    </i>
    <i>
      <x v="4688"/>
      <x v="16"/>
    </i>
    <i>
      <x v="4689"/>
      <x v="1"/>
    </i>
    <i>
      <x v="4690"/>
      <x v="4"/>
    </i>
    <i>
      <x v="4691"/>
      <x v="13"/>
    </i>
    <i>
      <x v="4692"/>
      <x v="13"/>
    </i>
    <i>
      <x v="4693"/>
      <x v="16"/>
    </i>
    <i>
      <x v="4694"/>
      <x v="1"/>
    </i>
    <i>
      <x v="4695"/>
      <x v="1"/>
    </i>
    <i>
      <x v="4696"/>
      <x v="16"/>
    </i>
    <i>
      <x v="4697"/>
      <x v="3"/>
    </i>
    <i>
      <x v="4698"/>
      <x v="20"/>
    </i>
    <i>
      <x v="4699"/>
      <x v="14"/>
    </i>
    <i>
      <x v="4700"/>
      <x v="1"/>
    </i>
    <i>
      <x v="4701"/>
      <x v="16"/>
    </i>
    <i>
      <x v="4702"/>
      <x v="16"/>
    </i>
    <i>
      <x v="4703"/>
      <x v="3"/>
    </i>
    <i>
      <x v="4704"/>
      <x v="10"/>
    </i>
    <i>
      <x v="4705"/>
      <x v="10"/>
    </i>
    <i>
      <x v="4706"/>
      <x v="5"/>
    </i>
    <i>
      <x v="4707"/>
      <x v="15"/>
    </i>
    <i>
      <x v="4708"/>
      <x v="2"/>
    </i>
    <i>
      <x v="4709"/>
      <x/>
    </i>
    <i>
      <x v="4710"/>
      <x v="3"/>
    </i>
    <i>
      <x v="4711"/>
      <x v="9"/>
    </i>
    <i>
      <x v="4712"/>
      <x v="10"/>
    </i>
    <i>
      <x v="4713"/>
      <x v="2"/>
    </i>
    <i>
      <x v="4714"/>
      <x v="2"/>
    </i>
    <i>
      <x v="4715"/>
      <x v="16"/>
    </i>
    <i>
      <x v="4716"/>
      <x v="19"/>
    </i>
    <i>
      <x v="4717"/>
      <x/>
    </i>
    <i>
      <x v="4718"/>
      <x v="16"/>
    </i>
    <i>
      <x v="4719"/>
      <x v="14"/>
    </i>
    <i>
      <x v="4720"/>
      <x v="11"/>
    </i>
    <i>
      <x v="4721"/>
      <x v="13"/>
    </i>
    <i>
      <x v="4722"/>
      <x v="12"/>
    </i>
    <i>
      <x v="4723"/>
      <x v="19"/>
    </i>
    <i>
      <x v="4724"/>
      <x v="19"/>
    </i>
    <i>
      <x v="4725"/>
      <x v="5"/>
    </i>
    <i>
      <x v="4726"/>
      <x v="3"/>
    </i>
    <i>
      <x v="4727"/>
      <x v="14"/>
    </i>
    <i>
      <x v="4728"/>
      <x v="16"/>
    </i>
    <i>
      <x v="4729"/>
      <x v="1"/>
    </i>
    <i>
      <x v="4730"/>
      <x v="3"/>
    </i>
    <i>
      <x v="4731"/>
      <x v="1"/>
    </i>
    <i>
      <x v="4732"/>
      <x v="20"/>
    </i>
    <i>
      <x v="4733"/>
      <x v="15"/>
    </i>
    <i>
      <x v="4734"/>
      <x v="7"/>
    </i>
    <i>
      <x v="4735"/>
      <x v="3"/>
    </i>
    <i>
      <x v="4736"/>
      <x v="11"/>
    </i>
    <i>
      <x v="4737"/>
      <x v="12"/>
    </i>
    <i>
      <x v="4738"/>
      <x v="12"/>
    </i>
    <i>
      <x v="4739"/>
      <x v="8"/>
    </i>
    <i>
      <x v="4740"/>
      <x v="1"/>
    </i>
    <i>
      <x v="4741"/>
      <x v="8"/>
    </i>
    <i>
      <x v="4742"/>
      <x v="16"/>
    </i>
    <i>
      <x v="4743"/>
      <x v="6"/>
    </i>
    <i>
      <x v="4744"/>
      <x v="12"/>
    </i>
    <i>
      <x v="4745"/>
      <x v="1"/>
    </i>
    <i>
      <x v="4746"/>
      <x v="3"/>
    </i>
    <i>
      <x v="4747"/>
      <x v="5"/>
    </i>
    <i>
      <x v="4748"/>
      <x v="3"/>
    </i>
    <i>
      <x v="4749"/>
      <x v="21"/>
    </i>
    <i>
      <x v="4750"/>
      <x v="3"/>
    </i>
    <i>
      <x v="4751"/>
      <x v="16"/>
    </i>
    <i>
      <x v="4752"/>
      <x v="7"/>
    </i>
    <i>
      <x v="4753"/>
      <x/>
    </i>
    <i>
      <x v="4754"/>
      <x v="20"/>
    </i>
    <i>
      <x v="4755"/>
      <x v="9"/>
    </i>
    <i>
      <x v="4756"/>
      <x v="16"/>
    </i>
    <i>
      <x v="4757"/>
      <x v="2"/>
    </i>
    <i>
      <x v="4758"/>
      <x v="2"/>
    </i>
    <i>
      <x v="4759"/>
      <x v="3"/>
    </i>
    <i>
      <x v="4760"/>
      <x v="1"/>
    </i>
    <i>
      <x v="4761"/>
      <x v="18"/>
    </i>
    <i>
      <x v="4762"/>
      <x v="8"/>
    </i>
    <i>
      <x v="4763"/>
      <x v="16"/>
    </i>
    <i>
      <x v="4764"/>
      <x v="1"/>
    </i>
    <i>
      <x v="4765"/>
      <x v="9"/>
    </i>
    <i>
      <x v="4766"/>
      <x v="16"/>
    </i>
    <i>
      <x v="4767"/>
      <x v="5"/>
    </i>
    <i>
      <x v="4768"/>
      <x v="19"/>
    </i>
    <i>
      <x v="4769"/>
      <x v="14"/>
    </i>
    <i>
      <x v="4770"/>
      <x v="14"/>
    </i>
    <i>
      <x v="4771"/>
      <x v="2"/>
    </i>
    <i>
      <x v="4772"/>
      <x v="10"/>
    </i>
    <i>
      <x v="4773"/>
      <x v="20"/>
    </i>
    <i>
      <x v="4774"/>
      <x v="21"/>
    </i>
    <i>
      <x v="4775"/>
      <x v="1"/>
    </i>
    <i>
      <x v="4776"/>
      <x v="16"/>
    </i>
    <i>
      <x v="4777"/>
      <x/>
    </i>
    <i>
      <x v="4778"/>
      <x v="12"/>
    </i>
    <i>
      <x v="4779"/>
      <x v="6"/>
    </i>
    <i>
      <x v="4780"/>
      <x v="13"/>
    </i>
    <i>
      <x v="4781"/>
      <x v="1"/>
    </i>
    <i>
      <x v="4782"/>
      <x v="1"/>
    </i>
    <i>
      <x v="4783"/>
      <x v="21"/>
    </i>
    <i>
      <x v="4784"/>
      <x v="1"/>
    </i>
    <i>
      <x v="4785"/>
      <x v="5"/>
    </i>
    <i>
      <x v="4786"/>
      <x v="14"/>
    </i>
    <i>
      <x v="4787"/>
      <x v="4"/>
    </i>
    <i>
      <x v="4788"/>
      <x v="14"/>
    </i>
    <i>
      <x v="4789"/>
      <x v="6"/>
    </i>
    <i>
      <x v="4790"/>
      <x v="1"/>
    </i>
    <i>
      <x v="4791"/>
      <x v="6"/>
    </i>
    <i>
      <x v="4792"/>
      <x v="16"/>
    </i>
    <i>
      <x v="4793"/>
      <x v="12"/>
    </i>
    <i>
      <x v="4794"/>
      <x v="10"/>
    </i>
    <i>
      <x v="4795"/>
      <x v="3"/>
    </i>
    <i>
      <x v="4796"/>
      <x v="1"/>
    </i>
    <i>
      <x v="4797"/>
      <x v="3"/>
    </i>
    <i>
      <x v="4798"/>
      <x v="16"/>
    </i>
    <i>
      <x v="4799"/>
      <x v="10"/>
    </i>
    <i>
      <x v="4800"/>
      <x/>
    </i>
    <i>
      <x v="4801"/>
      <x v="19"/>
    </i>
    <i>
      <x v="4802"/>
      <x v="16"/>
    </i>
    <i>
      <x v="4803"/>
      <x v="2"/>
    </i>
    <i>
      <x v="4804"/>
      <x v="2"/>
    </i>
    <i>
      <x v="4805"/>
      <x v="10"/>
    </i>
    <i>
      <x v="4806"/>
      <x v="11"/>
    </i>
    <i>
      <x v="4807"/>
      <x v="1"/>
    </i>
    <i>
      <x v="4808"/>
      <x v="11"/>
    </i>
    <i>
      <x v="4809"/>
      <x v="1"/>
    </i>
    <i>
      <x v="4810"/>
      <x/>
    </i>
    <i>
      <x v="4811"/>
      <x/>
    </i>
    <i>
      <x v="4812"/>
      <x/>
    </i>
    <i>
      <x v="4813"/>
      <x v="4"/>
    </i>
    <i>
      <x v="4814"/>
      <x v="19"/>
    </i>
    <i>
      <x v="4815"/>
      <x/>
    </i>
    <i>
      <x v="4816"/>
      <x v="11"/>
    </i>
    <i>
      <x v="4817"/>
      <x v="14"/>
    </i>
    <i>
      <x v="4818"/>
      <x v="10"/>
    </i>
    <i>
      <x v="4819"/>
      <x v="12"/>
    </i>
    <i>
      <x v="4820"/>
      <x v="12"/>
    </i>
    <i>
      <x v="4821"/>
      <x v="14"/>
    </i>
    <i>
      <x v="4822"/>
      <x v="7"/>
    </i>
    <i>
      <x v="4823"/>
      <x v="12"/>
    </i>
    <i>
      <x v="4824"/>
      <x/>
    </i>
    <i>
      <x v="4825"/>
      <x v="1"/>
    </i>
    <i>
      <x v="4826"/>
      <x v="16"/>
    </i>
    <i>
      <x v="4827"/>
      <x/>
    </i>
    <i>
      <x v="4828"/>
      <x v="21"/>
    </i>
    <i>
      <x v="4829"/>
      <x v="10"/>
    </i>
    <i>
      <x v="4830"/>
      <x v="19"/>
    </i>
    <i>
      <x v="4831"/>
      <x v="11"/>
    </i>
    <i>
      <x v="4832"/>
      <x v="16"/>
    </i>
    <i>
      <x v="4833"/>
      <x v="1"/>
    </i>
    <i>
      <x v="4834"/>
      <x v="11"/>
    </i>
    <i>
      <x v="4835"/>
      <x v="15"/>
    </i>
    <i>
      <x v="4836"/>
      <x v="1"/>
    </i>
    <i>
      <x v="4837"/>
      <x v="7"/>
    </i>
    <i>
      <x v="4838"/>
      <x v="9"/>
    </i>
    <i>
      <x v="4839"/>
      <x v="3"/>
    </i>
    <i>
      <x v="4840"/>
      <x v="20"/>
    </i>
    <i>
      <x v="4841"/>
      <x v="10"/>
    </i>
    <i>
      <x v="4842"/>
      <x v="11"/>
    </i>
    <i>
      <x v="4843"/>
      <x v="16"/>
    </i>
    <i>
      <x v="4844"/>
      <x v="11"/>
    </i>
    <i>
      <x v="4845"/>
      <x v="1"/>
    </i>
    <i>
      <x v="4846"/>
      <x v="6"/>
    </i>
    <i>
      <x v="4847"/>
      <x v="19"/>
    </i>
    <i>
      <x v="4848"/>
      <x v="20"/>
    </i>
    <i>
      <x v="4849"/>
      <x v="8"/>
    </i>
    <i>
      <x v="4850"/>
      <x v="7"/>
    </i>
    <i>
      <x v="4851"/>
      <x v="16"/>
    </i>
    <i>
      <x v="4852"/>
      <x v="10"/>
    </i>
    <i>
      <x v="4853"/>
      <x v="2"/>
    </i>
    <i>
      <x v="4854"/>
      <x v="21"/>
    </i>
    <i>
      <x v="4855"/>
      <x v="10"/>
    </i>
    <i>
      <x v="4856"/>
      <x v="16"/>
    </i>
    <i>
      <x v="4857"/>
      <x v="3"/>
    </i>
    <i>
      <x v="4858"/>
      <x v="12"/>
    </i>
    <i>
      <x v="4859"/>
      <x v="7"/>
    </i>
    <i>
      <x v="4860"/>
      <x v="12"/>
    </i>
    <i>
      <x v="4861"/>
      <x v="3"/>
    </i>
    <i>
      <x v="4862"/>
      <x v="1"/>
    </i>
    <i>
      <x v="4863"/>
      <x v="5"/>
    </i>
    <i>
      <x v="4864"/>
      <x v="14"/>
    </i>
    <i>
      <x v="4865"/>
      <x v="11"/>
    </i>
    <i>
      <x v="4866"/>
      <x v="20"/>
    </i>
    <i>
      <x v="4867"/>
      <x v="11"/>
    </i>
    <i>
      <x v="4868"/>
      <x v="10"/>
    </i>
    <i>
      <x v="4869"/>
      <x v="20"/>
    </i>
    <i>
      <x v="4870"/>
      <x v="8"/>
    </i>
    <i>
      <x v="4871"/>
      <x v="2"/>
    </i>
    <i>
      <x v="4872"/>
      <x v="12"/>
    </i>
    <i>
      <x v="4873"/>
      <x v="12"/>
    </i>
    <i>
      <x v="4874"/>
      <x v="3"/>
    </i>
    <i>
      <x v="4875"/>
      <x v="3"/>
    </i>
    <i>
      <x v="4876"/>
      <x v="3"/>
    </i>
    <i>
      <x v="4877"/>
      <x v="7"/>
    </i>
    <i>
      <x v="4878"/>
      <x v="2"/>
    </i>
    <i>
      <x v="4879"/>
      <x v="6"/>
    </i>
    <i>
      <x v="4880"/>
      <x v="12"/>
    </i>
    <i>
      <x v="4881"/>
      <x v="16"/>
    </i>
    <i>
      <x v="4882"/>
      <x v="16"/>
    </i>
    <i>
      <x v="4883"/>
      <x v="19"/>
    </i>
    <i>
      <x v="4884"/>
      <x v="10"/>
    </i>
    <i>
      <x v="4885"/>
      <x v="10"/>
    </i>
    <i>
      <x v="4886"/>
      <x v="10"/>
    </i>
    <i>
      <x v="4887"/>
      <x v="14"/>
    </i>
    <i>
      <x v="4888"/>
      <x v="6"/>
    </i>
    <i>
      <x v="4889"/>
      <x/>
    </i>
    <i>
      <x v="4890"/>
      <x v="14"/>
    </i>
    <i>
      <x v="4891"/>
      <x v="2"/>
    </i>
    <i>
      <x v="4892"/>
      <x v="2"/>
    </i>
    <i>
      <x v="4893"/>
      <x v="20"/>
    </i>
    <i>
      <x v="4894"/>
      <x v="5"/>
    </i>
    <i>
      <x v="4895"/>
      <x v="10"/>
    </i>
    <i>
      <x v="4896"/>
      <x v="12"/>
    </i>
    <i>
      <x v="4897"/>
      <x v="1"/>
    </i>
    <i>
      <x v="4898"/>
      <x v="8"/>
    </i>
    <i>
      <x v="4899"/>
      <x v="1"/>
    </i>
    <i>
      <x v="4900"/>
      <x v="9"/>
    </i>
    <i>
      <x v="4901"/>
      <x/>
    </i>
    <i>
      <x v="4902"/>
      <x v="14"/>
    </i>
    <i>
      <x v="4903"/>
      <x v="16"/>
    </i>
    <i>
      <x v="4904"/>
      <x v="16"/>
    </i>
    <i>
      <x v="4905"/>
      <x v="16"/>
    </i>
    <i>
      <x v="4906"/>
      <x v="10"/>
    </i>
    <i>
      <x v="4907"/>
      <x v="2"/>
    </i>
    <i>
      <x v="4908"/>
      <x v="3"/>
    </i>
    <i>
      <x v="4909"/>
      <x v="20"/>
    </i>
    <i>
      <x v="4910"/>
      <x v="16"/>
    </i>
    <i>
      <x v="4911"/>
      <x v="21"/>
    </i>
    <i>
      <x v="4912"/>
      <x v="11"/>
    </i>
    <i>
      <x v="4913"/>
      <x v="14"/>
    </i>
    <i>
      <x v="4914"/>
      <x v="13"/>
    </i>
    <i>
      <x v="4915"/>
      <x v="10"/>
    </i>
    <i>
      <x v="4916"/>
      <x v="1"/>
    </i>
    <i>
      <x v="4917"/>
      <x v="10"/>
    </i>
    <i>
      <x v="4918"/>
      <x v="9"/>
    </i>
    <i>
      <x v="4919"/>
      <x v="9"/>
    </i>
    <i>
      <x v="4920"/>
      <x/>
    </i>
    <i>
      <x v="4921"/>
      <x v="14"/>
    </i>
    <i>
      <x v="4922"/>
      <x v="1"/>
    </i>
    <i>
      <x v="4923"/>
      <x v="20"/>
    </i>
    <i>
      <x v="4924"/>
      <x v="5"/>
    </i>
    <i>
      <x v="4925"/>
      <x v="2"/>
    </i>
    <i>
      <x v="4926"/>
      <x v="7"/>
    </i>
    <i>
      <x v="4927"/>
      <x v="16"/>
    </i>
    <i>
      <x v="4928"/>
      <x v="4"/>
    </i>
    <i>
      <x v="4929"/>
      <x v="2"/>
    </i>
    <i>
      <x v="4930"/>
      <x v="16"/>
    </i>
    <i>
      <x v="4931"/>
      <x v="1"/>
    </i>
    <i>
      <x v="4932"/>
      <x v="3"/>
    </i>
    <i>
      <x v="4933"/>
      <x v="21"/>
    </i>
    <i>
      <x v="4934"/>
      <x v="16"/>
    </i>
    <i>
      <x v="4935"/>
      <x v="12"/>
    </i>
    <i>
      <x v="4936"/>
      <x v="19"/>
    </i>
    <i>
      <x v="4937"/>
      <x v="6"/>
    </i>
    <i>
      <x v="4938"/>
      <x v="16"/>
    </i>
    <i>
      <x v="4939"/>
      <x v="16"/>
    </i>
    <i>
      <x v="4940"/>
      <x v="10"/>
    </i>
    <i>
      <x v="4941"/>
      <x v="11"/>
    </i>
    <i>
      <x v="4942"/>
      <x v="13"/>
    </i>
    <i>
      <x v="4943"/>
      <x v="19"/>
    </i>
    <i>
      <x v="4944"/>
      <x v="16"/>
    </i>
    <i>
      <x v="4945"/>
      <x v="6"/>
    </i>
    <i>
      <x v="4946"/>
      <x v="16"/>
    </i>
    <i>
      <x v="4947"/>
      <x v="8"/>
    </i>
    <i>
      <x v="4948"/>
      <x v="19"/>
    </i>
    <i>
      <x v="4949"/>
      <x v="12"/>
    </i>
    <i>
      <x v="4950"/>
      <x v="14"/>
    </i>
    <i>
      <x v="4951"/>
      <x v="20"/>
    </i>
    <i>
      <x v="4952"/>
      <x v="19"/>
    </i>
    <i>
      <x v="4953"/>
      <x v="20"/>
    </i>
    <i>
      <x v="4954"/>
      <x v="12"/>
    </i>
    <i>
      <x v="4955"/>
      <x v="20"/>
    </i>
    <i>
      <x v="4956"/>
      <x v="1"/>
    </i>
    <i>
      <x v="4957"/>
      <x v="21"/>
    </i>
    <i>
      <x v="4958"/>
      <x v="11"/>
    </i>
    <i>
      <x v="4959"/>
      <x v="3"/>
    </i>
    <i>
      <x v="4960"/>
      <x/>
    </i>
    <i>
      <x v="4961"/>
      <x v="7"/>
    </i>
    <i>
      <x v="4962"/>
      <x v="16"/>
    </i>
    <i>
      <x v="4963"/>
      <x v="3"/>
    </i>
    <i>
      <x v="4964"/>
      <x v="5"/>
    </i>
    <i>
      <x v="4965"/>
      <x v="16"/>
    </i>
    <i>
      <x v="4966"/>
      <x v="20"/>
    </i>
    <i>
      <x v="4967"/>
      <x v="10"/>
    </i>
    <i>
      <x v="4968"/>
      <x v="16"/>
    </i>
    <i>
      <x v="4969"/>
      <x v="13"/>
    </i>
    <i>
      <x v="4970"/>
      <x v="6"/>
    </i>
    <i>
      <x v="4971"/>
      <x v="3"/>
    </i>
    <i>
      <x v="4972"/>
      <x v="16"/>
    </i>
    <i>
      <x v="4973"/>
      <x v="7"/>
    </i>
    <i>
      <x v="4974"/>
      <x v="4"/>
    </i>
    <i>
      <x v="4975"/>
      <x v="7"/>
    </i>
    <i>
      <x v="4976"/>
      <x v="21"/>
    </i>
    <i>
      <x v="4977"/>
      <x v="11"/>
    </i>
    <i>
      <x v="4978"/>
      <x v="1"/>
    </i>
    <i>
      <x v="4979"/>
      <x v="5"/>
    </i>
    <i>
      <x v="4980"/>
      <x v="4"/>
    </i>
    <i>
      <x v="4981"/>
      <x v="16"/>
    </i>
    <i>
      <x v="4982"/>
      <x v="20"/>
    </i>
    <i>
      <x v="4983"/>
      <x v="11"/>
    </i>
    <i>
      <x v="4984"/>
      <x v="4"/>
    </i>
    <i>
      <x v="4985"/>
      <x v="3"/>
    </i>
    <i>
      <x v="4986"/>
      <x v="7"/>
    </i>
    <i>
      <x v="4987"/>
      <x v="16"/>
    </i>
    <i>
      <x v="4988"/>
      <x v="16"/>
    </i>
    <i>
      <x v="4989"/>
      <x v="3"/>
    </i>
    <i>
      <x v="4990"/>
      <x v="13"/>
    </i>
    <i>
      <x v="4991"/>
      <x v="3"/>
    </i>
    <i>
      <x v="4992"/>
      <x/>
    </i>
    <i>
      <x v="4993"/>
      <x/>
    </i>
    <i>
      <x v="4994"/>
      <x v="3"/>
    </i>
    <i>
      <x v="4995"/>
      <x v="15"/>
    </i>
    <i>
      <x v="4996"/>
      <x v="3"/>
    </i>
    <i>
      <x v="4997"/>
      <x v="1"/>
    </i>
    <i>
      <x v="4998"/>
      <x v="16"/>
    </i>
    <i>
      <x v="4999"/>
      <x v="5"/>
    </i>
    <i>
      <x v="5000"/>
      <x v="1"/>
    </i>
    <i>
      <x v="5001"/>
      <x v="16"/>
    </i>
    <i>
      <x v="5002"/>
      <x v="12"/>
    </i>
    <i>
      <x v="5003"/>
      <x v="13"/>
    </i>
    <i>
      <x v="5004"/>
      <x v="1"/>
    </i>
    <i>
      <x v="5005"/>
      <x v="7"/>
    </i>
    <i>
      <x v="5006"/>
      <x v="20"/>
    </i>
    <i>
      <x v="5007"/>
      <x v="20"/>
    </i>
    <i>
      <x v="5008"/>
      <x v="1"/>
    </i>
    <i>
      <x v="5009"/>
      <x v="6"/>
    </i>
    <i>
      <x v="5010"/>
      <x v="12"/>
    </i>
    <i>
      <x v="5011"/>
      <x v="16"/>
    </i>
    <i>
      <x v="5012"/>
      <x v="10"/>
    </i>
    <i>
      <x v="5013"/>
      <x v="16"/>
    </i>
    <i>
      <x v="5014"/>
      <x v="1"/>
    </i>
    <i>
      <x v="5015"/>
      <x v="13"/>
    </i>
    <i>
      <x v="5016"/>
      <x v="12"/>
    </i>
    <i>
      <x v="5017"/>
      <x v="14"/>
    </i>
    <i>
      <x v="5018"/>
      <x v="1"/>
    </i>
    <i>
      <x v="5019"/>
      <x v="16"/>
    </i>
    <i>
      <x v="5020"/>
      <x v="7"/>
    </i>
    <i>
      <x v="5021"/>
      <x v="3"/>
    </i>
    <i>
      <x v="5022"/>
      <x v="7"/>
    </i>
    <i>
      <x v="5023"/>
      <x v="1"/>
    </i>
    <i>
      <x v="5024"/>
      <x v="16"/>
    </i>
    <i>
      <x v="5025"/>
      <x v="12"/>
    </i>
    <i>
      <x v="5026"/>
      <x v="13"/>
    </i>
    <i>
      <x v="5027"/>
      <x v="14"/>
    </i>
    <i>
      <x v="5028"/>
      <x v="6"/>
    </i>
    <i>
      <x v="5029"/>
      <x v="8"/>
    </i>
    <i>
      <x v="5030"/>
      <x v="3"/>
    </i>
    <i>
      <x v="5031"/>
      <x v="4"/>
    </i>
    <i>
      <x v="5032"/>
      <x v="14"/>
    </i>
    <i>
      <x v="5033"/>
      <x v="16"/>
    </i>
    <i>
      <x v="5034"/>
      <x v="12"/>
    </i>
    <i>
      <x v="5035"/>
      <x v="2"/>
    </i>
    <i>
      <x v="5036"/>
      <x v="12"/>
    </i>
    <i>
      <x v="5037"/>
      <x v="19"/>
    </i>
    <i>
      <x v="5038"/>
      <x v="10"/>
    </i>
    <i>
      <x v="5039"/>
      <x v="1"/>
    </i>
    <i>
      <x v="5040"/>
      <x v="16"/>
    </i>
    <i>
      <x v="5041"/>
      <x v="1"/>
    </i>
    <i>
      <x v="5042"/>
      <x v="5"/>
    </i>
    <i>
      <x v="5043"/>
      <x v="7"/>
    </i>
    <i>
      <x v="5044"/>
      <x v="10"/>
    </i>
    <i>
      <x v="5045"/>
      <x v="5"/>
    </i>
    <i>
      <x v="5046"/>
      <x v="1"/>
    </i>
    <i>
      <x v="5047"/>
      <x v="10"/>
    </i>
    <i>
      <x v="5048"/>
      <x/>
    </i>
    <i>
      <x v="5049"/>
      <x v="2"/>
    </i>
    <i>
      <x v="5050"/>
      <x v="5"/>
    </i>
    <i>
      <x v="5051"/>
      <x v="5"/>
    </i>
    <i>
      <x v="5052"/>
      <x v="1"/>
    </i>
    <i>
      <x v="5053"/>
      <x v="16"/>
    </i>
    <i>
      <x v="5054"/>
      <x v="12"/>
    </i>
    <i>
      <x v="5055"/>
      <x v="6"/>
    </i>
    <i>
      <x v="5056"/>
      <x v="7"/>
    </i>
    <i>
      <x v="5057"/>
      <x v="20"/>
    </i>
    <i>
      <x v="5058"/>
      <x v="4"/>
    </i>
    <i>
      <x v="5059"/>
      <x v="3"/>
    </i>
    <i>
      <x v="5060"/>
      <x v="3"/>
    </i>
    <i>
      <x v="5061"/>
      <x v="19"/>
    </i>
    <i>
      <x v="5062"/>
      <x v="19"/>
    </i>
    <i>
      <x v="5063"/>
      <x v="21"/>
    </i>
    <i>
      <x v="5064"/>
      <x v="7"/>
    </i>
    <i>
      <x v="5065"/>
      <x v="12"/>
    </i>
    <i>
      <x v="5066"/>
      <x v="1"/>
    </i>
    <i>
      <x v="5067"/>
      <x v="16"/>
    </i>
    <i>
      <x v="5068"/>
      <x v="19"/>
    </i>
    <i>
      <x v="5069"/>
      <x v="21"/>
    </i>
    <i>
      <x v="5070"/>
      <x v="20"/>
    </i>
    <i>
      <x v="5071"/>
      <x v="16"/>
    </i>
    <i>
      <x v="5072"/>
      <x v="16"/>
    </i>
    <i>
      <x v="5073"/>
      <x v="3"/>
    </i>
    <i>
      <x v="5074"/>
      <x v="20"/>
    </i>
    <i>
      <x v="5075"/>
      <x v="2"/>
    </i>
    <i>
      <x v="5076"/>
      <x v="16"/>
    </i>
    <i>
      <x v="5077"/>
      <x v="6"/>
    </i>
    <i>
      <x v="5078"/>
      <x v="21"/>
    </i>
    <i>
      <x v="5079"/>
      <x v="16"/>
    </i>
    <i>
      <x v="5080"/>
      <x v="7"/>
    </i>
    <i>
      <x v="5081"/>
      <x v="1"/>
    </i>
    <i>
      <x v="5082"/>
      <x v="7"/>
    </i>
    <i>
      <x v="5083"/>
      <x v="20"/>
    </i>
    <i>
      <x v="5084"/>
      <x v="12"/>
    </i>
    <i>
      <x v="5085"/>
      <x v="12"/>
    </i>
    <i>
      <x v="5086"/>
      <x v="2"/>
    </i>
    <i>
      <x v="5087"/>
      <x v="16"/>
    </i>
    <i>
      <x v="5088"/>
      <x v="21"/>
    </i>
    <i>
      <x v="5089"/>
      <x v="8"/>
    </i>
    <i>
      <x v="5090"/>
      <x v="21"/>
    </i>
    <i>
      <x v="5091"/>
      <x v="3"/>
    </i>
    <i>
      <x v="5092"/>
      <x v="1"/>
    </i>
    <i>
      <x v="5093"/>
      <x v="16"/>
    </i>
    <i>
      <x v="5094"/>
      <x v="20"/>
    </i>
    <i>
      <x v="5095"/>
      <x v="12"/>
    </i>
    <i>
      <x v="5096"/>
      <x v="2"/>
    </i>
    <i>
      <x v="5097"/>
      <x v="1"/>
    </i>
    <i>
      <x v="5098"/>
      <x v="16"/>
    </i>
    <i>
      <x v="5099"/>
      <x v="3"/>
    </i>
    <i>
      <x v="5100"/>
      <x v="5"/>
    </i>
    <i>
      <x v="5101"/>
      <x v="1"/>
    </i>
    <i>
      <x v="5102"/>
      <x v="13"/>
    </i>
    <i>
      <x v="5103"/>
      <x v="1"/>
    </i>
    <i>
      <x v="5104"/>
      <x v="3"/>
    </i>
    <i>
      <x v="5105"/>
      <x v="16"/>
    </i>
    <i>
      <x v="5106"/>
      <x v="8"/>
    </i>
    <i>
      <x v="5107"/>
      <x v="16"/>
    </i>
    <i>
      <x v="5108"/>
      <x v="3"/>
    </i>
    <i>
      <x v="5109"/>
      <x/>
    </i>
    <i>
      <x v="5110"/>
      <x v="3"/>
    </i>
    <i>
      <x v="5111"/>
      <x v="10"/>
    </i>
    <i>
      <x v="5112"/>
      <x v="12"/>
    </i>
    <i>
      <x v="5113"/>
      <x v="20"/>
    </i>
    <i>
      <x v="5114"/>
      <x v="2"/>
    </i>
    <i>
      <x v="5115"/>
      <x v="10"/>
    </i>
    <i>
      <x v="5116"/>
      <x v="1"/>
    </i>
    <i>
      <x v="5117"/>
      <x v="3"/>
    </i>
    <i>
      <x v="5118"/>
      <x v="16"/>
    </i>
    <i>
      <x v="5119"/>
      <x v="21"/>
    </i>
    <i>
      <x v="5120"/>
      <x v="4"/>
    </i>
    <i>
      <x v="5121"/>
      <x v="16"/>
    </i>
    <i>
      <x v="5122"/>
      <x v="8"/>
    </i>
    <i>
      <x v="5123"/>
      <x v="2"/>
    </i>
    <i>
      <x v="5124"/>
      <x v="7"/>
    </i>
    <i>
      <x v="5125"/>
      <x v="10"/>
    </i>
    <i>
      <x v="5126"/>
      <x v="16"/>
    </i>
    <i>
      <x v="5127"/>
      <x v="16"/>
    </i>
    <i>
      <x v="5128"/>
      <x v="11"/>
    </i>
    <i>
      <x v="5129"/>
      <x v="8"/>
    </i>
    <i>
      <x v="5130"/>
      <x v="16"/>
    </i>
    <i>
      <x v="5131"/>
      <x v="16"/>
    </i>
    <i>
      <x v="5132"/>
      <x v="16"/>
    </i>
    <i>
      <x v="5133"/>
      <x v="21"/>
    </i>
    <i>
      <x v="5134"/>
      <x v="16"/>
    </i>
    <i>
      <x v="5135"/>
      <x v="10"/>
    </i>
    <i>
      <x v="5136"/>
      <x v="9"/>
    </i>
    <i>
      <x v="5137"/>
      <x v="6"/>
    </i>
    <i>
      <x v="5138"/>
      <x v="3"/>
    </i>
    <i>
      <x v="5139"/>
      <x v="20"/>
    </i>
    <i>
      <x v="5140"/>
      <x v="5"/>
    </i>
    <i>
      <x v="5141"/>
      <x v="16"/>
    </i>
    <i>
      <x v="5142"/>
      <x/>
    </i>
    <i>
      <x v="5143"/>
      <x v="16"/>
    </i>
    <i>
      <x v="5144"/>
      <x v="15"/>
    </i>
    <i>
      <x v="5145"/>
      <x v="1"/>
    </i>
    <i>
      <x v="5146"/>
      <x v="20"/>
    </i>
    <i>
      <x v="5147"/>
      <x/>
    </i>
    <i>
      <x v="5148"/>
      <x/>
    </i>
    <i>
      <x v="5149"/>
      <x v="2"/>
    </i>
    <i>
      <x v="5150"/>
      <x v="7"/>
    </i>
    <i>
      <x v="5151"/>
      <x v="12"/>
    </i>
    <i>
      <x v="5152"/>
      <x v="1"/>
    </i>
    <i>
      <x v="5153"/>
      <x/>
    </i>
    <i>
      <x v="5154"/>
      <x v="16"/>
    </i>
    <i>
      <x v="5155"/>
      <x v="5"/>
    </i>
    <i>
      <x v="5156"/>
      <x v="21"/>
    </i>
    <i>
      <x v="5157"/>
      <x v="16"/>
    </i>
    <i>
      <x v="5158"/>
      <x v="10"/>
    </i>
    <i>
      <x v="5159"/>
      <x v="1"/>
    </i>
    <i>
      <x v="5160"/>
      <x v="5"/>
    </i>
    <i>
      <x v="5161"/>
      <x v="5"/>
    </i>
    <i>
      <x v="5162"/>
      <x v="16"/>
    </i>
    <i>
      <x v="5163"/>
      <x v="16"/>
    </i>
    <i>
      <x v="5164"/>
      <x v="13"/>
    </i>
    <i>
      <x v="5165"/>
      <x v="1"/>
    </i>
    <i>
      <x v="5166"/>
      <x v="16"/>
    </i>
    <i>
      <x v="5167"/>
      <x v="7"/>
    </i>
    <i>
      <x v="5168"/>
      <x v="16"/>
    </i>
    <i>
      <x v="5169"/>
      <x v="19"/>
    </i>
    <i>
      <x v="5170"/>
      <x v="16"/>
    </i>
    <i>
      <x v="5171"/>
      <x v="6"/>
    </i>
    <i>
      <x v="5172"/>
      <x v="16"/>
    </i>
    <i>
      <x v="5173"/>
      <x v="16"/>
    </i>
    <i>
      <x v="5174"/>
      <x v="1"/>
    </i>
    <i>
      <x v="5175"/>
      <x v="4"/>
    </i>
    <i>
      <x v="5176"/>
      <x v="7"/>
    </i>
    <i>
      <x v="5177"/>
      <x v="21"/>
    </i>
    <i>
      <x v="5178"/>
      <x v="16"/>
    </i>
    <i>
      <x v="5179"/>
      <x v="16"/>
    </i>
    <i>
      <x v="5180"/>
      <x v="16"/>
    </i>
    <i>
      <x v="5181"/>
      <x v="16"/>
    </i>
    <i>
      <x v="5182"/>
      <x v="1"/>
    </i>
    <i>
      <x v="5183"/>
      <x v="8"/>
    </i>
    <i>
      <x v="5184"/>
      <x v="7"/>
    </i>
    <i>
      <x v="5185"/>
      <x v="12"/>
    </i>
    <i>
      <x v="5186"/>
      <x v="10"/>
    </i>
    <i>
      <x v="5187"/>
      <x/>
    </i>
    <i>
      <x v="5188"/>
      <x v="4"/>
    </i>
    <i>
      <x v="5189"/>
      <x v="12"/>
    </i>
    <i>
      <x v="5190"/>
      <x v="8"/>
    </i>
    <i>
      <x v="5191"/>
      <x v="1"/>
    </i>
    <i>
      <x v="5192"/>
      <x v="9"/>
    </i>
    <i>
      <x v="5193"/>
      <x v="5"/>
    </i>
    <i>
      <x v="5194"/>
      <x v="5"/>
    </i>
    <i>
      <x v="5195"/>
      <x/>
    </i>
    <i>
      <x v="5196"/>
      <x v="3"/>
    </i>
    <i r="1">
      <x v="19"/>
    </i>
    <i>
      <x v="5197"/>
      <x v="20"/>
    </i>
    <i>
      <x v="5198"/>
      <x v="7"/>
    </i>
    <i>
      <x v="5199"/>
      <x v="1"/>
    </i>
    <i>
      <x v="5200"/>
      <x v="13"/>
    </i>
    <i>
      <x v="5201"/>
      <x v="3"/>
    </i>
    <i>
      <x v="5202"/>
      <x v="20"/>
    </i>
    <i>
      <x v="5203"/>
      <x v="3"/>
    </i>
    <i>
      <x v="5204"/>
      <x v="10"/>
    </i>
    <i>
      <x v="5205"/>
      <x v="5"/>
    </i>
    <i>
      <x v="5206"/>
      <x v="16"/>
    </i>
    <i>
      <x v="5207"/>
      <x v="16"/>
    </i>
    <i>
      <x v="5208"/>
      <x v="1"/>
    </i>
    <i>
      <x v="5209"/>
      <x v="1"/>
    </i>
    <i>
      <x v="5210"/>
      <x v="1"/>
    </i>
    <i>
      <x v="5211"/>
      <x v="10"/>
    </i>
    <i>
      <x v="5212"/>
      <x v="14"/>
    </i>
    <i>
      <x v="5213"/>
      <x v="16"/>
    </i>
    <i>
      <x v="5214"/>
      <x v="1"/>
    </i>
    <i>
      <x v="5215"/>
      <x v="15"/>
    </i>
    <i>
      <x v="5216"/>
      <x v="5"/>
    </i>
    <i>
      <x v="5217"/>
      <x v="5"/>
    </i>
    <i>
      <x v="5218"/>
      <x v="20"/>
    </i>
    <i>
      <x v="5219"/>
      <x v="20"/>
    </i>
    <i>
      <x v="5220"/>
      <x v="20"/>
    </i>
    <i>
      <x v="5221"/>
      <x v="1"/>
    </i>
    <i>
      <x v="5222"/>
      <x v="6"/>
    </i>
    <i>
      <x v="5223"/>
      <x v="16"/>
    </i>
    <i>
      <x v="5224"/>
      <x v="19"/>
    </i>
    <i>
      <x v="5225"/>
      <x v="1"/>
    </i>
    <i>
      <x v="5226"/>
      <x/>
    </i>
    <i>
      <x v="5227"/>
      <x v="19"/>
    </i>
    <i>
      <x v="5228"/>
      <x v="3"/>
    </i>
    <i>
      <x v="5229"/>
      <x v="16"/>
    </i>
    <i>
      <x v="5230"/>
      <x v="16"/>
    </i>
    <i>
      <x v="5231"/>
      <x v="11"/>
    </i>
    <i>
      <x v="5232"/>
      <x v="20"/>
    </i>
    <i>
      <x v="5233"/>
      <x v="19"/>
    </i>
    <i>
      <x v="5234"/>
      <x v="7"/>
    </i>
    <i>
      <x v="5235"/>
      <x v="16"/>
    </i>
    <i>
      <x v="5236"/>
      <x v="15"/>
    </i>
    <i>
      <x v="5237"/>
      <x v="15"/>
    </i>
    <i>
      <x v="5238"/>
      <x v="21"/>
    </i>
    <i>
      <x v="5239"/>
      <x v="13"/>
    </i>
    <i>
      <x v="5240"/>
      <x v="13"/>
    </i>
    <i>
      <x v="5241"/>
      <x v="21"/>
    </i>
    <i>
      <x v="5242"/>
      <x v="7"/>
    </i>
    <i>
      <x v="5243"/>
      <x v="9"/>
    </i>
    <i>
      <x v="5244"/>
      <x v="16"/>
    </i>
    <i>
      <x v="5245"/>
      <x v="16"/>
    </i>
    <i>
      <x v="5246"/>
      <x v="20"/>
    </i>
    <i>
      <x v="5247"/>
      <x v="20"/>
    </i>
    <i>
      <x v="5248"/>
      <x v="2"/>
    </i>
    <i>
      <x v="5249"/>
      <x v="5"/>
    </i>
    <i>
      <x v="5250"/>
      <x v="20"/>
    </i>
    <i>
      <x v="5251"/>
      <x v="1"/>
    </i>
    <i>
      <x v="5252"/>
      <x v="1"/>
    </i>
    <i>
      <x v="5253"/>
      <x v="8"/>
    </i>
    <i>
      <x v="5254"/>
      <x v="1"/>
    </i>
    <i>
      <x v="5255"/>
      <x v="10"/>
    </i>
    <i>
      <x v="5256"/>
      <x v="3"/>
    </i>
    <i>
      <x v="5257"/>
      <x/>
    </i>
    <i>
      <x v="5258"/>
      <x v="16"/>
    </i>
    <i>
      <x v="5259"/>
      <x v="12"/>
    </i>
    <i>
      <x v="5260"/>
      <x v="11"/>
    </i>
    <i>
      <x v="5261"/>
      <x v="21"/>
    </i>
    <i>
      <x v="5262"/>
      <x v="16"/>
    </i>
    <i>
      <x v="5263"/>
      <x v="16"/>
    </i>
    <i>
      <x v="5264"/>
      <x v="12"/>
    </i>
    <i>
      <x v="5265"/>
      <x v="16"/>
    </i>
    <i>
      <x v="5266"/>
      <x v="16"/>
    </i>
    <i>
      <x v="5267"/>
      <x v="16"/>
    </i>
    <i>
      <x v="5268"/>
      <x v="16"/>
    </i>
    <i>
      <x v="5269"/>
      <x v="16"/>
    </i>
    <i>
      <x v="5270"/>
      <x v="5"/>
    </i>
    <i>
      <x v="5271"/>
      <x v="9"/>
    </i>
    <i>
      <x v="5272"/>
      <x v="16"/>
    </i>
    <i>
      <x v="5273"/>
      <x v="2"/>
    </i>
    <i>
      <x v="5274"/>
      <x v="15"/>
    </i>
    <i>
      <x v="5275"/>
      <x v="16"/>
    </i>
    <i>
      <x v="5276"/>
      <x v="16"/>
    </i>
    <i>
      <x v="5277"/>
      <x v="10"/>
    </i>
    <i>
      <x v="5278"/>
      <x v="10"/>
    </i>
    <i>
      <x v="5279"/>
      <x v="8"/>
    </i>
    <i>
      <x v="5280"/>
      <x v="12"/>
    </i>
    <i>
      <x v="5281"/>
      <x v="12"/>
    </i>
    <i>
      <x v="5282"/>
      <x v="1"/>
    </i>
    <i>
      <x v="5283"/>
      <x v="16"/>
    </i>
    <i>
      <x v="5284"/>
      <x v="1"/>
    </i>
    <i>
      <x v="5285"/>
      <x v="16"/>
    </i>
    <i>
      <x v="5286"/>
      <x v="2"/>
    </i>
    <i>
      <x v="5287"/>
      <x v="19"/>
    </i>
    <i>
      <x v="5288"/>
      <x v="21"/>
    </i>
    <i>
      <x v="5289"/>
      <x v="19"/>
    </i>
    <i>
      <x v="5290"/>
      <x/>
    </i>
    <i>
      <x v="5291"/>
      <x v="16"/>
    </i>
    <i>
      <x v="5292"/>
      <x v="7"/>
    </i>
    <i>
      <x v="5293"/>
      <x v="16"/>
    </i>
    <i>
      <x v="5294"/>
      <x v="7"/>
    </i>
    <i>
      <x v="5295"/>
      <x v="16"/>
    </i>
    <i>
      <x v="5296"/>
      <x v="10"/>
    </i>
    <i>
      <x v="5297"/>
      <x v="7"/>
    </i>
    <i>
      <x v="5298"/>
      <x v="4"/>
    </i>
    <i>
      <x v="5299"/>
      <x v="16"/>
    </i>
    <i>
      <x v="5300"/>
      <x v="4"/>
    </i>
    <i>
      <x v="5301"/>
      <x v="11"/>
    </i>
    <i>
      <x v="5302"/>
      <x v="16"/>
    </i>
    <i>
      <x v="5303"/>
      <x v="1"/>
    </i>
    <i>
      <x v="5304"/>
      <x v="16"/>
    </i>
    <i>
      <x v="5305"/>
      <x v="13"/>
    </i>
  </rowItems>
  <colFields count="1">
    <field x="4"/>
  </colFields>
  <colItems count="3">
    <i>
      <x/>
    </i>
    <i>
      <x v="1"/>
    </i>
    <i>
      <x v="2"/>
    </i>
  </colItems>
  <dataFields count="1">
    <dataField name="VENDA" fld="1" baseField="0" baseItem="2" numFmtId="44"/>
  </dataFields>
  <formats count="5">
    <format dxfId="172">
      <pivotArea type="all" dataOnly="0" outline="0" fieldPosition="0"/>
    </format>
    <format dxfId="171">
      <pivotArea outline="0" collapsedLevelsAreSubtotals="1" fieldPosition="0"/>
    </format>
    <format dxfId="170">
      <pivotArea field="0" type="button" dataOnly="0" labelOnly="1" outline="0"/>
    </format>
    <format dxfId="169">
      <pivotArea dataOnly="0" labelOnly="1" grandRow="1" outline="0" fieldPosition="0"/>
    </format>
    <format dxfId="168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Hierarchies count="68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  <pivotHierarchy dragToData="1"/>
    <pivotHierarchy dragToData="1" caption="POSITIVAÇÃO"/>
    <pivotHierarchy dragToData="1" caption="QTD VENDIDO"/>
    <pivotHierarchy dragToData="1" caption="VENDA"/>
    <pivotHierarchy dragToData="1"/>
  </pivotHierarchies>
  <pivotTableStyleInfo name="PivotStyleLight16" showRowHeaders="1" showColHeaders="1" showRowStripes="0" showColStripes="0" showLastColumn="1"/>
  <rowHierarchiesUsage count="2">
    <rowHierarchyUsage hierarchyUsage="26"/>
    <rowHierarchyUsage hierarchyUsage="40"/>
  </rowHierarchiesUsage>
  <colHierarchiesUsage count="1">
    <colHierarchyUsage hierarchyUsage="48"/>
  </colHierarchiesUsage>
  <extLst>
    <ext xmlns:x14="http://schemas.microsoft.com/office/spreadsheetml/2009/9/main" uri="{962EF5D1-5CA2-4c93-8EF4-DBF5C05439D2}">
      <x14:pivotTableDefinition xmlns:xm="http://schemas.microsoft.com/office/excel/2006/main" fillDownLabelsDefault="1" calculatedMembersInFilters="1" hideValuesRow="1"/>
    </ext>
    <ext xmlns:x15="http://schemas.microsoft.com/office/spreadsheetml/2010/11/main" uri="{E67621CE-5B39-4880-91FE-76760E9C1902}">
      <x15:pivotTableUISettings>
        <x15:activeTabTopLevelEntity name="[8274 - 36353 - ULTIMOS 3 MESES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B9408C1-78AD-4CB4-9431-EFD98E330342}" name="Tabela dinâmica7" cacheId="22" applyNumberFormats="0" applyBorderFormats="0" applyFontFormats="0" applyPatternFormats="0" applyAlignmentFormats="0" applyWidthHeightFormats="1" dataCaption="Valores" updatedVersion="8" minRefreshableVersion="3" useAutoFormatting="1" subtotalHiddenItems="1" itemPrintTitles="1" createdVersion="8" indent="0" compact="0" compactData="0" multipleFieldFilters="0">
  <location ref="G3:I7" firstHeaderRow="0" firstDataRow="1" firstDataCol="1" rowPageCount="1" colPageCount="1"/>
  <pivotFields count="4"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allDrilled="1" outline="0" subtotalTop="0" showAll="0" dataSourceSort="1" defaultSubtotal="0" defaultAttributeDrillState="1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ubtotalTop="0" showAll="0" dataSourceSort="1" defaultSubtotal="0" defaultAttributeDrillState="1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3"/>
  </rowFields>
  <rowItems count="4">
    <i>
      <x/>
    </i>
    <i>
      <x v="1"/>
    </i>
    <i>
      <x v="2"/>
    </i>
    <i t="grand">
      <x/>
    </i>
  </rowItems>
  <colFields count="1">
    <field x="-2"/>
  </colFields>
  <colItems count="2">
    <i>
      <x/>
    </i>
    <i i="1">
      <x v="1"/>
    </i>
  </colItems>
  <pageFields count="1">
    <pageField fld="2" hier="24" name="[8274 - 36353 - ULTIMOS 3 MESES].[DATA].&amp;[2026-09-01T00:00:00]" cap="01/09/2026"/>
  </pageFields>
  <dataFields count="2">
    <dataField name="QTD VENDIDO" fld="0" baseField="0" baseItem="0"/>
    <dataField name="VENDA" fld="1" baseField="0" baseItem="0" numFmtId="44"/>
  </dataFields>
  <formats count="7">
    <format dxfId="144">
      <pivotArea outline="0" fieldPosition="0">
        <references count="1">
          <reference field="4294967294" count="1">
            <x v="1"/>
          </reference>
        </references>
      </pivotArea>
    </format>
    <format dxfId="143">
      <pivotArea type="all" dataOnly="0" outline="0" fieldPosition="0"/>
    </format>
    <format dxfId="142">
      <pivotArea outline="0" collapsedLevelsAreSubtotals="1" fieldPosition="0"/>
    </format>
    <format dxfId="141">
      <pivotArea field="3" type="button" dataOnly="0" labelOnly="1" outline="0" axis="axisRow" fieldPosition="0"/>
    </format>
    <format dxfId="140">
      <pivotArea dataOnly="0" labelOnly="1" outline="0" fieldPosition="0">
        <references count="1">
          <reference field="3" count="0"/>
        </references>
      </pivotArea>
    </format>
    <format dxfId="139">
      <pivotArea dataOnly="0" labelOnly="1" grandRow="1" outline="0" fieldPosition="0"/>
    </format>
    <format dxfId="138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Hierarchies count="68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30" level="1">
        <member name="[8274 - 36353 - ULTIMOS 3 MESES].[DATA].&amp;[2026-09-01T00:00:00]"/>
        <member name="[8274 - 36353 - ULTIMOS 3 MESES].[DATA].&amp;[2026-09-02T00:00:00]"/>
        <member name="[8274 - 36353 - ULTIMOS 3 MESES].[DATA].&amp;[2026-09-03T00:00:00]"/>
        <member name="[8274 - 36353 - ULTIMOS 3 MESES].[DATA].&amp;[2026-09-04T00:00:00]"/>
        <member name="[8274 - 36353 - ULTIMOS 3 MESES].[DATA].&amp;[2026-09-05T00:00:00]"/>
        <member name="[8274 - 36353 - ULTIMOS 3 MESES].[DATA].&amp;[2026-09-06T00:00:00]"/>
        <member name="[8274 - 36353 - ULTIMOS 3 MESES].[DATA].&amp;[2026-09-07T00:00:00]"/>
        <member name="[8274 - 36353 - ULTIMOS 3 MESES].[DATA].&amp;[2026-09-08T00:00:00]"/>
        <member name="[8274 - 36353 - ULTIMOS 3 MESES].[DATA].&amp;[2026-09-09T00:00:00]"/>
        <member name="[8274 - 36353 - ULTIMOS 3 MESES].[DATA].&amp;[2026-09-10T00:00:00]"/>
        <member name="[8274 - 36353 - ULTIMOS 3 MESES].[DATA].&amp;[2026-09-11T00:00:00]"/>
        <member name="[8274 - 36353 - ULTIMOS 3 MESES].[DATA].&amp;[2026-09-12T00:00:00]"/>
        <member name="[8274 - 36353 - ULTIMOS 3 MESES].[DATA].&amp;[2026-09-13T00:00:00]"/>
        <member name="[8274 - 36353 - ULTIMOS 3 MESES].[DATA].&amp;[2026-09-14T00:00:00]"/>
        <member name="[8274 - 36353 - ULTIMOS 3 MESES].[DATA].&amp;[2026-09-15T00:00:00]"/>
        <member name="[8274 - 36353 - ULTIMOS 3 MESES].[DATA].&amp;[2026-09-16T00:00:00]"/>
        <member name="[8274 - 36353 - ULTIMOS 3 MESES].[DATA].&amp;[2026-09-17T00:00:00]"/>
        <member name="[8274 - 36353 - ULTIMOS 3 MESES].[DATA].&amp;[2026-09-18T00:00:00]"/>
        <member name="[8274 - 36353 - ULTIMOS 3 MESES].[DATA].&amp;[2026-09-19T00:00:00]"/>
        <member name="[8274 - 36353 - ULTIMOS 3 MESES].[DATA].&amp;[2026-09-20T00:00:00]"/>
        <member name="[8274 - 36353 - ULTIMOS 3 MESES].[DATA].&amp;[2026-09-21T00:00:00]"/>
        <member name="[8274 - 36353 - ULTIMOS 3 MESES].[DATA].&amp;[2026-09-22T00:00:00]"/>
        <member name="[8274 - 36353 - ULTIMOS 3 MESES].[DATA].&amp;[2026-09-23T00:00:00]"/>
        <member name="[8274 - 36353 - ULTIMOS 3 MESES].[DATA].&amp;[2026-09-24T00:00:00]"/>
        <member name="[8274 - 36353 - ULTIMOS 3 MESES].[DATA].&amp;[2026-09-25T00:00:00]"/>
        <member name="[8274 - 36353 - ULTIMOS 3 MESES].[DATA].&amp;[2026-09-26T00:00:00]"/>
        <member name="[8274 - 36353 - ULTIMOS 3 MESES].[DATA].&amp;[2026-09-27T00:00:00]"/>
        <member name="[8274 - 36353 - ULTIMOS 3 MESES].[DATA].&amp;[2026-09-28T00:00:00]"/>
        <member name="[8274 - 36353 - ULTIMOS 3 MESES].[DATA].&amp;[2026-09-29T00:00:00]"/>
        <member name="[8274 - 36353 - ULTIMOS 3 MESES].[DATA].&amp;[2026-09-30T00:00:00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 caption="QTD VENDIDO"/>
    <pivotHierarchy dragToData="1" caption="VENDA"/>
    <pivotHierarchy dragToData="1"/>
    <pivotHierarchy dragToData="1"/>
    <pivotHierarchy dragToData="1"/>
    <pivotHierarchy dragToData="1" caption="VENDA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53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fillDownLabelsDefault="1" calculatedMembersInFilters="1" hideValuesRow="1"/>
    </ext>
    <ext xmlns:x15="http://schemas.microsoft.com/office/spreadsheetml/2010/11/main" uri="{E67621CE-5B39-4880-91FE-76760E9C1902}">
      <x15:pivotTableUISettings>
        <x15:activeTabTopLevelEntity name="[MIX BIC]"/>
        <x15:activeTabTopLevelEntity name="[8274 - 36353 - MES ATUAL]"/>
        <x15:activeTabTopLevelEntity name="[8274 - 36353 - ULTIMOS 3 MESES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A8C3146-813D-4F84-96EE-97AA477A7DE5}" name="Tabela dinâmica6" cacheId="37" applyNumberFormats="0" applyBorderFormats="0" applyFontFormats="0" applyPatternFormats="0" applyAlignmentFormats="0" applyWidthHeightFormats="1" dataCaption="Valores" updatedVersion="8" minRefreshableVersion="3" useAutoFormatting="1" subtotalHiddenItems="1" itemPrintTitles="1" createdVersion="8" indent="0" compact="0" compactData="0" multipleFieldFilters="0">
  <location ref="B3:E44" firstHeaderRow="0" firstDataRow="1" firstDataCol="2"/>
  <pivotFields count="4">
    <pivotField axis="axisRow" compact="0" allDrilled="1" outline="0" subtotalTop="0" showAll="0" dataSourceSort="1" defaultSubtotal="0" defaultAttributeDrillState="1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ubtotalTop="0" showAll="0" dataSourceSort="1" defaultSubtotal="0" defaultAttributeDrillState="1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3"/>
    <field x="0"/>
  </rowFields>
  <rowItems count="41">
    <i>
      <x/>
      <x/>
    </i>
    <i>
      <x v="1"/>
      <x v="1"/>
    </i>
    <i>
      <x v="2"/>
      <x v="2"/>
    </i>
    <i>
      <x v="3"/>
      <x v="3"/>
    </i>
    <i>
      <x v="4"/>
      <x v="3"/>
    </i>
    <i>
      <x v="5"/>
      <x v="4"/>
    </i>
    <i>
      <x v="6"/>
      <x v="4"/>
    </i>
    <i>
      <x v="7"/>
      <x v="5"/>
    </i>
    <i>
      <x v="8"/>
      <x v="6"/>
    </i>
    <i>
      <x v="9"/>
      <x v="7"/>
    </i>
    <i>
      <x v="10"/>
      <x v="8"/>
    </i>
    <i>
      <x v="11"/>
      <x v="9"/>
    </i>
    <i>
      <x v="12"/>
      <x v="10"/>
    </i>
    <i>
      <x v="13"/>
      <x v="11"/>
    </i>
    <i>
      <x v="14"/>
      <x v="12"/>
    </i>
    <i>
      <x v="15"/>
      <x v="13"/>
    </i>
    <i>
      <x v="16"/>
      <x v="14"/>
    </i>
    <i>
      <x v="17"/>
      <x v="7"/>
    </i>
    <i>
      <x v="18"/>
      <x v="15"/>
    </i>
    <i>
      <x v="19"/>
      <x v="16"/>
    </i>
    <i>
      <x v="20"/>
      <x v="17"/>
    </i>
    <i>
      <x v="21"/>
      <x v="18"/>
    </i>
    <i>
      <x v="22"/>
      <x v="19"/>
    </i>
    <i>
      <x v="23"/>
      <x v="20"/>
    </i>
    <i>
      <x v="24"/>
      <x v="21"/>
    </i>
    <i>
      <x v="25"/>
      <x v="22"/>
    </i>
    <i>
      <x v="26"/>
      <x v="23"/>
    </i>
    <i>
      <x v="27"/>
      <x v="24"/>
    </i>
    <i>
      <x v="28"/>
      <x v="25"/>
    </i>
    <i>
      <x v="29"/>
      <x v="26"/>
    </i>
    <i>
      <x v="30"/>
      <x v="27"/>
    </i>
    <i>
      <x v="31"/>
      <x v="28"/>
    </i>
    <i>
      <x v="32"/>
      <x v="29"/>
    </i>
    <i>
      <x v="33"/>
      <x v="30"/>
    </i>
    <i>
      <x v="34"/>
      <x v="31"/>
    </i>
    <i>
      <x v="35"/>
      <x v="32"/>
    </i>
    <i>
      <x v="36"/>
      <x v="33"/>
    </i>
    <i>
      <x v="37"/>
      <x v="34"/>
    </i>
    <i>
      <x v="38"/>
      <x v="35"/>
    </i>
    <i>
      <x v="39"/>
      <x v="36"/>
    </i>
    <i t="grand">
      <x/>
    </i>
  </rowItems>
  <colFields count="1">
    <field x="-2"/>
  </colFields>
  <colItems count="2">
    <i>
      <x/>
    </i>
    <i i="1">
      <x v="1"/>
    </i>
  </colItems>
  <dataFields count="2">
    <dataField name="QTD VENDIDO" fld="2" baseField="0" baseItem="3"/>
    <dataField name="VENDA" fld="1" baseField="0" baseItem="3" numFmtId="44"/>
  </dataFields>
  <formats count="6">
    <format dxfId="150">
      <pivotArea outline="0" collapsedLevelsAreSubtotals="1" fieldPosition="0"/>
    </format>
    <format dxfId="149">
      <pivotArea dataOnly="0" labelOnly="1" outline="0" fieldPosition="0">
        <references count="1">
          <reference field="3" count="0"/>
        </references>
      </pivotArea>
    </format>
    <format dxfId="148">
      <pivotArea dataOnly="0" labelOnly="1" grandRow="1" outline="0" fieldPosition="0"/>
    </format>
    <format dxfId="147">
      <pivotArea field="3" type="button" dataOnly="0" labelOnly="1" outline="0" axis="axisRow" fieldPosition="0"/>
    </format>
    <format dxfId="146">
      <pivotArea field="0" type="button" dataOnly="0" labelOnly="1" outline="0" axis="axisRow" fieldPosition="1"/>
    </format>
    <format dxfId="145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Hierarchies count="68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 caption="QTD VENDIDO"/>
    <pivotHierarchy dragToData="1" caption="VENDA"/>
    <pivotHierarchy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2">
    <rowHierarchyUsage hierarchyUsage="49"/>
    <rowHierarchyUsage hierarchyUsage="50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fillDownLabelsDefault="1" calculatedMembersInFilters="1" hideValuesRow="1"/>
    </ext>
    <ext xmlns:x15="http://schemas.microsoft.com/office/spreadsheetml/2010/11/main" uri="{E67621CE-5B39-4880-91FE-76760E9C1902}">
      <x15:pivotTableUISettings>
        <x15:activeTabTopLevelEntity name="[MIX BIC]"/>
        <x15:activeTabTopLevelEntity name="[8274 - 36353 - MES ATUAL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4DED986-E5E4-4DDB-A8C6-33FC879466DA}" name="Tabela dinâmica6" cacheId="40" applyNumberFormats="0" applyBorderFormats="0" applyFontFormats="0" applyPatternFormats="0" applyAlignmentFormats="0" applyWidthHeightFormats="1" dataCaption="Valores" errorCaption="0" showError="1" missingCaption="0" updatedVersion="8" minRefreshableVersion="3" useAutoFormatting="1" subtotalHiddenItems="1" itemPrintTitles="1" createdVersion="8" indent="0" showEmptyRow="1" showEmptyCol="1" compact="0" compactData="0" multipleFieldFilters="0">
  <location ref="S2:W423" firstHeaderRow="0" firstDataRow="1" firstDataCol="2"/>
  <pivotFields count="6">
    <pivotField compact="0" allDrilled="1" outline="0" subtotalTop="0" showAll="0" dataSourceSort="1" defaultSubtotal="0" defaultAttributeDrillState="1">
      <items count="2">
        <item s="1" x="0"/>
        <item s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name="COD SV" axis="axisRow" compact="0" allDrilled="1" outline="0" subtotalTop="0" showAll="0" dataSourceSort="1" defaultSubtotal="0" defaultAttributeDrillState="1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OD RCA" axis="axisRow" compact="0" allDrilled="1" outline="0" subtotalTop="0" showAll="0" dataSourceSort="1" defaultSubtotal="0" defaultAttributeDrillState="1">
      <items count="4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4"/>
    <field x="5"/>
  </rowFields>
  <rowItems count="421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>
      <x v="1"/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3"/>
    </i>
    <i>
      <x v="2"/>
      <x v="54"/>
    </i>
    <i r="1">
      <x v="55"/>
    </i>
    <i r="1">
      <x v="56"/>
    </i>
    <i r="1">
      <x v="57"/>
    </i>
    <i r="1">
      <x v="58"/>
    </i>
    <i r="1">
      <x v="59"/>
    </i>
    <i r="1">
      <x v="60"/>
    </i>
    <i r="1">
      <x v="61"/>
    </i>
    <i r="1">
      <x v="62"/>
    </i>
    <i r="1">
      <x v="63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2"/>
    </i>
    <i r="1">
      <x v="73"/>
    </i>
    <i r="1">
      <x v="74"/>
    </i>
    <i>
      <x v="3"/>
      <x v="75"/>
    </i>
    <i r="1">
      <x v="76"/>
    </i>
    <i r="1">
      <x v="77"/>
    </i>
    <i r="1">
      <x v="78"/>
    </i>
    <i r="1">
      <x v="79"/>
    </i>
    <i r="1">
      <x v="80"/>
    </i>
    <i r="1">
      <x v="81"/>
    </i>
    <i r="1">
      <x v="82"/>
    </i>
    <i r="1">
      <x v="83"/>
    </i>
    <i r="1">
      <x v="84"/>
    </i>
    <i r="1">
      <x v="85"/>
    </i>
    <i r="1">
      <x v="86"/>
    </i>
    <i r="1">
      <x v="87"/>
    </i>
    <i r="1">
      <x v="88"/>
    </i>
    <i r="1">
      <x v="89"/>
    </i>
    <i r="1">
      <x v="90"/>
    </i>
    <i r="1">
      <x v="91"/>
    </i>
    <i r="1">
      <x v="92"/>
    </i>
    <i r="1">
      <x v="93"/>
    </i>
    <i r="1">
      <x v="94"/>
    </i>
    <i>
      <x v="4"/>
      <x v="95"/>
    </i>
    <i r="1">
      <x v="96"/>
    </i>
    <i r="1">
      <x v="97"/>
    </i>
    <i r="1">
      <x v="98"/>
    </i>
    <i r="1">
      <x v="99"/>
    </i>
    <i r="1">
      <x v="100"/>
    </i>
    <i r="1">
      <x v="101"/>
    </i>
    <i r="1">
      <x v="102"/>
    </i>
    <i r="1">
      <x v="103"/>
    </i>
    <i r="1">
      <x v="104"/>
    </i>
    <i r="1">
      <x v="105"/>
    </i>
    <i r="1">
      <x v="106"/>
    </i>
    <i r="1">
      <x v="107"/>
    </i>
    <i r="1">
      <x v="108"/>
    </i>
    <i r="1">
      <x v="109"/>
    </i>
    <i r="1">
      <x v="110"/>
    </i>
    <i r="1">
      <x v="111"/>
    </i>
    <i r="1">
      <x v="112"/>
    </i>
    <i r="1">
      <x v="113"/>
    </i>
    <i r="1">
      <x v="114"/>
    </i>
    <i r="1">
      <x v="115"/>
    </i>
    <i r="1">
      <x v="116"/>
    </i>
    <i r="1">
      <x v="117"/>
    </i>
    <i r="1">
      <x v="118"/>
    </i>
    <i>
      <x v="5"/>
      <x v="119"/>
    </i>
    <i r="1">
      <x v="120"/>
    </i>
    <i r="1">
      <x v="121"/>
    </i>
    <i r="1">
      <x v="122"/>
    </i>
    <i r="1">
      <x v="123"/>
    </i>
    <i r="1">
      <x v="124"/>
    </i>
    <i r="1">
      <x v="125"/>
    </i>
    <i r="1">
      <x v="126"/>
    </i>
    <i r="1">
      <x v="127"/>
    </i>
    <i r="1">
      <x v="128"/>
    </i>
    <i r="1">
      <x v="129"/>
    </i>
    <i r="1">
      <x v="130"/>
    </i>
    <i r="1">
      <x v="131"/>
    </i>
    <i r="1">
      <x v="132"/>
    </i>
    <i r="1">
      <x v="133"/>
    </i>
    <i r="1">
      <x v="134"/>
    </i>
    <i r="1">
      <x v="135"/>
    </i>
    <i r="1">
      <x v="136"/>
    </i>
    <i r="1">
      <x v="137"/>
    </i>
    <i r="1">
      <x v="138"/>
    </i>
    <i r="1">
      <x v="139"/>
    </i>
    <i r="1">
      <x v="140"/>
    </i>
    <i r="1">
      <x v="141"/>
    </i>
    <i r="1">
      <x v="142"/>
    </i>
    <i>
      <x v="6"/>
      <x v="143"/>
    </i>
    <i r="1">
      <x v="144"/>
    </i>
    <i r="1">
      <x v="145"/>
    </i>
    <i r="1">
      <x v="146"/>
    </i>
    <i r="1">
      <x v="147"/>
    </i>
    <i r="1">
      <x v="148"/>
    </i>
    <i r="1">
      <x v="149"/>
    </i>
    <i r="1">
      <x v="150"/>
    </i>
    <i r="1">
      <x v="151"/>
    </i>
    <i>
      <x v="7"/>
      <x v="152"/>
    </i>
    <i r="1">
      <x v="153"/>
    </i>
    <i r="1">
      <x v="154"/>
    </i>
    <i r="1">
      <x v="155"/>
    </i>
    <i r="1">
      <x v="156"/>
    </i>
    <i r="1">
      <x v="157"/>
    </i>
    <i r="1">
      <x v="158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6"/>
    </i>
    <i r="1">
      <x v="167"/>
    </i>
    <i r="1">
      <x v="168"/>
    </i>
    <i r="1">
      <x v="169"/>
    </i>
    <i r="1">
      <x v="170"/>
    </i>
    <i r="1">
      <x v="171"/>
    </i>
    <i r="1">
      <x v="172"/>
    </i>
    <i>
      <x v="8"/>
      <x v="173"/>
    </i>
    <i r="1">
      <x v="174"/>
    </i>
    <i r="1">
      <x v="175"/>
    </i>
    <i r="1">
      <x v="176"/>
    </i>
    <i r="1">
      <x v="177"/>
    </i>
    <i r="1">
      <x v="178"/>
    </i>
    <i r="1">
      <x v="179"/>
    </i>
    <i r="1">
      <x v="180"/>
    </i>
    <i r="1">
      <x v="181"/>
    </i>
    <i r="1">
      <x v="182"/>
    </i>
    <i r="1">
      <x v="183"/>
    </i>
    <i r="1">
      <x v="184"/>
    </i>
    <i r="1">
      <x v="185"/>
    </i>
    <i r="1">
      <x v="186"/>
    </i>
    <i r="1">
      <x v="187"/>
    </i>
    <i r="1">
      <x v="188"/>
    </i>
    <i r="1">
      <x v="189"/>
    </i>
    <i>
      <x v="9"/>
      <x v="190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 r="1">
      <x v="204"/>
    </i>
    <i r="1">
      <x v="205"/>
    </i>
    <i>
      <x v="10"/>
      <x v="206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 r="1">
      <x v="219"/>
    </i>
    <i r="1">
      <x v="220"/>
    </i>
    <i r="1">
      <x v="221"/>
    </i>
    <i r="1">
      <x v="222"/>
    </i>
    <i r="1">
      <x v="223"/>
    </i>
    <i r="1">
      <x v="224"/>
    </i>
    <i r="1">
      <x v="225"/>
    </i>
    <i r="1">
      <x v="226"/>
    </i>
    <i>
      <x v="11"/>
      <x v="227"/>
    </i>
    <i r="1">
      <x v="228"/>
    </i>
    <i r="1">
      <x v="229"/>
    </i>
    <i r="1">
      <x v="230"/>
    </i>
    <i r="1">
      <x v="231"/>
    </i>
    <i r="1">
      <x v="232"/>
    </i>
    <i r="1">
      <x v="233"/>
    </i>
    <i r="1">
      <x v="234"/>
    </i>
    <i r="1">
      <x v="235"/>
    </i>
    <i r="1">
      <x v="236"/>
    </i>
    <i r="1">
      <x v="237"/>
    </i>
    <i r="1">
      <x v="238"/>
    </i>
    <i r="1">
      <x v="239"/>
    </i>
    <i r="1">
      <x v="240"/>
    </i>
    <i r="1">
      <x v="241"/>
    </i>
    <i r="1">
      <x v="242"/>
    </i>
    <i r="1">
      <x v="243"/>
    </i>
    <i r="1">
      <x v="244"/>
    </i>
    <i r="1">
      <x v="245"/>
    </i>
    <i r="1">
      <x v="246"/>
    </i>
    <i r="1">
      <x v="247"/>
    </i>
    <i r="1">
      <x v="248"/>
    </i>
    <i r="1">
      <x v="249"/>
    </i>
    <i r="1">
      <x v="250"/>
    </i>
    <i r="1">
      <x v="251"/>
    </i>
    <i r="1">
      <x v="252"/>
    </i>
    <i r="1">
      <x v="253"/>
    </i>
    <i r="1">
      <x v="254"/>
    </i>
    <i r="1">
      <x v="255"/>
    </i>
    <i r="1">
      <x v="256"/>
    </i>
    <i r="1">
      <x v="257"/>
    </i>
    <i r="1">
      <x v="258"/>
    </i>
    <i r="1">
      <x v="259"/>
    </i>
    <i>
      <x v="12"/>
      <x v="260"/>
    </i>
    <i r="1">
      <x v="261"/>
    </i>
    <i r="1">
      <x v="262"/>
    </i>
    <i r="1">
      <x v="263"/>
    </i>
    <i r="1">
      <x v="264"/>
    </i>
    <i r="1">
      <x v="265"/>
    </i>
    <i r="1">
      <x v="266"/>
    </i>
    <i r="1">
      <x v="267"/>
    </i>
    <i r="1">
      <x v="268"/>
    </i>
    <i r="1">
      <x v="269"/>
    </i>
    <i r="1">
      <x v="270"/>
    </i>
    <i r="1">
      <x v="271"/>
    </i>
    <i r="1">
      <x v="272"/>
    </i>
    <i>
      <x v="13"/>
      <x v="273"/>
    </i>
    <i r="1">
      <x v="274"/>
    </i>
    <i r="1">
      <x v="275"/>
    </i>
    <i r="1">
      <x v="276"/>
    </i>
    <i r="1">
      <x v="277"/>
    </i>
    <i r="1">
      <x v="278"/>
    </i>
    <i r="1">
      <x v="279"/>
    </i>
    <i r="1">
      <x v="280"/>
    </i>
    <i r="1">
      <x v="281"/>
    </i>
    <i r="1">
      <x v="282"/>
    </i>
    <i r="1">
      <x v="283"/>
    </i>
    <i r="1">
      <x v="284"/>
    </i>
    <i r="1">
      <x v="285"/>
    </i>
    <i r="1">
      <x v="286"/>
    </i>
    <i r="1">
      <x v="287"/>
    </i>
    <i r="1">
      <x v="288"/>
    </i>
    <i r="1">
      <x v="289"/>
    </i>
    <i>
      <x v="14"/>
      <x v="290"/>
    </i>
    <i r="1">
      <x v="291"/>
    </i>
    <i r="1">
      <x v="292"/>
    </i>
    <i r="1">
      <x v="293"/>
    </i>
    <i r="1">
      <x v="294"/>
    </i>
    <i r="1">
      <x v="295"/>
    </i>
    <i r="1">
      <x v="296"/>
    </i>
    <i r="1">
      <x v="297"/>
    </i>
    <i r="1">
      <x v="298"/>
    </i>
    <i r="1">
      <x v="299"/>
    </i>
    <i r="1">
      <x v="300"/>
    </i>
    <i r="1">
      <x v="301"/>
    </i>
    <i r="1">
      <x v="302"/>
    </i>
    <i r="1">
      <x v="303"/>
    </i>
    <i r="1">
      <x v="304"/>
    </i>
    <i r="1">
      <x v="305"/>
    </i>
    <i r="1">
      <x v="306"/>
    </i>
    <i r="1">
      <x v="307"/>
    </i>
    <i r="1">
      <x v="308"/>
    </i>
    <i r="1">
      <x v="309"/>
    </i>
    <i r="1">
      <x v="310"/>
    </i>
    <i r="1">
      <x v="311"/>
    </i>
    <i r="1">
      <x v="312"/>
    </i>
    <i r="1">
      <x v="313"/>
    </i>
    <i r="1">
      <x v="314"/>
    </i>
    <i r="1">
      <x v="315"/>
    </i>
    <i>
      <x v="15"/>
      <x v="316"/>
    </i>
    <i r="1">
      <x v="317"/>
    </i>
    <i r="1">
      <x v="318"/>
    </i>
    <i r="1">
      <x v="319"/>
    </i>
    <i r="1">
      <x v="320"/>
    </i>
    <i r="1">
      <x v="321"/>
    </i>
    <i r="1">
      <x v="322"/>
    </i>
    <i r="1">
      <x v="323"/>
    </i>
    <i r="1">
      <x v="324"/>
    </i>
    <i r="1">
      <x v="325"/>
    </i>
    <i r="1">
      <x v="326"/>
    </i>
    <i r="1">
      <x v="327"/>
    </i>
    <i r="1">
      <x v="328"/>
    </i>
    <i r="1">
      <x v="329"/>
    </i>
    <i r="1">
      <x v="330"/>
    </i>
    <i r="1">
      <x v="331"/>
    </i>
    <i r="1">
      <x v="332"/>
    </i>
    <i r="1">
      <x v="333"/>
    </i>
    <i r="1">
      <x v="334"/>
    </i>
    <i r="1">
      <x v="335"/>
    </i>
    <i r="1">
      <x v="336"/>
    </i>
    <i r="1">
      <x v="337"/>
    </i>
    <i>
      <x v="16"/>
      <x v="338"/>
    </i>
    <i r="1">
      <x v="339"/>
    </i>
    <i r="1">
      <x v="340"/>
    </i>
    <i>
      <x v="17"/>
      <x v="341"/>
    </i>
    <i r="1">
      <x v="342"/>
    </i>
    <i r="1">
      <x v="343"/>
    </i>
    <i r="1">
      <x v="344"/>
    </i>
    <i r="1">
      <x v="345"/>
    </i>
    <i r="1">
      <x v="346"/>
    </i>
    <i r="1">
      <x v="347"/>
    </i>
    <i r="1">
      <x v="348"/>
    </i>
    <i r="1">
      <x v="349"/>
    </i>
    <i r="1">
      <x v="350"/>
    </i>
    <i r="1">
      <x v="351"/>
    </i>
    <i r="1">
      <x v="352"/>
    </i>
    <i r="1">
      <x v="353"/>
    </i>
    <i r="1">
      <x v="354"/>
    </i>
    <i r="1">
      <x v="355"/>
    </i>
    <i r="1">
      <x v="356"/>
    </i>
    <i r="1">
      <x v="357"/>
    </i>
    <i r="1">
      <x v="358"/>
    </i>
    <i r="1">
      <x v="359"/>
    </i>
    <i r="1">
      <x v="360"/>
    </i>
    <i>
      <x v="18"/>
      <x v="361"/>
    </i>
    <i r="1">
      <x v="362"/>
    </i>
    <i r="1">
      <x v="363"/>
    </i>
    <i r="1">
      <x v="364"/>
    </i>
    <i r="1">
      <x v="365"/>
    </i>
    <i r="1">
      <x v="366"/>
    </i>
    <i r="1">
      <x v="367"/>
    </i>
    <i r="1">
      <x v="368"/>
    </i>
    <i r="1">
      <x v="369"/>
    </i>
    <i r="1">
      <x v="370"/>
    </i>
    <i r="1">
      <x v="371"/>
    </i>
    <i r="1">
      <x v="372"/>
    </i>
    <i r="1">
      <x v="373"/>
    </i>
    <i r="1">
      <x v="374"/>
    </i>
    <i r="1">
      <x v="375"/>
    </i>
    <i r="1">
      <x v="376"/>
    </i>
    <i r="1">
      <x v="377"/>
    </i>
    <i>
      <x v="19"/>
      <x v="378"/>
    </i>
    <i r="1">
      <x v="379"/>
    </i>
    <i r="1">
      <x v="380"/>
    </i>
    <i r="1">
      <x v="381"/>
    </i>
    <i r="1">
      <x v="382"/>
    </i>
    <i r="1">
      <x v="383"/>
    </i>
    <i r="1">
      <x v="384"/>
    </i>
    <i r="1">
      <x v="385"/>
    </i>
    <i r="1">
      <x v="386"/>
    </i>
    <i r="1">
      <x v="387"/>
    </i>
    <i r="1">
      <x v="388"/>
    </i>
    <i r="1">
      <x v="389"/>
    </i>
    <i r="1">
      <x v="390"/>
    </i>
    <i>
      <x v="20"/>
      <x v="391"/>
    </i>
    <i r="1">
      <x v="392"/>
    </i>
    <i r="1">
      <x v="393"/>
    </i>
    <i r="1">
      <x v="394"/>
    </i>
    <i r="1">
      <x v="395"/>
    </i>
    <i r="1">
      <x v="396"/>
    </i>
    <i>
      <x v="21"/>
      <x v="397"/>
    </i>
    <i r="1">
      <x v="398"/>
    </i>
    <i r="1">
      <x v="399"/>
    </i>
    <i r="1">
      <x v="400"/>
    </i>
    <i r="1">
      <x v="401"/>
    </i>
    <i r="1">
      <x v="402"/>
    </i>
    <i r="1">
      <x v="403"/>
    </i>
    <i r="1">
      <x v="404"/>
    </i>
    <i r="1">
      <x v="405"/>
    </i>
    <i r="1">
      <x v="406"/>
    </i>
    <i r="1">
      <x v="407"/>
    </i>
    <i r="1">
      <x v="408"/>
    </i>
    <i r="1">
      <x v="409"/>
    </i>
    <i r="1">
      <x v="410"/>
    </i>
    <i r="1">
      <x v="411"/>
    </i>
    <i r="1">
      <x v="412"/>
    </i>
    <i r="1">
      <x v="413"/>
    </i>
    <i r="1">
      <x v="414"/>
    </i>
    <i r="1">
      <x v="415"/>
    </i>
    <i r="1">
      <x v="416"/>
    </i>
    <i r="1">
      <x v="417"/>
    </i>
    <i r="1">
      <x v="418"/>
    </i>
    <i r="1">
      <x v="419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POSITIVAÇÃO" fld="1" subtotal="count" baseField="0" baseItem="0">
      <extLst>
        <ext xmlns:x15="http://schemas.microsoft.com/office/spreadsheetml/2010/11/main" uri="{FABC7310-3BB5-11E1-824E-6D434824019B}">
          <x15:dataField isCountDistinct="1"/>
        </ext>
      </extLst>
    </dataField>
    <dataField name="QTD VENDIDO" fld="2" baseField="0" baseItem="0"/>
    <dataField name="VENDA" fld="3" baseField="0" baseItem="0" numFmtId="44"/>
  </dataFields>
  <formats count="5">
    <format dxfId="109">
      <pivotArea type="all" dataOnly="0" outline="0" fieldPosition="0"/>
    </format>
    <format dxfId="108">
      <pivotArea outline="0" collapsedLevelsAreSubtotals="1" fieldPosition="0"/>
    </format>
    <format dxfId="107">
      <pivotArea field="0" type="button" dataOnly="0" labelOnly="1" outline="0"/>
    </format>
    <format dxfId="106">
      <pivotArea dataOnly="0" labelOnly="1" grandRow="1" outline="0" fieldPosition="0"/>
    </format>
    <format dxfId="105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Hierarchies count="68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 caption="POSITIVAÇÃO"/>
    <pivotHierarchy dragToData="1" caption="QTD VENDIDO"/>
    <pivotHierarchy dragToData="1" caption="VENDA"/>
    <pivotHierarchy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2">
    <rowHierarchyUsage hierarchyUsage="16"/>
    <rowHierarchyUsage hierarchyUsage="14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fillDownLabelsDefault="1" calculatedMembersInFilters="1" hideValuesRow="1"/>
    </ext>
    <ext xmlns:x15="http://schemas.microsoft.com/office/spreadsheetml/2010/11/main" uri="{E67621CE-5B39-4880-91FE-76760E9C1902}">
      <x15:pivotTableUISettings>
        <x15:activeTabTopLevelEntity name="[8274 - 36353 - MES ATUAL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5AACBCC-325F-491C-881D-1D5CE00BB908}" name="Tabela dinâmica4" cacheId="55" applyNumberFormats="0" applyBorderFormats="0" applyFontFormats="0" applyPatternFormats="0" applyAlignmentFormats="0" applyWidthHeightFormats="1" dataCaption="Valores" errorCaption="0" showError="1" missingCaption="0" updatedVersion="8" minRefreshableVersion="3" useAutoFormatting="1" subtotalHiddenItems="1" itemPrintTitles="1" createdVersion="8" indent="0" showEmptyRow="1" showEmptyCol="1" compact="0" compactData="0" multipleFieldFilters="0">
  <location ref="Y3:AC16" firstHeaderRow="0" firstDataRow="1" firstDataCol="2" rowPageCount="1" colPageCount="1"/>
  <pivotFields count="7">
    <pivotField compact="0" allDrilled="1" outline="0" subtotalTop="0" showAll="0" dataSourceSort="1" defaultSubtotal="0" defaultAttributeDrillState="1">
      <items count="2">
        <item s="1" x="0"/>
        <item s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name="COD SV" axis="axisRow" compact="0" allDrilled="1" outline="0" subtotalTop="0" showAll="0" dataSourceSort="1" defaultSubtotal="0" defaultAttributeDrillState="1">
      <items count="8">
        <item x="0"/>
        <item x="1"/>
        <item x="2"/>
        <item x="3"/>
        <item x="4"/>
        <item x="5"/>
        <item x="6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OD RCA" axis="axisRow" compact="0" allDrilled="1" outline="0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allDrilled="1" outline="0" subtotalTop="0" showAll="0" dataSourceSort="1" defaultSubtotal="0" defaultAttributeDrillState="1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4"/>
    <field x="5"/>
  </rowFields>
  <rowItems count="13">
    <i>
      <x/>
      <x/>
    </i>
    <i r="1">
      <x v="1"/>
    </i>
    <i>
      <x v="1"/>
      <x v="2"/>
    </i>
    <i>
      <x v="2"/>
      <x v="3"/>
    </i>
    <i>
      <x v="3"/>
      <x v="4"/>
    </i>
    <i r="1">
      <x v="5"/>
    </i>
    <i>
      <x v="4"/>
      <x v="6"/>
    </i>
    <i r="1">
      <x v="7"/>
    </i>
    <i>
      <x v="5"/>
      <x v="8"/>
    </i>
    <i>
      <x v="6"/>
      <x v="9"/>
    </i>
    <i>
      <x v="7"/>
      <x v="10"/>
    </i>
    <i r="1"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6" hier="0" name="[8274 - 36353 - MES ATUAL].[DATA].&amp;[2026-10-25T00:00:00]" cap="25/10/2026"/>
  </pageFields>
  <dataFields count="3">
    <dataField name="POSITIVAÇÃO" fld="1" subtotal="count" baseField="0" baseItem="0">
      <extLst>
        <ext xmlns:x15="http://schemas.microsoft.com/office/spreadsheetml/2010/11/main" uri="{FABC7310-3BB5-11E1-824E-6D434824019B}">
          <x15:dataField isCountDistinct="1"/>
        </ext>
      </extLst>
    </dataField>
    <dataField name="QTD VENDIDO" fld="2" baseField="0" baseItem="0"/>
    <dataField name="VENDA" fld="3" baseField="0" baseItem="0" numFmtId="44"/>
  </dataFields>
  <formats count="5">
    <format dxfId="114">
      <pivotArea type="all" dataOnly="0" outline="0" fieldPosition="0"/>
    </format>
    <format dxfId="113">
      <pivotArea outline="0" collapsedLevelsAreSubtotals="1" fieldPosition="0"/>
    </format>
    <format dxfId="112">
      <pivotArea field="0" type="button" dataOnly="0" labelOnly="1" outline="0"/>
    </format>
    <format dxfId="111">
      <pivotArea dataOnly="0" labelOnly="1" grandRow="1" outline="0" fieldPosition="0"/>
    </format>
    <format dxfId="110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Hierarchies count="68">
    <pivotHierarchy multipleItemSelectionAllowed="1" dragToData="1">
      <members count="1" level="1">
        <member name="[8274 - 36353 - MES ATUAL].[DATA].&amp;[2026-10-25T00:00:00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 caption="POSITIVAÇÃO"/>
    <pivotHierarchy dragToData="1" caption="QTD VENDIDO"/>
    <pivotHierarchy dragToData="1" caption="VENDA"/>
    <pivotHierarchy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2">
    <rowHierarchyUsage hierarchyUsage="16"/>
    <rowHierarchyUsage hierarchyUsage="14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fillDownLabelsDefault="1" calculatedMembersInFilters="1" hideValuesRow="1"/>
    </ext>
    <ext xmlns:x15="http://schemas.microsoft.com/office/spreadsheetml/2010/11/main" uri="{E67621CE-5B39-4880-91FE-76760E9C1902}">
      <x15:pivotTableUISettings>
        <x15:activeTabTopLevelEntity name="[8274 - 36353 - MES ATUAL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42926E6-28B3-475F-A4FC-8D4E90FCBBE8}" name="Tabela dinâmica3" cacheId="52" applyNumberFormats="0" applyBorderFormats="0" applyFontFormats="0" applyPatternFormats="0" applyAlignmentFormats="0" applyWidthHeightFormats="1" dataCaption="Valores" errorCaption="0" showError="1" missingCaption="0" updatedVersion="8" minRefreshableVersion="3" useAutoFormatting="1" subtotalHiddenItems="1" itemPrintTitles="1" createdVersion="8" indent="0" showEmptyRow="1" showEmptyCol="1" compact="0" compactData="0" multipleFieldFilters="0">
  <location ref="M4:Q13" firstHeaderRow="0" firstDataRow="1" firstDataCol="2" rowPageCount="1" colPageCount="1"/>
  <pivotFields count="6">
    <pivotField axis="axisRow" compact="0" allDrilled="1" outline="0" subtotalTop="0" showAll="0" dataSourceSort="1" defaultSubtotal="0" defaultAttributeDrillState="1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name="COD SV" axis="axisRow" compact="0" allDrilled="1" outline="0" subtotalTop="0" showAll="0" dataSourceSort="1" defaultSubtotal="0" defaultAttributeDrillState="1">
      <items count="8">
        <item x="0"/>
        <item x="1"/>
        <item x="2"/>
        <item x="3"/>
        <item x="4"/>
        <item x="5"/>
        <item x="6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allDrilled="1" outline="0" subtotalTop="0" showAll="0" dataSourceSort="1" defaultSubtotal="0" defaultAttributeDrillState="1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0"/>
    <field x="4"/>
  </rowFields>
  <rowItems count="9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>
      <x v="1"/>
      <x v="7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5" hier="0" name="[8274 - 36353 - MES ATUAL].[DATA].&amp;[2026-10-25T00:00:00]" cap="25/10/2026"/>
  </pageFields>
  <dataFields count="3">
    <dataField name="POSITIVAÇÃO" fld="1" subtotal="count" baseField="0" baseItem="0">
      <extLst>
        <ext xmlns:x15="http://schemas.microsoft.com/office/spreadsheetml/2010/11/main" uri="{FABC7310-3BB5-11E1-824E-6D434824019B}">
          <x15:dataField isCountDistinct="1"/>
        </ext>
      </extLst>
    </dataField>
    <dataField name="QTD VENDIDO" fld="2" baseField="0" baseItem="0"/>
    <dataField name="VENDA" fld="3" baseField="0" baseItem="0" numFmtId="44"/>
  </dataFields>
  <formats count="6">
    <format dxfId="120">
      <pivotArea type="all" dataOnly="0" outline="0" fieldPosition="0"/>
    </format>
    <format dxfId="119">
      <pivotArea outline="0" collapsedLevelsAreSubtotals="1" fieldPosition="0"/>
    </format>
    <format dxfId="118">
      <pivotArea field="0" type="button" dataOnly="0" labelOnly="1" outline="0" axis="axisRow" fieldPosition="0"/>
    </format>
    <format dxfId="117">
      <pivotArea dataOnly="0" labelOnly="1" outline="0" fieldPosition="0">
        <references count="1">
          <reference field="0" count="0"/>
        </references>
      </pivotArea>
    </format>
    <format dxfId="116">
      <pivotArea dataOnly="0" labelOnly="1" grandRow="1" outline="0" fieldPosition="0"/>
    </format>
    <format dxfId="115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Hierarchies count="68">
    <pivotHierarchy multipleItemSelectionAllowed="1" dragToData="1">
      <members count="1" level="1">
        <member name="[8274 - 36353 - MES ATUAL].[DATA].&amp;[2026-10-25T00:00:00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 caption="POSITIVAÇÃO"/>
    <pivotHierarchy dragToData="1" caption="QTD VENDIDO"/>
    <pivotHierarchy dragToData="1" caption="VENDA"/>
    <pivotHierarchy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2">
    <rowHierarchyUsage hierarchyUsage="19"/>
    <rowHierarchyUsage hierarchyUsage="16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fillDownLabelsDefault="1" calculatedMembersInFilters="1" hideValuesRow="1"/>
    </ext>
    <ext xmlns:x15="http://schemas.microsoft.com/office/spreadsheetml/2010/11/main" uri="{E67621CE-5B39-4880-91FE-76760E9C1902}">
      <x15:pivotTableUISettings>
        <x15:activeTabTopLevelEntity name="[8274 - 36353 - MES ATUAL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5E9059D-3F2D-4298-B355-22F074FD5664}" name="Tabela dinâmica2" cacheId="49" applyNumberFormats="0" applyBorderFormats="0" applyFontFormats="0" applyPatternFormats="0" applyAlignmentFormats="0" applyWidthHeightFormats="1" dataCaption="Valores" errorCaption="0" showError="1" missingCaption="0" updatedVersion="8" minRefreshableVersion="3" useAutoFormatting="1" subtotalHiddenItems="1" itemPrintTitles="1" createdVersion="8" indent="0" showEmptyRow="1" showEmptyCol="1" compact="0" compactData="0" multipleFieldFilters="0">
  <location ref="G2:K25" firstHeaderRow="0" firstDataRow="1" firstDataCol="2"/>
  <pivotFields count="5">
    <pivotField axis="axisRow" compact="0" allDrilled="1" outline="0" subtotalTop="0" showAll="0" dataSourceSort="1" defaultSubtotal="0" defaultAttributeDrillState="1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name="COD SV" axis="axisRow" compact="0" allDrilled="1" outline="0" subtotalTop="0" showAll="0" dataSourceSort="1" defaultSubtotal="0" defaultAttributeDrillState="1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0"/>
    <field x="4"/>
  </rowFields>
  <rowItems count="23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1"/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>
      <x v="2"/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POSITIVAÇÃO" fld="1" subtotal="count" baseField="0" baseItem="0">
      <extLst>
        <ext xmlns:x15="http://schemas.microsoft.com/office/spreadsheetml/2010/11/main" uri="{FABC7310-3BB5-11E1-824E-6D434824019B}">
          <x15:dataField isCountDistinct="1"/>
        </ext>
      </extLst>
    </dataField>
    <dataField name="QTD VENDIDO" fld="2" baseField="0" baseItem="0"/>
    <dataField name="VENDA" fld="3" baseField="0" baseItem="0" numFmtId="44"/>
  </dataFields>
  <formats count="6">
    <format dxfId="126">
      <pivotArea type="all" dataOnly="0" outline="0" fieldPosition="0"/>
    </format>
    <format dxfId="125">
      <pivotArea outline="0" collapsedLevelsAreSubtotals="1" fieldPosition="0"/>
    </format>
    <format dxfId="124">
      <pivotArea field="0" type="button" dataOnly="0" labelOnly="1" outline="0" axis="axisRow" fieldPosition="0"/>
    </format>
    <format dxfId="123">
      <pivotArea dataOnly="0" labelOnly="1" outline="0" fieldPosition="0">
        <references count="1">
          <reference field="0" count="0"/>
        </references>
      </pivotArea>
    </format>
    <format dxfId="122">
      <pivotArea dataOnly="0" labelOnly="1" grandRow="1" outline="0" fieldPosition="0"/>
    </format>
    <format dxfId="121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Hierarchies count="68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 caption="POSITIVAÇÃO"/>
    <pivotHierarchy dragToData="1" caption="QTD VENDIDO"/>
    <pivotHierarchy dragToData="1" caption="VENDA"/>
    <pivotHierarchy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2">
    <rowHierarchyUsage hierarchyUsage="19"/>
    <rowHierarchyUsage hierarchyUsage="16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fillDownLabelsDefault="1" calculatedMembersInFilters="1" hideValuesRow="1"/>
    </ext>
    <ext xmlns:x15="http://schemas.microsoft.com/office/spreadsheetml/2010/11/main" uri="{E67621CE-5B39-4880-91FE-76760E9C1902}">
      <x15:pivotTableUISettings>
        <x15:activeTabTopLevelEntity name="[8274 - 36353 - MES ATUAL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64B32F6-93BE-4A37-A3D9-5660EAD44905}" name="Tabela dinâmica5" cacheId="43" applyNumberFormats="0" applyBorderFormats="0" applyFontFormats="0" applyPatternFormats="0" applyAlignmentFormats="0" applyWidthHeightFormats="1" dataCaption="Valores" errorCaption="0" showError="1" missingCaption="0" updatedVersion="8" minRefreshableVersion="3" useAutoFormatting="1" subtotalHiddenItems="1" itemPrintTitles="1" createdVersion="8" indent="0" showEmptyRow="1" showEmptyCol="1" compact="0" compactData="0" multipleFieldFilters="0">
  <location ref="AF1:AH2147" firstHeaderRow="1" firstDataRow="1" firstDataCol="2"/>
  <pivotFields count="4">
    <pivotField compact="0" allDrilled="1" outline="0" subtotalTop="0" showAll="0" dataSourceSort="1" defaultSubtotal="0" defaultAttributeDrillState="1">
      <items count="2">
        <item s="1" x="0"/>
        <item s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name="COD SV" axis="axisRow" compact="0" allDrilled="1" outline="0" subtotalTop="0" showAll="0" dataSourceSort="1" defaultSubtotal="0" defaultAttributeDrillState="1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ubtotalTop="0" showAll="0" dataSourceSort="1" defaultSubtotal="0" defaultAttributeDrillState="1">
      <items count="21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3"/>
    <field x="2"/>
  </rowFields>
  <rowItems count="2146">
    <i>
      <x/>
      <x/>
    </i>
    <i>
      <x v="1"/>
      <x v="1"/>
    </i>
    <i>
      <x v="2"/>
      <x v="2"/>
    </i>
    <i>
      <x v="3"/>
      <x v="3"/>
    </i>
    <i>
      <x v="4"/>
      <x v="4"/>
    </i>
    <i>
      <x v="5"/>
      <x v="5"/>
    </i>
    <i>
      <x v="6"/>
      <x v="6"/>
    </i>
    <i>
      <x v="7"/>
      <x v="6"/>
    </i>
    <i>
      <x v="8"/>
      <x v="7"/>
    </i>
    <i>
      <x v="9"/>
      <x v="2"/>
    </i>
    <i>
      <x v="10"/>
      <x/>
    </i>
    <i>
      <x v="11"/>
      <x v="1"/>
    </i>
    <i>
      <x v="12"/>
      <x v="7"/>
    </i>
    <i>
      <x v="13"/>
      <x v="8"/>
    </i>
    <i>
      <x v="14"/>
      <x v="7"/>
    </i>
    <i>
      <x v="15"/>
      <x v="9"/>
    </i>
    <i>
      <x v="16"/>
      <x v="4"/>
    </i>
    <i>
      <x v="17"/>
      <x v="9"/>
    </i>
    <i>
      <x v="18"/>
      <x v="10"/>
    </i>
    <i>
      <x v="19"/>
      <x v="1"/>
    </i>
    <i>
      <x v="20"/>
      <x v="1"/>
    </i>
    <i>
      <x v="21"/>
      <x v="11"/>
    </i>
    <i>
      <x v="22"/>
      <x v="7"/>
    </i>
    <i>
      <x v="23"/>
      <x v="9"/>
    </i>
    <i>
      <x v="24"/>
      <x v="4"/>
    </i>
    <i>
      <x v="25"/>
      <x v="12"/>
    </i>
    <i>
      <x v="26"/>
      <x v="7"/>
    </i>
    <i>
      <x v="27"/>
      <x v="12"/>
    </i>
    <i>
      <x v="28"/>
      <x v="4"/>
    </i>
    <i>
      <x v="29"/>
      <x v="1"/>
    </i>
    <i>
      <x v="30"/>
      <x v="4"/>
    </i>
    <i>
      <x v="31"/>
      <x v="11"/>
    </i>
    <i>
      <x v="32"/>
      <x v="12"/>
    </i>
    <i>
      <x v="33"/>
      <x v="4"/>
    </i>
    <i>
      <x v="34"/>
      <x v="4"/>
    </i>
    <i>
      <x v="35"/>
      <x v="1"/>
    </i>
    <i>
      <x v="36"/>
      <x v="12"/>
    </i>
    <i>
      <x v="37"/>
      <x v="6"/>
    </i>
    <i>
      <x v="38"/>
      <x v="6"/>
    </i>
    <i>
      <x v="39"/>
      <x v="4"/>
    </i>
    <i>
      <x v="40"/>
      <x v="4"/>
    </i>
    <i>
      <x v="41"/>
      <x v="4"/>
    </i>
    <i>
      <x v="42"/>
      <x v="7"/>
    </i>
    <i>
      <x v="43"/>
      <x v="3"/>
    </i>
    <i>
      <x v="44"/>
      <x v="7"/>
    </i>
    <i>
      <x v="45"/>
      <x v="4"/>
    </i>
    <i>
      <x v="46"/>
      <x v="13"/>
    </i>
    <i>
      <x v="47"/>
      <x v="10"/>
    </i>
    <i>
      <x v="48"/>
      <x v="4"/>
    </i>
    <i>
      <x v="49"/>
      <x v="9"/>
    </i>
    <i>
      <x v="50"/>
      <x v="7"/>
    </i>
    <i>
      <x v="51"/>
      <x v="7"/>
    </i>
    <i>
      <x v="52"/>
      <x v="12"/>
    </i>
    <i>
      <x v="53"/>
      <x v="1"/>
    </i>
    <i>
      <x v="54"/>
      <x v="4"/>
    </i>
    <i>
      <x v="55"/>
      <x v="7"/>
    </i>
    <i>
      <x v="56"/>
      <x v="1"/>
    </i>
    <i>
      <x v="57"/>
      <x v="12"/>
    </i>
    <i>
      <x v="58"/>
      <x v="4"/>
    </i>
    <i>
      <x v="59"/>
      <x v="3"/>
    </i>
    <i>
      <x v="60"/>
      <x v="6"/>
    </i>
    <i>
      <x v="61"/>
      <x v="1"/>
    </i>
    <i>
      <x v="62"/>
      <x v="1"/>
    </i>
    <i>
      <x v="63"/>
      <x v="4"/>
    </i>
    <i>
      <x v="64"/>
      <x v="7"/>
    </i>
    <i>
      <x v="65"/>
      <x v="1"/>
    </i>
    <i>
      <x v="66"/>
      <x v="11"/>
    </i>
    <i>
      <x v="67"/>
      <x v="4"/>
    </i>
    <i>
      <x v="68"/>
      <x v="4"/>
    </i>
    <i>
      <x v="69"/>
      <x v="7"/>
    </i>
    <i>
      <x v="70"/>
      <x v="13"/>
    </i>
    <i>
      <x v="71"/>
      <x v="6"/>
    </i>
    <i>
      <x v="72"/>
      <x v="6"/>
    </i>
    <i>
      <x v="73"/>
      <x v="4"/>
    </i>
    <i>
      <x v="74"/>
      <x v="9"/>
    </i>
    <i>
      <x v="75"/>
      <x v="13"/>
    </i>
    <i>
      <x v="76"/>
      <x v="13"/>
    </i>
    <i>
      <x v="77"/>
      <x v="13"/>
    </i>
    <i>
      <x v="78"/>
      <x v="12"/>
    </i>
    <i>
      <x v="79"/>
      <x v="7"/>
    </i>
    <i>
      <x v="80"/>
      <x v="6"/>
    </i>
    <i>
      <x v="81"/>
      <x v="12"/>
    </i>
    <i>
      <x v="82"/>
      <x v="6"/>
    </i>
    <i>
      <x v="83"/>
      <x v="7"/>
    </i>
    <i>
      <x v="84"/>
      <x v="4"/>
    </i>
    <i>
      <x v="85"/>
      <x v="9"/>
    </i>
    <i>
      <x v="86"/>
      <x v="9"/>
    </i>
    <i>
      <x v="87"/>
      <x v="4"/>
    </i>
    <i>
      <x v="88"/>
      <x v="7"/>
    </i>
    <i>
      <x v="89"/>
      <x v="7"/>
    </i>
    <i>
      <x v="90"/>
      <x v="7"/>
    </i>
    <i>
      <x v="91"/>
      <x v="7"/>
    </i>
    <i>
      <x v="92"/>
      <x v="10"/>
    </i>
    <i>
      <x v="93"/>
      <x v="3"/>
    </i>
    <i>
      <x v="94"/>
      <x v="6"/>
    </i>
    <i>
      <x v="95"/>
      <x v="10"/>
    </i>
    <i>
      <x v="96"/>
      <x v="13"/>
    </i>
    <i>
      <x v="97"/>
      <x v="2"/>
    </i>
    <i>
      <x v="98"/>
      <x v="14"/>
    </i>
    <i>
      <x v="99"/>
      <x v="13"/>
    </i>
    <i>
      <x v="100"/>
      <x v="15"/>
    </i>
    <i>
      <x v="101"/>
      <x v="14"/>
    </i>
    <i>
      <x v="102"/>
      <x v="1"/>
    </i>
    <i>
      <x v="103"/>
      <x v="8"/>
    </i>
    <i>
      <x v="104"/>
      <x v="14"/>
    </i>
    <i>
      <x v="105"/>
      <x v="14"/>
    </i>
    <i>
      <x v="106"/>
      <x v="16"/>
    </i>
    <i>
      <x v="107"/>
      <x v="8"/>
    </i>
    <i>
      <x v="108"/>
      <x v="10"/>
    </i>
    <i>
      <x v="109"/>
      <x v="16"/>
    </i>
    <i>
      <x v="110"/>
      <x v="10"/>
    </i>
    <i>
      <x v="111"/>
      <x v="1"/>
    </i>
    <i>
      <x v="112"/>
      <x v="3"/>
    </i>
    <i>
      <x v="113"/>
      <x v="1"/>
    </i>
    <i>
      <x v="114"/>
      <x v="13"/>
    </i>
    <i>
      <x v="115"/>
      <x v="3"/>
    </i>
    <i>
      <x v="116"/>
      <x v="3"/>
    </i>
    <i>
      <x v="117"/>
      <x v="2"/>
    </i>
    <i>
      <x v="118"/>
      <x v="1"/>
    </i>
    <i>
      <x v="119"/>
      <x v="3"/>
    </i>
    <i>
      <x v="120"/>
      <x v="6"/>
    </i>
    <i>
      <x v="121"/>
      <x v="2"/>
    </i>
    <i>
      <x v="122"/>
      <x v="2"/>
    </i>
    <i>
      <x v="123"/>
      <x v="16"/>
    </i>
    <i>
      <x v="124"/>
      <x v="15"/>
    </i>
    <i>
      <x v="125"/>
      <x v="10"/>
    </i>
    <i>
      <x v="126"/>
      <x v="15"/>
    </i>
    <i>
      <x v="127"/>
      <x v="1"/>
    </i>
    <i>
      <x v="128"/>
      <x v="17"/>
    </i>
    <i>
      <x v="129"/>
      <x v="16"/>
    </i>
    <i>
      <x v="130"/>
      <x v="14"/>
    </i>
    <i>
      <x v="131"/>
      <x v="18"/>
    </i>
    <i>
      <x v="132"/>
      <x v="3"/>
    </i>
    <i>
      <x v="133"/>
      <x v="2"/>
    </i>
    <i>
      <x v="134"/>
      <x v="12"/>
    </i>
    <i>
      <x v="135"/>
      <x v="8"/>
    </i>
    <i>
      <x v="136"/>
      <x v="3"/>
    </i>
    <i>
      <x v="137"/>
      <x v="1"/>
    </i>
    <i>
      <x v="138"/>
      <x v="2"/>
    </i>
    <i>
      <x v="139"/>
      <x v="1"/>
    </i>
    <i>
      <x v="140"/>
      <x v="1"/>
    </i>
    <i>
      <x v="141"/>
      <x v="6"/>
    </i>
    <i>
      <x v="142"/>
      <x v="17"/>
    </i>
    <i>
      <x v="143"/>
      <x v="10"/>
    </i>
    <i>
      <x v="144"/>
      <x v="3"/>
    </i>
    <i>
      <x v="145"/>
      <x v="10"/>
    </i>
    <i>
      <x v="146"/>
      <x v="5"/>
    </i>
    <i>
      <x v="147"/>
      <x v="5"/>
    </i>
    <i>
      <x v="148"/>
      <x v="5"/>
    </i>
    <i>
      <x v="149"/>
      <x v="14"/>
    </i>
    <i>
      <x v="150"/>
      <x v="7"/>
    </i>
    <i>
      <x v="151"/>
      <x v="3"/>
    </i>
    <i>
      <x v="152"/>
      <x v="13"/>
    </i>
    <i>
      <x v="153"/>
      <x v="5"/>
    </i>
    <i>
      <x v="154"/>
      <x v="5"/>
    </i>
    <i>
      <x v="155"/>
      <x v="15"/>
    </i>
    <i>
      <x v="156"/>
      <x v="7"/>
    </i>
    <i>
      <x v="157"/>
      <x v="7"/>
    </i>
    <i>
      <x v="158"/>
      <x v="5"/>
    </i>
    <i>
      <x v="159"/>
      <x v="5"/>
    </i>
    <i>
      <x v="160"/>
      <x v="7"/>
    </i>
    <i>
      <x v="161"/>
      <x/>
    </i>
    <i>
      <x v="162"/>
      <x v="14"/>
    </i>
    <i>
      <x v="163"/>
      <x v="1"/>
    </i>
    <i>
      <x v="164"/>
      <x v="7"/>
    </i>
    <i>
      <x v="165"/>
      <x v="14"/>
    </i>
    <i>
      <x v="166"/>
      <x v="3"/>
    </i>
    <i>
      <x v="167"/>
      <x v="10"/>
    </i>
    <i>
      <x v="168"/>
      <x v="6"/>
    </i>
    <i r="1">
      <x v="3"/>
    </i>
    <i>
      <x v="169"/>
      <x v="5"/>
    </i>
    <i>
      <x v="170"/>
      <x v="1"/>
    </i>
    <i>
      <x v="171"/>
      <x v="3"/>
    </i>
    <i>
      <x v="172"/>
      <x v="6"/>
    </i>
    <i>
      <x v="173"/>
      <x v="13"/>
    </i>
    <i>
      <x v="174"/>
      <x v="1"/>
    </i>
    <i>
      <x v="175"/>
      <x v="3"/>
    </i>
    <i>
      <x v="176"/>
      <x v="4"/>
    </i>
    <i>
      <x v="177"/>
      <x v="18"/>
    </i>
    <i>
      <x v="178"/>
      <x v="16"/>
    </i>
    <i>
      <x v="179"/>
      <x v="14"/>
    </i>
    <i>
      <x v="180"/>
      <x v="14"/>
    </i>
    <i>
      <x v="181"/>
      <x v="1"/>
    </i>
    <i>
      <x v="182"/>
      <x v="2"/>
    </i>
    <i>
      <x v="183"/>
      <x v="13"/>
    </i>
    <i>
      <x v="184"/>
      <x v="1"/>
    </i>
    <i>
      <x v="185"/>
      <x v="8"/>
    </i>
    <i>
      <x v="186"/>
      <x v="17"/>
    </i>
    <i>
      <x v="187"/>
      <x v="6"/>
    </i>
    <i>
      <x v="188"/>
      <x v="16"/>
    </i>
    <i>
      <x v="189"/>
      <x v="2"/>
    </i>
    <i>
      <x v="190"/>
      <x v="14"/>
    </i>
    <i>
      <x v="191"/>
      <x v="10"/>
    </i>
    <i>
      <x v="192"/>
      <x v="8"/>
    </i>
    <i>
      <x v="193"/>
      <x v="1"/>
    </i>
    <i>
      <x v="194"/>
      <x v="9"/>
    </i>
    <i>
      <x v="195"/>
      <x v="18"/>
    </i>
    <i>
      <x v="196"/>
      <x v="13"/>
    </i>
    <i>
      <x v="197"/>
      <x v="1"/>
    </i>
    <i>
      <x v="198"/>
      <x v="16"/>
    </i>
    <i>
      <x v="199"/>
      <x v="1"/>
    </i>
    <i>
      <x v="200"/>
      <x v="3"/>
    </i>
    <i>
      <x v="201"/>
      <x v="14"/>
    </i>
    <i>
      <x v="202"/>
      <x v="1"/>
    </i>
    <i>
      <x v="203"/>
      <x v="10"/>
    </i>
    <i>
      <x v="204"/>
      <x v="10"/>
    </i>
    <i>
      <x v="205"/>
      <x v="3"/>
    </i>
    <i>
      <x v="206"/>
      <x v="2"/>
    </i>
    <i>
      <x v="207"/>
      <x v="7"/>
    </i>
    <i>
      <x v="208"/>
      <x v="18"/>
    </i>
    <i>
      <x v="209"/>
      <x v="14"/>
    </i>
    <i r="1">
      <x v="10"/>
    </i>
    <i>
      <x v="210"/>
      <x v="2"/>
    </i>
    <i>
      <x v="211"/>
      <x/>
    </i>
    <i>
      <x v="212"/>
      <x v="1"/>
    </i>
    <i>
      <x v="213"/>
      <x v="3"/>
    </i>
    <i>
      <x v="214"/>
      <x v="3"/>
    </i>
    <i>
      <x v="215"/>
      <x v="8"/>
    </i>
    <i>
      <x v="216"/>
      <x/>
    </i>
    <i>
      <x v="217"/>
      <x v="5"/>
    </i>
    <i>
      <x v="218"/>
      <x v="8"/>
    </i>
    <i>
      <x v="219"/>
      <x v="17"/>
    </i>
    <i>
      <x v="220"/>
      <x v="4"/>
    </i>
    <i>
      <x v="221"/>
      <x v="5"/>
    </i>
    <i>
      <x v="222"/>
      <x v="3"/>
    </i>
    <i>
      <x v="223"/>
      <x v="8"/>
    </i>
    <i>
      <x v="224"/>
      <x v="8"/>
    </i>
    <i>
      <x v="225"/>
      <x v="7"/>
    </i>
    <i>
      <x v="226"/>
      <x v="11"/>
    </i>
    <i>
      <x v="227"/>
      <x v="3"/>
    </i>
    <i>
      <x v="228"/>
      <x v="1"/>
    </i>
    <i>
      <x v="229"/>
      <x v="13"/>
    </i>
    <i>
      <x v="230"/>
      <x v="13"/>
    </i>
    <i>
      <x v="231"/>
      <x v="13"/>
    </i>
    <i>
      <x v="232"/>
      <x v="16"/>
    </i>
    <i>
      <x v="233"/>
      <x v="6"/>
    </i>
    <i>
      <x v="234"/>
      <x v="13"/>
    </i>
    <i>
      <x v="235"/>
      <x v="17"/>
    </i>
    <i>
      <x v="236"/>
      <x v="13"/>
    </i>
    <i>
      <x v="237"/>
      <x v="4"/>
    </i>
    <i>
      <x v="238"/>
      <x v="15"/>
    </i>
    <i>
      <x v="239"/>
      <x v="9"/>
    </i>
    <i>
      <x v="240"/>
      <x v="3"/>
    </i>
    <i>
      <x v="241"/>
      <x v="2"/>
    </i>
    <i>
      <x v="242"/>
      <x v="8"/>
    </i>
    <i>
      <x v="243"/>
      <x v="4"/>
    </i>
    <i>
      <x v="244"/>
      <x v="1"/>
    </i>
    <i>
      <x v="245"/>
      <x v="7"/>
    </i>
    <i>
      <x v="246"/>
      <x v="3"/>
    </i>
    <i>
      <x v="247"/>
      <x/>
    </i>
    <i>
      <x v="248"/>
      <x v="16"/>
    </i>
    <i>
      <x v="249"/>
      <x v="10"/>
    </i>
    <i>
      <x v="250"/>
      <x v="12"/>
    </i>
    <i>
      <x v="251"/>
      <x v="13"/>
    </i>
    <i>
      <x v="252"/>
      <x v="15"/>
    </i>
    <i>
      <x v="253"/>
      <x v="16"/>
    </i>
    <i>
      <x v="254"/>
      <x v="4"/>
    </i>
    <i>
      <x v="255"/>
      <x v="5"/>
    </i>
    <i>
      <x v="256"/>
      <x v="2"/>
    </i>
    <i>
      <x v="257"/>
      <x v="3"/>
    </i>
    <i>
      <x v="258"/>
      <x v="1"/>
    </i>
    <i>
      <x v="259"/>
      <x v="16"/>
    </i>
    <i>
      <x v="260"/>
      <x v="2"/>
    </i>
    <i>
      <x v="261"/>
      <x v="4"/>
    </i>
    <i>
      <x v="262"/>
      <x v="4"/>
    </i>
    <i>
      <x v="263"/>
      <x v="6"/>
    </i>
    <i>
      <x v="264"/>
      <x v="5"/>
    </i>
    <i>
      <x v="265"/>
      <x v="5"/>
    </i>
    <i>
      <x v="266"/>
      <x v="11"/>
    </i>
    <i>
      <x v="267"/>
      <x v="3"/>
    </i>
    <i>
      <x v="268"/>
      <x v="6"/>
    </i>
    <i>
      <x v="269"/>
      <x v="11"/>
    </i>
    <i>
      <x v="270"/>
      <x v="3"/>
    </i>
    <i>
      <x v="271"/>
      <x v="7"/>
    </i>
    <i>
      <x v="272"/>
      <x v="10"/>
    </i>
    <i>
      <x v="273"/>
      <x/>
    </i>
    <i>
      <x v="274"/>
      <x v="13"/>
    </i>
    <i>
      <x v="275"/>
      <x v="1"/>
    </i>
    <i>
      <x v="276"/>
      <x v="4"/>
    </i>
    <i>
      <x v="277"/>
      <x v="16"/>
    </i>
    <i>
      <x v="278"/>
      <x v="10"/>
    </i>
    <i>
      <x v="279"/>
      <x v="10"/>
    </i>
    <i>
      <x v="280"/>
      <x v="4"/>
    </i>
    <i>
      <x v="281"/>
      <x v="2"/>
    </i>
    <i>
      <x v="282"/>
      <x v="2"/>
    </i>
    <i>
      <x v="283"/>
      <x v="4"/>
    </i>
    <i>
      <x v="284"/>
      <x v="4"/>
    </i>
    <i>
      <x v="285"/>
      <x v="13"/>
    </i>
    <i>
      <x v="286"/>
      <x v="12"/>
    </i>
    <i>
      <x v="287"/>
      <x v="5"/>
    </i>
    <i>
      <x v="288"/>
      <x v="16"/>
    </i>
    <i>
      <x v="289"/>
      <x v="10"/>
    </i>
    <i>
      <x v="290"/>
      <x v="2"/>
    </i>
    <i>
      <x v="291"/>
      <x v="1"/>
    </i>
    <i>
      <x v="292"/>
      <x v="3"/>
    </i>
    <i>
      <x v="293"/>
      <x v="12"/>
    </i>
    <i>
      <x v="294"/>
      <x v="6"/>
    </i>
    <i>
      <x v="295"/>
      <x/>
    </i>
    <i>
      <x v="296"/>
      <x v="1"/>
    </i>
    <i>
      <x v="297"/>
      <x v="3"/>
    </i>
    <i>
      <x v="298"/>
      <x v="9"/>
    </i>
    <i>
      <x v="299"/>
      <x v="16"/>
    </i>
    <i>
      <x v="300"/>
      <x v="16"/>
    </i>
    <i>
      <x v="301"/>
      <x v="15"/>
    </i>
    <i>
      <x v="302"/>
      <x v="13"/>
    </i>
    <i>
      <x v="303"/>
      <x v="10"/>
    </i>
    <i>
      <x v="304"/>
      <x v="10"/>
    </i>
    <i>
      <x v="305"/>
      <x v="8"/>
    </i>
    <i>
      <x v="306"/>
      <x v="1"/>
    </i>
    <i>
      <x v="307"/>
      <x v="10"/>
    </i>
    <i>
      <x v="308"/>
      <x v="18"/>
    </i>
    <i>
      <x v="309"/>
      <x v="5"/>
    </i>
    <i>
      <x v="310"/>
      <x v="16"/>
    </i>
    <i>
      <x v="311"/>
      <x v="13"/>
    </i>
    <i>
      <x v="312"/>
      <x v="1"/>
    </i>
    <i>
      <x v="313"/>
      <x v="1"/>
    </i>
    <i>
      <x v="314"/>
      <x v="1"/>
    </i>
    <i>
      <x v="315"/>
      <x v="2"/>
    </i>
    <i>
      <x v="316"/>
      <x v="10"/>
    </i>
    <i>
      <x v="317"/>
      <x v="14"/>
    </i>
    <i>
      <x v="318"/>
      <x v="7"/>
    </i>
    <i>
      <x v="319"/>
      <x v="3"/>
    </i>
    <i>
      <x v="320"/>
      <x v="1"/>
    </i>
    <i>
      <x v="321"/>
      <x v="7"/>
    </i>
    <i>
      <x v="322"/>
      <x v="12"/>
    </i>
    <i>
      <x v="323"/>
      <x v="8"/>
    </i>
    <i>
      <x v="324"/>
      <x v="6"/>
    </i>
    <i>
      <x v="325"/>
      <x v="1"/>
    </i>
    <i>
      <x v="326"/>
      <x v="3"/>
    </i>
    <i>
      <x v="327"/>
      <x v="8"/>
    </i>
    <i>
      <x v="328"/>
      <x v="10"/>
    </i>
    <i>
      <x v="329"/>
      <x v="17"/>
    </i>
    <i>
      <x v="330"/>
      <x v="19"/>
    </i>
    <i>
      <x v="331"/>
      <x v="19"/>
    </i>
    <i>
      <x v="332"/>
      <x v="19"/>
    </i>
    <i>
      <x v="333"/>
      <x v="4"/>
    </i>
    <i>
      <x v="334"/>
      <x v="13"/>
    </i>
    <i>
      <x v="335"/>
      <x v="10"/>
    </i>
    <i>
      <x v="336"/>
      <x v="7"/>
    </i>
    <i>
      <x v="337"/>
      <x v="7"/>
    </i>
    <i>
      <x v="338"/>
      <x v="12"/>
    </i>
    <i>
      <x v="339"/>
      <x v="5"/>
    </i>
    <i>
      <x v="340"/>
      <x v="7"/>
    </i>
    <i>
      <x v="341"/>
      <x v="5"/>
    </i>
    <i>
      <x v="342"/>
      <x v="9"/>
    </i>
    <i>
      <x v="343"/>
      <x v="16"/>
    </i>
    <i>
      <x v="344"/>
      <x/>
    </i>
    <i>
      <x v="345"/>
      <x v="13"/>
    </i>
    <i>
      <x v="346"/>
      <x v="13"/>
    </i>
    <i>
      <x v="347"/>
      <x v="2"/>
    </i>
    <i>
      <x v="348"/>
      <x v="10"/>
    </i>
    <i>
      <x v="349"/>
      <x v="4"/>
    </i>
    <i>
      <x v="350"/>
      <x v="1"/>
    </i>
    <i>
      <x v="351"/>
      <x v="4"/>
    </i>
    <i>
      <x v="352"/>
      <x v="7"/>
    </i>
    <i>
      <x v="353"/>
      <x v="6"/>
    </i>
    <i>
      <x v="354"/>
      <x v="16"/>
    </i>
    <i>
      <x v="355"/>
      <x v="9"/>
    </i>
    <i>
      <x v="356"/>
      <x v="2"/>
    </i>
    <i>
      <x v="357"/>
      <x v="5"/>
    </i>
    <i>
      <x v="358"/>
      <x v="7"/>
    </i>
    <i>
      <x v="359"/>
      <x v="6"/>
    </i>
    <i>
      <x v="360"/>
      <x v="14"/>
    </i>
    <i>
      <x v="361"/>
      <x v="2"/>
    </i>
    <i>
      <x v="362"/>
      <x v="16"/>
    </i>
    <i>
      <x v="363"/>
      <x v="6"/>
    </i>
    <i>
      <x v="364"/>
      <x v="6"/>
    </i>
    <i>
      <x v="365"/>
      <x v="10"/>
    </i>
    <i>
      <x v="366"/>
      <x v="3"/>
    </i>
    <i>
      <x v="367"/>
      <x/>
    </i>
    <i>
      <x v="368"/>
      <x v="13"/>
    </i>
    <i>
      <x v="369"/>
      <x v="4"/>
    </i>
    <i>
      <x v="370"/>
      <x v="16"/>
    </i>
    <i>
      <x v="371"/>
      <x/>
    </i>
    <i>
      <x v="372"/>
      <x v="13"/>
    </i>
    <i>
      <x v="373"/>
      <x v="14"/>
    </i>
    <i>
      <x v="374"/>
      <x v="3"/>
    </i>
    <i>
      <x v="375"/>
      <x v="4"/>
    </i>
    <i>
      <x v="376"/>
      <x v="1"/>
    </i>
    <i>
      <x v="377"/>
      <x v="16"/>
    </i>
    <i>
      <x v="378"/>
      <x v="13"/>
    </i>
    <i>
      <x v="379"/>
      <x v="2"/>
    </i>
    <i>
      <x v="380"/>
      <x v="7"/>
    </i>
    <i>
      <x v="381"/>
      <x v="2"/>
    </i>
    <i>
      <x v="382"/>
      <x v="1"/>
    </i>
    <i>
      <x v="383"/>
      <x v="2"/>
    </i>
    <i>
      <x v="384"/>
      <x v="8"/>
    </i>
    <i>
      <x v="385"/>
      <x v="8"/>
    </i>
    <i>
      <x v="386"/>
      <x v="8"/>
    </i>
    <i>
      <x v="387"/>
      <x v="6"/>
    </i>
    <i>
      <x v="388"/>
      <x v="17"/>
    </i>
    <i>
      <x v="389"/>
      <x v="13"/>
    </i>
    <i>
      <x v="390"/>
      <x v="8"/>
    </i>
    <i>
      <x v="391"/>
      <x v="16"/>
    </i>
    <i>
      <x v="392"/>
      <x v="16"/>
    </i>
    <i>
      <x v="393"/>
      <x v="13"/>
    </i>
    <i>
      <x v="394"/>
      <x v="1"/>
    </i>
    <i>
      <x v="395"/>
      <x v="18"/>
    </i>
    <i>
      <x v="396"/>
      <x/>
    </i>
    <i>
      <x v="397"/>
      <x v="1"/>
    </i>
    <i>
      <x v="398"/>
      <x v="6"/>
    </i>
    <i>
      <x v="399"/>
      <x v="12"/>
    </i>
    <i>
      <x v="400"/>
      <x v="6"/>
    </i>
    <i>
      <x v="401"/>
      <x v="7"/>
    </i>
    <i>
      <x v="402"/>
      <x v="11"/>
    </i>
    <i>
      <x v="403"/>
      <x v="9"/>
    </i>
    <i>
      <x v="404"/>
      <x v="7"/>
    </i>
    <i>
      <x v="405"/>
      <x v="1"/>
    </i>
    <i>
      <x v="406"/>
      <x v="7"/>
    </i>
    <i>
      <x v="407"/>
      <x v="7"/>
    </i>
    <i>
      <x v="408"/>
      <x v="16"/>
    </i>
    <i>
      <x v="409"/>
      <x v="1"/>
    </i>
    <i>
      <x v="410"/>
      <x v="13"/>
    </i>
    <i>
      <x v="411"/>
      <x v="4"/>
    </i>
    <i>
      <x v="412"/>
      <x v="4"/>
    </i>
    <i>
      <x v="413"/>
      <x v="8"/>
    </i>
    <i>
      <x v="414"/>
      <x/>
    </i>
    <i>
      <x v="415"/>
      <x v="14"/>
    </i>
    <i>
      <x v="416"/>
      <x v="1"/>
    </i>
    <i>
      <x v="417"/>
      <x v="16"/>
    </i>
    <i>
      <x v="418"/>
      <x/>
    </i>
    <i>
      <x v="419"/>
      <x v="11"/>
    </i>
    <i>
      <x v="420"/>
      <x/>
    </i>
    <i>
      <x v="421"/>
      <x v="8"/>
    </i>
    <i>
      <x v="422"/>
      <x v="8"/>
    </i>
    <i>
      <x v="423"/>
      <x v="6"/>
    </i>
    <i>
      <x v="424"/>
      <x v="1"/>
    </i>
    <i>
      <x v="425"/>
      <x v="10"/>
    </i>
    <i>
      <x v="426"/>
      <x v="4"/>
    </i>
    <i>
      <x v="427"/>
      <x v="13"/>
    </i>
    <i>
      <x v="428"/>
      <x/>
    </i>
    <i>
      <x v="429"/>
      <x v="1"/>
    </i>
    <i>
      <x v="430"/>
      <x v="13"/>
    </i>
    <i>
      <x v="431"/>
      <x v="6"/>
    </i>
    <i>
      <x v="432"/>
      <x v="6"/>
    </i>
    <i>
      <x v="433"/>
      <x v="15"/>
    </i>
    <i>
      <x v="434"/>
      <x v="10"/>
    </i>
    <i>
      <x v="435"/>
      <x v="1"/>
    </i>
    <i>
      <x v="436"/>
      <x v="3"/>
    </i>
    <i>
      <x v="437"/>
      <x v="13"/>
    </i>
    <i>
      <x v="438"/>
      <x v="7"/>
    </i>
    <i>
      <x v="439"/>
      <x v="5"/>
    </i>
    <i>
      <x v="440"/>
      <x v="1"/>
    </i>
    <i>
      <x v="441"/>
      <x v="3"/>
    </i>
    <i>
      <x v="442"/>
      <x v="5"/>
    </i>
    <i>
      <x v="443"/>
      <x v="14"/>
    </i>
    <i>
      <x v="444"/>
      <x v="8"/>
    </i>
    <i>
      <x v="445"/>
      <x v="13"/>
    </i>
    <i>
      <x v="446"/>
      <x v="7"/>
    </i>
    <i>
      <x v="447"/>
      <x v="1"/>
    </i>
    <i>
      <x v="448"/>
      <x v="3"/>
    </i>
    <i>
      <x v="449"/>
      <x v="1"/>
    </i>
    <i>
      <x v="450"/>
      <x v="3"/>
    </i>
    <i>
      <x v="451"/>
      <x v="15"/>
    </i>
    <i>
      <x v="452"/>
      <x v="1"/>
    </i>
    <i>
      <x v="453"/>
      <x v="7"/>
    </i>
    <i>
      <x v="454"/>
      <x v="7"/>
    </i>
    <i>
      <x v="455"/>
      <x v="12"/>
    </i>
    <i>
      <x v="456"/>
      <x v="15"/>
    </i>
    <i>
      <x v="457"/>
      <x v="17"/>
    </i>
    <i>
      <x v="458"/>
      <x v="13"/>
    </i>
    <i>
      <x v="459"/>
      <x v="13"/>
    </i>
    <i>
      <x v="460"/>
      <x v="1"/>
    </i>
    <i>
      <x v="461"/>
      <x/>
    </i>
    <i>
      <x v="462"/>
      <x v="13"/>
    </i>
    <i>
      <x v="463"/>
      <x v="8"/>
    </i>
    <i>
      <x v="464"/>
      <x v="5"/>
    </i>
    <i>
      <x v="465"/>
      <x v="7"/>
    </i>
    <i>
      <x v="466"/>
      <x v="10"/>
    </i>
    <i>
      <x v="467"/>
      <x v="12"/>
    </i>
    <i>
      <x v="468"/>
      <x v="10"/>
    </i>
    <i>
      <x v="469"/>
      <x v="7"/>
    </i>
    <i>
      <x v="470"/>
      <x v="4"/>
    </i>
    <i>
      <x v="471"/>
      <x v="2"/>
    </i>
    <i>
      <x v="472"/>
      <x v="7"/>
    </i>
    <i>
      <x v="473"/>
      <x v="15"/>
    </i>
    <i>
      <x v="474"/>
      <x v="1"/>
    </i>
    <i>
      <x v="475"/>
      <x v="16"/>
    </i>
    <i>
      <x v="476"/>
      <x v="7"/>
    </i>
    <i>
      <x v="477"/>
      <x v="10"/>
    </i>
    <i>
      <x v="478"/>
      <x v="15"/>
    </i>
    <i>
      <x v="479"/>
      <x v="5"/>
    </i>
    <i>
      <x v="480"/>
      <x v="13"/>
    </i>
    <i>
      <x v="481"/>
      <x v="7"/>
    </i>
    <i>
      <x v="482"/>
      <x v="12"/>
    </i>
    <i>
      <x v="483"/>
      <x v="3"/>
    </i>
    <i>
      <x v="484"/>
      <x v="1"/>
    </i>
    <i>
      <x v="485"/>
      <x v="5"/>
    </i>
    <i>
      <x v="486"/>
      <x v="4"/>
    </i>
    <i>
      <x v="487"/>
      <x v="7"/>
    </i>
    <i>
      <x v="488"/>
      <x v="3"/>
    </i>
    <i>
      <x v="489"/>
      <x v="3"/>
    </i>
    <i>
      <x v="490"/>
      <x v="7"/>
    </i>
    <i>
      <x v="491"/>
      <x v="4"/>
    </i>
    <i>
      <x v="492"/>
      <x v="17"/>
    </i>
    <i>
      <x v="493"/>
      <x v="13"/>
    </i>
    <i>
      <x v="494"/>
      <x v="15"/>
    </i>
    <i>
      <x v="495"/>
      <x v="3"/>
    </i>
    <i>
      <x v="496"/>
      <x v="6"/>
    </i>
    <i>
      <x v="497"/>
      <x v="7"/>
    </i>
    <i>
      <x v="498"/>
      <x v="7"/>
    </i>
    <i>
      <x v="499"/>
      <x v="14"/>
    </i>
    <i>
      <x v="500"/>
      <x v="12"/>
    </i>
    <i>
      <x v="501"/>
      <x v="8"/>
    </i>
    <i>
      <x v="502"/>
      <x v="6"/>
    </i>
    <i>
      <x v="503"/>
      <x v="6"/>
    </i>
    <i>
      <x v="504"/>
      <x v="12"/>
    </i>
    <i>
      <x v="505"/>
      <x v="9"/>
    </i>
    <i>
      <x v="506"/>
      <x/>
    </i>
    <i>
      <x v="507"/>
      <x v="2"/>
    </i>
    <i>
      <x v="508"/>
      <x v="1"/>
    </i>
    <i>
      <x v="509"/>
      <x v="7"/>
    </i>
    <i>
      <x v="510"/>
      <x v="1"/>
    </i>
    <i>
      <x v="511"/>
      <x v="4"/>
    </i>
    <i>
      <x v="512"/>
      <x v="12"/>
    </i>
    <i>
      <x v="513"/>
      <x v="14"/>
    </i>
    <i>
      <x v="514"/>
      <x v="16"/>
    </i>
    <i>
      <x v="515"/>
      <x v="13"/>
    </i>
    <i>
      <x v="516"/>
      <x v="13"/>
    </i>
    <i>
      <x v="517"/>
      <x v="9"/>
    </i>
    <i>
      <x v="518"/>
      <x v="7"/>
    </i>
    <i>
      <x v="519"/>
      <x v="2"/>
    </i>
    <i>
      <x v="520"/>
      <x v="14"/>
    </i>
    <i>
      <x v="521"/>
      <x v="4"/>
    </i>
    <i r="1">
      <x v="5"/>
    </i>
    <i>
      <x v="522"/>
      <x v="13"/>
    </i>
    <i>
      <x v="523"/>
      <x v="1"/>
    </i>
    <i>
      <x v="524"/>
      <x/>
    </i>
    <i>
      <x v="525"/>
      <x v="7"/>
    </i>
    <i>
      <x v="526"/>
      <x v="7"/>
    </i>
    <i>
      <x v="527"/>
      <x/>
    </i>
    <i>
      <x v="528"/>
      <x v="5"/>
    </i>
    <i>
      <x v="529"/>
      <x v="14"/>
    </i>
    <i>
      <x v="530"/>
      <x v="3"/>
    </i>
    <i>
      <x v="531"/>
      <x v="1"/>
    </i>
    <i>
      <x v="532"/>
      <x v="9"/>
    </i>
    <i>
      <x v="533"/>
      <x v="7"/>
    </i>
    <i>
      <x v="534"/>
      <x v="6"/>
    </i>
    <i>
      <x v="535"/>
      <x v="1"/>
    </i>
    <i>
      <x v="536"/>
      <x v="7"/>
    </i>
    <i>
      <x v="537"/>
      <x v="1"/>
    </i>
    <i>
      <x v="538"/>
      <x v="6"/>
    </i>
    <i>
      <x v="539"/>
      <x v="9"/>
    </i>
    <i>
      <x v="540"/>
      <x v="14"/>
    </i>
    <i>
      <x v="541"/>
      <x v="13"/>
    </i>
    <i>
      <x v="542"/>
      <x v="7"/>
    </i>
    <i>
      <x v="543"/>
      <x v="13"/>
    </i>
    <i>
      <x v="544"/>
      <x v="1"/>
    </i>
    <i>
      <x v="545"/>
      <x v="13"/>
    </i>
    <i>
      <x v="546"/>
      <x v="7"/>
    </i>
    <i>
      <x v="547"/>
      <x v="14"/>
    </i>
    <i>
      <x v="548"/>
      <x v="2"/>
    </i>
    <i>
      <x v="549"/>
      <x v="2"/>
    </i>
    <i>
      <x v="550"/>
      <x v="10"/>
    </i>
    <i>
      <x v="551"/>
      <x v="13"/>
    </i>
    <i>
      <x v="552"/>
      <x v="2"/>
    </i>
    <i>
      <x v="553"/>
      <x v="12"/>
    </i>
    <i>
      <x v="554"/>
      <x v="12"/>
    </i>
    <i>
      <x v="555"/>
      <x v="6"/>
    </i>
    <i>
      <x v="556"/>
      <x v="5"/>
    </i>
    <i>
      <x v="557"/>
      <x v="10"/>
    </i>
    <i>
      <x v="558"/>
      <x v="2"/>
    </i>
    <i>
      <x v="559"/>
      <x v="3"/>
    </i>
    <i>
      <x v="560"/>
      <x v="8"/>
    </i>
    <i>
      <x v="561"/>
      <x v="12"/>
    </i>
    <i>
      <x v="562"/>
      <x v="12"/>
    </i>
    <i>
      <x v="563"/>
      <x v="10"/>
    </i>
    <i>
      <x v="564"/>
      <x v="6"/>
    </i>
    <i>
      <x v="565"/>
      <x v="8"/>
    </i>
    <i>
      <x v="566"/>
      <x v="3"/>
    </i>
    <i>
      <x v="567"/>
      <x v="7"/>
    </i>
    <i>
      <x v="568"/>
      <x v="14"/>
    </i>
    <i>
      <x v="569"/>
      <x v="16"/>
    </i>
    <i>
      <x v="570"/>
      <x v="4"/>
    </i>
    <i>
      <x v="571"/>
      <x v="3"/>
    </i>
    <i>
      <x v="572"/>
      <x v="6"/>
    </i>
    <i>
      <x v="573"/>
      <x v="10"/>
    </i>
    <i>
      <x v="574"/>
      <x v="15"/>
    </i>
    <i>
      <x v="575"/>
      <x v="1"/>
    </i>
    <i>
      <x v="576"/>
      <x v="17"/>
    </i>
    <i>
      <x v="577"/>
      <x v="7"/>
    </i>
    <i>
      <x v="578"/>
      <x v="6"/>
    </i>
    <i>
      <x v="579"/>
      <x v="6"/>
    </i>
    <i>
      <x v="580"/>
      <x v="7"/>
    </i>
    <i>
      <x v="581"/>
      <x v="10"/>
    </i>
    <i>
      <x v="582"/>
      <x v="7"/>
    </i>
    <i>
      <x v="583"/>
      <x v="11"/>
    </i>
    <i>
      <x v="584"/>
      <x v="3"/>
    </i>
    <i>
      <x v="585"/>
      <x v="15"/>
    </i>
    <i>
      <x v="586"/>
      <x v="13"/>
    </i>
    <i>
      <x v="587"/>
      <x v="5"/>
    </i>
    <i>
      <x v="588"/>
      <x v="4"/>
    </i>
    <i>
      <x v="589"/>
      <x v="6"/>
    </i>
    <i>
      <x v="590"/>
      <x v="6"/>
    </i>
    <i>
      <x v="591"/>
      <x v="7"/>
    </i>
    <i>
      <x v="592"/>
      <x v="3"/>
    </i>
    <i>
      <x v="593"/>
      <x v="4"/>
    </i>
    <i>
      <x v="594"/>
      <x v="3"/>
    </i>
    <i>
      <x v="595"/>
      <x v="14"/>
    </i>
    <i>
      <x v="596"/>
      <x v="3"/>
    </i>
    <i>
      <x v="597"/>
      <x v="17"/>
    </i>
    <i>
      <x v="598"/>
      <x v="4"/>
    </i>
    <i>
      <x v="599"/>
      <x v="1"/>
    </i>
    <i>
      <x v="600"/>
      <x v="3"/>
    </i>
    <i>
      <x v="601"/>
      <x v="7"/>
    </i>
    <i>
      <x v="602"/>
      <x v="6"/>
    </i>
    <i>
      <x v="603"/>
      <x v="10"/>
    </i>
    <i>
      <x v="604"/>
      <x v="1"/>
    </i>
    <i>
      <x v="605"/>
      <x v="1"/>
    </i>
    <i>
      <x v="606"/>
      <x v="7"/>
    </i>
    <i>
      <x v="607"/>
      <x v="3"/>
    </i>
    <i>
      <x v="608"/>
      <x v="12"/>
    </i>
    <i>
      <x v="609"/>
      <x v="13"/>
    </i>
    <i>
      <x v="610"/>
      <x v="6"/>
    </i>
    <i>
      <x v="611"/>
      <x v="4"/>
    </i>
    <i>
      <x v="612"/>
      <x v="16"/>
    </i>
    <i>
      <x v="613"/>
      <x v="6"/>
    </i>
    <i>
      <x v="614"/>
      <x v="17"/>
    </i>
    <i>
      <x v="615"/>
      <x/>
    </i>
    <i>
      <x v="616"/>
      <x v="14"/>
    </i>
    <i>
      <x v="617"/>
      <x v="14"/>
    </i>
    <i>
      <x v="618"/>
      <x v="6"/>
    </i>
    <i>
      <x v="619"/>
      <x v="6"/>
    </i>
    <i>
      <x v="620"/>
      <x v="5"/>
    </i>
    <i>
      <x v="621"/>
      <x v="6"/>
    </i>
    <i>
      <x v="622"/>
      <x v="13"/>
    </i>
    <i>
      <x v="623"/>
      <x v="12"/>
    </i>
    <i>
      <x v="624"/>
      <x v="2"/>
    </i>
    <i>
      <x v="625"/>
      <x v="3"/>
    </i>
    <i>
      <x v="626"/>
      <x v="16"/>
    </i>
    <i>
      <x v="627"/>
      <x v="15"/>
    </i>
    <i>
      <x v="628"/>
      <x v="15"/>
    </i>
    <i>
      <x v="629"/>
      <x v="4"/>
    </i>
    <i>
      <x v="630"/>
      <x v="14"/>
    </i>
    <i>
      <x v="631"/>
      <x v="6"/>
    </i>
    <i>
      <x v="632"/>
      <x v="2"/>
    </i>
    <i>
      <x v="633"/>
      <x v="1"/>
    </i>
    <i>
      <x v="634"/>
      <x v="16"/>
    </i>
    <i>
      <x v="635"/>
      <x v="13"/>
    </i>
    <i>
      <x v="636"/>
      <x v="15"/>
    </i>
    <i>
      <x v="637"/>
      <x v="1"/>
    </i>
    <i>
      <x v="638"/>
      <x v="1"/>
    </i>
    <i>
      <x v="639"/>
      <x v="3"/>
    </i>
    <i>
      <x v="640"/>
      <x v="6"/>
    </i>
    <i>
      <x v="641"/>
      <x v="1"/>
    </i>
    <i>
      <x v="642"/>
      <x v="3"/>
    </i>
    <i>
      <x v="643"/>
      <x v="13"/>
    </i>
    <i>
      <x v="644"/>
      <x v="12"/>
    </i>
    <i>
      <x v="645"/>
      <x v="7"/>
    </i>
    <i>
      <x v="646"/>
      <x v="3"/>
    </i>
    <i>
      <x v="647"/>
      <x v="10"/>
    </i>
    <i>
      <x v="648"/>
      <x v="8"/>
    </i>
    <i>
      <x v="649"/>
      <x v="7"/>
    </i>
    <i>
      <x v="650"/>
      <x v="6"/>
    </i>
    <i>
      <x v="651"/>
      <x v="1"/>
    </i>
    <i>
      <x v="652"/>
      <x v="6"/>
    </i>
    <i>
      <x v="653"/>
      <x v="6"/>
    </i>
    <i>
      <x v="654"/>
      <x v="9"/>
    </i>
    <i>
      <x v="655"/>
      <x v="9"/>
    </i>
    <i>
      <x v="656"/>
      <x v="11"/>
    </i>
    <i>
      <x v="657"/>
      <x v="19"/>
    </i>
    <i>
      <x v="658"/>
      <x v="19"/>
    </i>
    <i>
      <x v="659"/>
      <x v="19"/>
    </i>
    <i>
      <x v="660"/>
      <x v="19"/>
    </i>
    <i>
      <x v="661"/>
      <x v="19"/>
    </i>
    <i>
      <x v="662"/>
      <x v="19"/>
    </i>
    <i>
      <x v="663"/>
      <x v="19"/>
    </i>
    <i>
      <x v="664"/>
      <x v="19"/>
    </i>
    <i>
      <x v="665"/>
      <x v="19"/>
    </i>
    <i>
      <x v="666"/>
      <x v="19"/>
    </i>
    <i>
      <x v="667"/>
      <x v="19"/>
    </i>
    <i>
      <x v="668"/>
      <x v="19"/>
    </i>
    <i>
      <x v="669"/>
      <x v="19"/>
    </i>
    <i>
      <x v="670"/>
      <x v="1"/>
    </i>
    <i>
      <x v="671"/>
      <x v="6"/>
    </i>
    <i>
      <x v="672"/>
      <x v="9"/>
    </i>
    <i>
      <x v="673"/>
      <x v="1"/>
    </i>
    <i>
      <x v="674"/>
      <x v="6"/>
    </i>
    <i>
      <x v="675"/>
      <x v="19"/>
    </i>
    <i>
      <x v="676"/>
      <x v="6"/>
    </i>
    <i>
      <x v="677"/>
      <x v="8"/>
    </i>
    <i>
      <x v="678"/>
      <x/>
    </i>
    <i>
      <x v="679"/>
      <x v="10"/>
    </i>
    <i>
      <x v="680"/>
      <x v="2"/>
    </i>
    <i>
      <x v="681"/>
      <x v="15"/>
    </i>
    <i>
      <x v="682"/>
      <x v="15"/>
    </i>
    <i>
      <x v="683"/>
      <x v="1"/>
    </i>
    <i>
      <x v="684"/>
      <x v="13"/>
    </i>
    <i>
      <x v="685"/>
      <x v="13"/>
    </i>
    <i>
      <x v="686"/>
      <x v="13"/>
    </i>
    <i>
      <x v="687"/>
      <x v="3"/>
    </i>
    <i>
      <x v="688"/>
      <x v="13"/>
    </i>
    <i>
      <x v="689"/>
      <x v="2"/>
    </i>
    <i>
      <x v="690"/>
      <x v="11"/>
    </i>
    <i>
      <x v="691"/>
      <x v="19"/>
    </i>
    <i>
      <x v="692"/>
      <x v="19"/>
    </i>
    <i>
      <x v="693"/>
      <x v="19"/>
    </i>
    <i>
      <x v="694"/>
      <x v="19"/>
    </i>
    <i>
      <x v="695"/>
      <x v="1"/>
    </i>
    <i>
      <x v="696"/>
      <x v="19"/>
    </i>
    <i>
      <x v="697"/>
      <x v="14"/>
    </i>
    <i>
      <x v="698"/>
      <x v="16"/>
    </i>
    <i>
      <x v="699"/>
      <x v="10"/>
    </i>
    <i>
      <x v="700"/>
      <x v="6"/>
    </i>
    <i>
      <x v="701"/>
      <x v="14"/>
    </i>
    <i>
      <x v="702"/>
      <x v="7"/>
    </i>
    <i>
      <x v="703"/>
      <x v="13"/>
    </i>
    <i>
      <x v="704"/>
      <x v="1"/>
    </i>
    <i>
      <x v="705"/>
      <x v="3"/>
    </i>
    <i>
      <x v="706"/>
      <x v="8"/>
    </i>
    <i>
      <x v="707"/>
      <x v="7"/>
    </i>
    <i>
      <x v="708"/>
      <x v="1"/>
    </i>
    <i>
      <x v="709"/>
      <x v="7"/>
    </i>
    <i>
      <x v="710"/>
      <x v="6"/>
    </i>
    <i>
      <x v="711"/>
      <x v="7"/>
    </i>
    <i>
      <x v="712"/>
      <x v="6"/>
    </i>
    <i>
      <x v="713"/>
      <x/>
    </i>
    <i>
      <x v="714"/>
      <x v="1"/>
    </i>
    <i>
      <x v="715"/>
      <x v="19"/>
    </i>
    <i>
      <x v="716"/>
      <x v="15"/>
    </i>
    <i>
      <x v="717"/>
      <x v="7"/>
    </i>
    <i>
      <x v="718"/>
      <x v="16"/>
    </i>
    <i>
      <x v="719"/>
      <x v="6"/>
    </i>
    <i>
      <x v="720"/>
      <x v="6"/>
    </i>
    <i>
      <x v="721"/>
      <x v="2"/>
    </i>
    <i>
      <x v="722"/>
      <x v="4"/>
    </i>
    <i>
      <x v="723"/>
      <x/>
    </i>
    <i>
      <x v="724"/>
      <x v="4"/>
    </i>
    <i>
      <x v="725"/>
      <x v="16"/>
    </i>
    <i>
      <x v="726"/>
      <x v="9"/>
    </i>
    <i>
      <x v="727"/>
      <x v="9"/>
    </i>
    <i>
      <x v="728"/>
      <x v="3"/>
    </i>
    <i>
      <x v="729"/>
      <x v="2"/>
    </i>
    <i>
      <x v="730"/>
      <x v="6"/>
    </i>
    <i>
      <x v="731"/>
      <x v="3"/>
    </i>
    <i>
      <x v="732"/>
      <x v="3"/>
    </i>
    <i>
      <x v="733"/>
      <x v="6"/>
    </i>
    <i>
      <x v="734"/>
      <x v="2"/>
    </i>
    <i>
      <x v="735"/>
      <x v="16"/>
    </i>
    <i>
      <x v="736"/>
      <x v="13"/>
    </i>
    <i>
      <x v="737"/>
      <x v="1"/>
    </i>
    <i>
      <x v="738"/>
      <x v="3"/>
    </i>
    <i>
      <x v="739"/>
      <x v="3"/>
    </i>
    <i>
      <x v="740"/>
      <x v="3"/>
    </i>
    <i>
      <x v="741"/>
      <x v="14"/>
    </i>
    <i>
      <x v="742"/>
      <x v="4"/>
    </i>
    <i>
      <x v="743"/>
      <x v="19"/>
    </i>
    <i>
      <x v="744"/>
      <x v="16"/>
    </i>
    <i>
      <x v="745"/>
      <x v="3"/>
    </i>
    <i>
      <x v="746"/>
      <x v="1"/>
    </i>
    <i>
      <x v="747"/>
      <x v="13"/>
    </i>
    <i>
      <x v="748"/>
      <x v="5"/>
    </i>
    <i>
      <x v="749"/>
      <x v="10"/>
    </i>
    <i>
      <x v="750"/>
      <x v="8"/>
    </i>
    <i>
      <x v="751"/>
      <x v="5"/>
    </i>
    <i>
      <x v="752"/>
      <x v="15"/>
    </i>
    <i>
      <x v="753"/>
      <x v="7"/>
    </i>
    <i>
      <x v="754"/>
      <x v="19"/>
    </i>
    <i>
      <x v="755"/>
      <x v="19"/>
    </i>
    <i>
      <x v="756"/>
      <x v="9"/>
    </i>
    <i>
      <x v="757"/>
      <x v="14"/>
    </i>
    <i>
      <x v="758"/>
      <x v="4"/>
    </i>
    <i>
      <x v="759"/>
      <x v="8"/>
    </i>
    <i>
      <x v="760"/>
      <x v="4"/>
    </i>
    <i>
      <x v="761"/>
      <x v="10"/>
    </i>
    <i>
      <x v="762"/>
      <x v="19"/>
    </i>
    <i>
      <x v="763"/>
      <x v="1"/>
    </i>
    <i r="1">
      <x v="3"/>
    </i>
    <i>
      <x v="764"/>
      <x v="6"/>
    </i>
    <i>
      <x v="765"/>
      <x v="12"/>
    </i>
    <i>
      <x v="766"/>
      <x v="4"/>
    </i>
    <i>
      <x v="767"/>
      <x v="4"/>
    </i>
    <i>
      <x v="768"/>
      <x v="16"/>
    </i>
    <i>
      <x v="769"/>
      <x v="7"/>
    </i>
    <i>
      <x v="770"/>
      <x v="19"/>
    </i>
    <i>
      <x v="771"/>
      <x v="20"/>
    </i>
    <i>
      <x v="772"/>
      <x v="20"/>
    </i>
    <i>
      <x v="773"/>
      <x v="19"/>
    </i>
    <i>
      <x v="774"/>
      <x v="20"/>
    </i>
    <i>
      <x v="775"/>
      <x v="1"/>
    </i>
    <i>
      <x v="776"/>
      <x v="5"/>
    </i>
    <i>
      <x v="777"/>
      <x v="1"/>
    </i>
    <i>
      <x v="778"/>
      <x v="19"/>
    </i>
    <i>
      <x v="779"/>
      <x v="7"/>
    </i>
    <i>
      <x v="780"/>
      <x v="19"/>
    </i>
    <i>
      <x v="781"/>
      <x v="19"/>
    </i>
    <i>
      <x v="782"/>
      <x v="12"/>
    </i>
    <i>
      <x v="783"/>
      <x v="1"/>
    </i>
    <i>
      <x v="784"/>
      <x v="3"/>
    </i>
    <i>
      <x v="785"/>
      <x v="1"/>
    </i>
    <i>
      <x v="786"/>
      <x v="4"/>
    </i>
    <i>
      <x v="787"/>
      <x v="10"/>
    </i>
    <i>
      <x v="788"/>
      <x v="8"/>
    </i>
    <i>
      <x v="789"/>
      <x v="5"/>
    </i>
    <i>
      <x v="790"/>
      <x v="19"/>
    </i>
    <i>
      <x v="791"/>
      <x v="13"/>
    </i>
    <i>
      <x v="792"/>
      <x v="1"/>
    </i>
    <i>
      <x v="793"/>
      <x v="20"/>
    </i>
    <i>
      <x v="794"/>
      <x v="1"/>
    </i>
    <i>
      <x v="795"/>
      <x v="14"/>
    </i>
    <i>
      <x v="796"/>
      <x v="9"/>
    </i>
    <i>
      <x v="797"/>
      <x v="1"/>
    </i>
    <i>
      <x v="798"/>
      <x v="20"/>
    </i>
    <i>
      <x v="799"/>
      <x v="1"/>
    </i>
    <i>
      <x v="800"/>
      <x v="19"/>
    </i>
    <i>
      <x v="801"/>
      <x v="6"/>
    </i>
    <i>
      <x v="802"/>
      <x v="13"/>
    </i>
    <i>
      <x v="803"/>
      <x v="19"/>
    </i>
    <i>
      <x v="804"/>
      <x v="19"/>
    </i>
    <i>
      <x v="805"/>
      <x v="19"/>
    </i>
    <i>
      <x v="806"/>
      <x v="19"/>
    </i>
    <i>
      <x v="807"/>
      <x v="12"/>
    </i>
    <i>
      <x v="808"/>
      <x v="6"/>
    </i>
    <i>
      <x v="809"/>
      <x v="12"/>
    </i>
    <i>
      <x v="810"/>
      <x v="9"/>
    </i>
    <i>
      <x v="811"/>
      <x v="12"/>
    </i>
    <i>
      <x v="812"/>
      <x v="8"/>
    </i>
    <i>
      <x v="813"/>
      <x v="14"/>
    </i>
    <i>
      <x v="814"/>
      <x v="10"/>
    </i>
    <i>
      <x v="815"/>
      <x v="13"/>
    </i>
    <i>
      <x v="816"/>
      <x v="2"/>
    </i>
    <i>
      <x v="817"/>
      <x v="19"/>
    </i>
    <i>
      <x v="818"/>
      <x v="12"/>
    </i>
    <i>
      <x v="819"/>
      <x v="13"/>
    </i>
    <i>
      <x v="820"/>
      <x v="1"/>
    </i>
    <i>
      <x v="821"/>
      <x v="15"/>
    </i>
    <i>
      <x v="822"/>
      <x v="20"/>
    </i>
    <i>
      <x v="823"/>
      <x v="20"/>
    </i>
    <i>
      <x v="824"/>
      <x v="20"/>
    </i>
    <i>
      <x v="825"/>
      <x v="20"/>
    </i>
    <i>
      <x v="826"/>
      <x v="20"/>
    </i>
    <i>
      <x v="827"/>
      <x v="6"/>
    </i>
    <i>
      <x v="828"/>
      <x v="20"/>
    </i>
    <i>
      <x v="829"/>
      <x v="20"/>
    </i>
    <i>
      <x v="830"/>
      <x v="20"/>
    </i>
    <i>
      <x v="831"/>
      <x v="20"/>
    </i>
    <i>
      <x v="832"/>
      <x v="20"/>
    </i>
    <i>
      <x v="833"/>
      <x v="19"/>
    </i>
    <i>
      <x v="834"/>
      <x v="12"/>
    </i>
    <i>
      <x v="835"/>
      <x v="20"/>
    </i>
    <i>
      <x v="836"/>
      <x v="20"/>
    </i>
    <i>
      <x v="837"/>
      <x v="20"/>
    </i>
    <i>
      <x v="838"/>
      <x v="19"/>
    </i>
    <i>
      <x v="839"/>
      <x v="20"/>
    </i>
    <i>
      <x v="840"/>
      <x/>
    </i>
    <i>
      <x v="841"/>
      <x v="9"/>
    </i>
    <i>
      <x v="842"/>
      <x v="20"/>
    </i>
    <i>
      <x v="843"/>
      <x v="20"/>
    </i>
    <i>
      <x v="844"/>
      <x v="20"/>
    </i>
    <i>
      <x v="845"/>
      <x v="20"/>
    </i>
    <i>
      <x v="846"/>
      <x v="19"/>
    </i>
    <i>
      <x v="847"/>
      <x v="20"/>
    </i>
    <i>
      <x v="848"/>
      <x v="5"/>
    </i>
    <i>
      <x v="849"/>
      <x v="19"/>
    </i>
    <i>
      <x v="850"/>
      <x v="5"/>
    </i>
    <i>
      <x v="851"/>
      <x v="1"/>
    </i>
    <i>
      <x v="852"/>
      <x v="20"/>
    </i>
    <i>
      <x v="853"/>
      <x v="6"/>
    </i>
    <i>
      <x v="854"/>
      <x v="19"/>
    </i>
    <i>
      <x v="855"/>
      <x v="20"/>
    </i>
    <i>
      <x v="856"/>
      <x v="19"/>
    </i>
    <i>
      <x v="857"/>
      <x v="20"/>
    </i>
    <i>
      <x v="858"/>
      <x v="19"/>
    </i>
    <i>
      <x v="859"/>
      <x v="13"/>
    </i>
    <i>
      <x v="860"/>
      <x v="19"/>
    </i>
    <i>
      <x v="861"/>
      <x v="19"/>
    </i>
    <i>
      <x v="862"/>
      <x v="7"/>
    </i>
    <i>
      <x v="863"/>
      <x v="19"/>
    </i>
    <i>
      <x v="864"/>
      <x v="16"/>
    </i>
    <i>
      <x v="865"/>
      <x v="19"/>
    </i>
    <i>
      <x v="866"/>
      <x v="19"/>
    </i>
    <i>
      <x v="867"/>
      <x v="4"/>
    </i>
    <i>
      <x v="868"/>
      <x v="8"/>
    </i>
    <i>
      <x v="869"/>
      <x v="19"/>
    </i>
    <i>
      <x v="870"/>
      <x v="3"/>
    </i>
    <i>
      <x v="871"/>
      <x v="5"/>
    </i>
    <i>
      <x v="872"/>
      <x v="4"/>
    </i>
    <i>
      <x v="873"/>
      <x v="10"/>
    </i>
    <i>
      <x v="874"/>
      <x v="2"/>
    </i>
    <i>
      <x v="875"/>
      <x v="20"/>
    </i>
    <i>
      <x v="876"/>
      <x v="3"/>
    </i>
    <i>
      <x v="877"/>
      <x v="3"/>
    </i>
    <i>
      <x v="878"/>
      <x v="1"/>
    </i>
    <i>
      <x v="879"/>
      <x v="5"/>
    </i>
    <i>
      <x v="880"/>
      <x/>
    </i>
    <i>
      <x v="881"/>
      <x v="6"/>
    </i>
    <i>
      <x v="882"/>
      <x v="13"/>
    </i>
    <i>
      <x v="883"/>
      <x v="16"/>
    </i>
    <i>
      <x v="884"/>
      <x v="10"/>
    </i>
    <i>
      <x v="885"/>
      <x v="1"/>
    </i>
    <i>
      <x v="886"/>
      <x v="1"/>
    </i>
    <i>
      <x v="887"/>
      <x/>
    </i>
    <i>
      <x v="888"/>
      <x v="10"/>
    </i>
    <i>
      <x v="889"/>
      <x v="20"/>
    </i>
    <i>
      <x v="890"/>
      <x v="5"/>
    </i>
    <i>
      <x v="891"/>
      <x v="4"/>
    </i>
    <i>
      <x v="892"/>
      <x v="5"/>
    </i>
    <i>
      <x v="893"/>
      <x v="14"/>
    </i>
    <i>
      <x v="894"/>
      <x v="13"/>
    </i>
    <i>
      <x v="895"/>
      <x/>
    </i>
    <i>
      <x v="896"/>
      <x v="9"/>
    </i>
    <i>
      <x v="897"/>
      <x v="9"/>
    </i>
    <i>
      <x v="898"/>
      <x v="8"/>
    </i>
    <i>
      <x v="899"/>
      <x v="15"/>
    </i>
    <i>
      <x v="900"/>
      <x v="14"/>
    </i>
    <i>
      <x v="901"/>
      <x v="3"/>
    </i>
    <i>
      <x v="902"/>
      <x v="16"/>
    </i>
    <i>
      <x v="903"/>
      <x v="16"/>
    </i>
    <i>
      <x v="904"/>
      <x v="20"/>
    </i>
    <i>
      <x v="905"/>
      <x v="19"/>
    </i>
    <i>
      <x v="906"/>
      <x v="8"/>
    </i>
    <i>
      <x v="907"/>
      <x v="13"/>
    </i>
    <i>
      <x v="908"/>
      <x v="14"/>
    </i>
    <i>
      <x v="909"/>
      <x v="6"/>
    </i>
    <i>
      <x v="910"/>
      <x v="19"/>
    </i>
    <i>
      <x v="911"/>
      <x v="10"/>
    </i>
    <i>
      <x v="912"/>
      <x v="7"/>
    </i>
    <i>
      <x v="913"/>
      <x v="19"/>
    </i>
    <i>
      <x v="914"/>
      <x v="8"/>
    </i>
    <i>
      <x v="915"/>
      <x v="5"/>
    </i>
    <i>
      <x v="916"/>
      <x v="15"/>
    </i>
    <i>
      <x v="917"/>
      <x v="4"/>
    </i>
    <i>
      <x v="918"/>
      <x v="6"/>
    </i>
    <i>
      <x v="919"/>
      <x v="9"/>
    </i>
    <i>
      <x v="920"/>
      <x v="20"/>
    </i>
    <i>
      <x v="921"/>
      <x v="1"/>
    </i>
    <i>
      <x v="922"/>
      <x v="11"/>
    </i>
    <i>
      <x v="923"/>
      <x v="20"/>
    </i>
    <i>
      <x v="924"/>
      <x v="20"/>
    </i>
    <i>
      <x v="925"/>
      <x v="20"/>
    </i>
    <i>
      <x v="926"/>
      <x v="12"/>
    </i>
    <i>
      <x v="927"/>
      <x v="8"/>
    </i>
    <i>
      <x v="928"/>
      <x v="3"/>
    </i>
    <i>
      <x v="929"/>
      <x v="20"/>
    </i>
    <i>
      <x v="930"/>
      <x v="12"/>
    </i>
    <i>
      <x v="931"/>
      <x v="8"/>
    </i>
    <i>
      <x v="932"/>
      <x v="20"/>
    </i>
    <i>
      <x v="933"/>
      <x v="12"/>
    </i>
    <i>
      <x v="934"/>
      <x v="12"/>
    </i>
    <i>
      <x v="935"/>
      <x v="3"/>
    </i>
    <i>
      <x v="936"/>
      <x v="9"/>
    </i>
    <i>
      <x v="937"/>
      <x v="20"/>
    </i>
    <i>
      <x v="938"/>
      <x v="20"/>
    </i>
    <i>
      <x v="939"/>
      <x v="3"/>
    </i>
    <i>
      <x v="940"/>
      <x v="16"/>
    </i>
    <i>
      <x v="941"/>
      <x v="6"/>
    </i>
    <i>
      <x v="942"/>
      <x v="1"/>
    </i>
    <i>
      <x v="943"/>
      <x v="20"/>
    </i>
    <i>
      <x v="944"/>
      <x v="12"/>
    </i>
    <i>
      <x v="945"/>
      <x v="9"/>
    </i>
    <i>
      <x v="946"/>
      <x v="17"/>
    </i>
    <i>
      <x v="947"/>
      <x v="13"/>
    </i>
    <i>
      <x v="948"/>
      <x v="7"/>
    </i>
    <i>
      <x v="949"/>
      <x v="4"/>
    </i>
    <i>
      <x v="950"/>
      <x v="14"/>
    </i>
    <i>
      <x v="951"/>
      <x v="19"/>
    </i>
    <i>
      <x v="952"/>
      <x v="20"/>
    </i>
    <i>
      <x v="953"/>
      <x v="7"/>
    </i>
    <i>
      <x v="954"/>
      <x v="9"/>
    </i>
    <i>
      <x v="955"/>
      <x v="1"/>
    </i>
    <i>
      <x v="956"/>
      <x v="1"/>
    </i>
    <i>
      <x v="957"/>
      <x v="20"/>
    </i>
    <i>
      <x v="958"/>
      <x v="6"/>
    </i>
    <i>
      <x v="959"/>
      <x v="11"/>
    </i>
    <i>
      <x v="960"/>
      <x v="6"/>
    </i>
    <i>
      <x v="961"/>
      <x v="15"/>
    </i>
    <i>
      <x v="962"/>
      <x v="20"/>
    </i>
    <i>
      <x v="963"/>
      <x v="5"/>
    </i>
    <i>
      <x v="964"/>
      <x v="4"/>
    </i>
    <i>
      <x v="965"/>
      <x v="2"/>
    </i>
    <i>
      <x v="966"/>
      <x v="14"/>
    </i>
    <i>
      <x v="967"/>
      <x v="3"/>
    </i>
    <i>
      <x v="968"/>
      <x v="9"/>
    </i>
    <i>
      <x v="969"/>
      <x v="13"/>
    </i>
    <i>
      <x v="970"/>
      <x v="1"/>
    </i>
    <i>
      <x v="971"/>
      <x v="5"/>
    </i>
    <i>
      <x v="972"/>
      <x v="1"/>
    </i>
    <i>
      <x v="973"/>
      <x v="6"/>
    </i>
    <i>
      <x v="974"/>
      <x v="8"/>
    </i>
    <i>
      <x v="975"/>
      <x v="8"/>
    </i>
    <i>
      <x v="976"/>
      <x v="14"/>
    </i>
    <i>
      <x v="977"/>
      <x v="9"/>
    </i>
    <i>
      <x v="978"/>
      <x v="20"/>
    </i>
    <i>
      <x v="979"/>
      <x v="6"/>
    </i>
    <i>
      <x v="980"/>
      <x v="19"/>
    </i>
    <i>
      <x v="981"/>
      <x v="1"/>
    </i>
    <i>
      <x v="982"/>
      <x v="6"/>
    </i>
    <i>
      <x v="983"/>
      <x v="19"/>
    </i>
    <i>
      <x v="984"/>
      <x/>
    </i>
    <i>
      <x v="985"/>
      <x v="11"/>
    </i>
    <i>
      <x v="986"/>
      <x v="2"/>
    </i>
    <i>
      <x v="987"/>
      <x v="6"/>
    </i>
    <i>
      <x v="988"/>
      <x v="9"/>
    </i>
    <i>
      <x v="989"/>
      <x v="6"/>
    </i>
    <i>
      <x v="990"/>
      <x v="20"/>
    </i>
    <i>
      <x v="991"/>
      <x v="8"/>
    </i>
    <i>
      <x v="992"/>
      <x v="3"/>
    </i>
    <i>
      <x v="993"/>
      <x v="16"/>
    </i>
    <i>
      <x v="994"/>
      <x v="1"/>
    </i>
    <i>
      <x v="995"/>
      <x v="1"/>
    </i>
    <i>
      <x v="996"/>
      <x v="16"/>
    </i>
    <i>
      <x v="997"/>
      <x v="3"/>
    </i>
    <i>
      <x v="998"/>
      <x v="16"/>
    </i>
    <i>
      <x v="999"/>
      <x v="13"/>
    </i>
    <i>
      <x v="1000"/>
      <x v="1"/>
    </i>
    <i>
      <x v="1001"/>
      <x v="13"/>
    </i>
    <i>
      <x v="1002"/>
      <x v="7"/>
    </i>
    <i>
      <x v="1003"/>
      <x v="12"/>
    </i>
    <i>
      <x v="1004"/>
      <x v="20"/>
    </i>
    <i>
      <x v="1005"/>
      <x/>
    </i>
    <i>
      <x v="1006"/>
      <x v="8"/>
    </i>
    <i r="1">
      <x v="10"/>
    </i>
    <i>
      <x v="1007"/>
      <x v="19"/>
    </i>
    <i>
      <x v="1008"/>
      <x v="8"/>
    </i>
    <i>
      <x v="1009"/>
      <x v="4"/>
    </i>
    <i>
      <x v="1010"/>
      <x v="12"/>
    </i>
    <i>
      <x v="1011"/>
      <x v="7"/>
    </i>
    <i>
      <x v="1012"/>
      <x v="19"/>
    </i>
    <i>
      <x v="1013"/>
      <x v="1"/>
    </i>
    <i>
      <x v="1014"/>
      <x v="6"/>
    </i>
    <i>
      <x v="1015"/>
      <x v="6"/>
    </i>
    <i>
      <x v="1016"/>
      <x/>
    </i>
    <i>
      <x v="1017"/>
      <x v="4"/>
    </i>
    <i>
      <x v="1018"/>
      <x v="9"/>
    </i>
    <i>
      <x v="1019"/>
      <x v="13"/>
    </i>
    <i>
      <x v="1020"/>
      <x v="5"/>
    </i>
    <i>
      <x v="1021"/>
      <x v="19"/>
    </i>
    <i>
      <x v="1022"/>
      <x v="7"/>
    </i>
    <i>
      <x v="1023"/>
      <x v="12"/>
    </i>
    <i>
      <x v="1024"/>
      <x v="4"/>
    </i>
    <i>
      <x v="1025"/>
      <x v="12"/>
    </i>
    <i>
      <x v="1026"/>
      <x v="8"/>
    </i>
    <i>
      <x v="1027"/>
      <x v="6"/>
    </i>
    <i>
      <x v="1028"/>
      <x v="1"/>
    </i>
    <i>
      <x v="1029"/>
      <x v="20"/>
    </i>
    <i>
      <x v="1030"/>
      <x v="11"/>
    </i>
    <i>
      <x v="1031"/>
      <x v="3"/>
    </i>
    <i>
      <x v="1032"/>
      <x v="12"/>
    </i>
    <i>
      <x v="1033"/>
      <x v="16"/>
    </i>
    <i>
      <x v="1034"/>
      <x v="12"/>
    </i>
    <i>
      <x v="1035"/>
      <x v="20"/>
    </i>
    <i>
      <x v="1036"/>
      <x v="6"/>
    </i>
    <i>
      <x v="1037"/>
      <x v="15"/>
    </i>
    <i>
      <x v="1038"/>
      <x/>
    </i>
    <i>
      <x v="1039"/>
      <x v="19"/>
    </i>
    <i>
      <x v="1040"/>
      <x v="15"/>
    </i>
    <i>
      <x v="1041"/>
      <x v="13"/>
    </i>
    <i>
      <x v="1042"/>
      <x v="2"/>
    </i>
    <i>
      <x v="1043"/>
      <x v="2"/>
    </i>
    <i>
      <x v="1044"/>
      <x v="4"/>
    </i>
    <i>
      <x v="1045"/>
      <x v="1"/>
    </i>
    <i>
      <x v="1046"/>
      <x v="6"/>
    </i>
    <i>
      <x v="1047"/>
      <x v="9"/>
    </i>
    <i>
      <x v="1048"/>
      <x v="20"/>
    </i>
    <i>
      <x v="1049"/>
      <x v="1"/>
    </i>
    <i>
      <x v="1050"/>
      <x v="6"/>
    </i>
    <i>
      <x v="1051"/>
      <x v="1"/>
    </i>
    <i>
      <x v="1052"/>
      <x v="9"/>
    </i>
    <i>
      <x v="1053"/>
      <x v="14"/>
    </i>
    <i>
      <x v="1054"/>
      <x v="1"/>
    </i>
    <i>
      <x v="1055"/>
      <x v="20"/>
    </i>
    <i>
      <x v="1056"/>
      <x v="16"/>
    </i>
    <i>
      <x v="1057"/>
      <x v="2"/>
    </i>
    <i>
      <x v="1058"/>
      <x/>
    </i>
    <i>
      <x v="1059"/>
      <x v="1"/>
    </i>
    <i>
      <x v="1060"/>
      <x v="10"/>
    </i>
    <i>
      <x v="1061"/>
      <x v="3"/>
    </i>
    <i>
      <x v="1062"/>
      <x v="4"/>
    </i>
    <i>
      <x v="1063"/>
      <x v="6"/>
    </i>
    <i>
      <x v="1064"/>
      <x v="1"/>
    </i>
    <i>
      <x v="1065"/>
      <x v="10"/>
    </i>
    <i>
      <x v="1066"/>
      <x v="6"/>
    </i>
    <i>
      <x v="1067"/>
      <x v="2"/>
    </i>
    <i>
      <x v="1068"/>
      <x v="14"/>
    </i>
    <i>
      <x v="1069"/>
      <x v="15"/>
    </i>
    <i>
      <x v="1070"/>
      <x v="16"/>
    </i>
    <i>
      <x v="1071"/>
      <x v="8"/>
    </i>
    <i>
      <x v="1072"/>
      <x v="19"/>
    </i>
    <i>
      <x v="1073"/>
      <x v="15"/>
    </i>
    <i>
      <x v="1074"/>
      <x v="7"/>
    </i>
    <i>
      <x v="1075"/>
      <x v="8"/>
    </i>
    <i>
      <x v="1076"/>
      <x v="13"/>
    </i>
    <i>
      <x v="1077"/>
      <x v="16"/>
    </i>
    <i>
      <x v="1078"/>
      <x v="13"/>
    </i>
    <i>
      <x v="1079"/>
      <x v="14"/>
    </i>
    <i>
      <x v="1080"/>
      <x v="1"/>
    </i>
    <i>
      <x v="1081"/>
      <x v="10"/>
    </i>
    <i>
      <x v="1082"/>
      <x v="16"/>
    </i>
    <i>
      <x v="1083"/>
      <x v="3"/>
    </i>
    <i>
      <x v="1084"/>
      <x v="3"/>
    </i>
    <i>
      <x v="1085"/>
      <x v="21"/>
    </i>
    <i>
      <x v="1086"/>
      <x v="4"/>
    </i>
    <i>
      <x v="1087"/>
      <x v="13"/>
    </i>
    <i>
      <x v="1088"/>
      <x v="16"/>
    </i>
    <i>
      <x v="1089"/>
      <x v="1"/>
    </i>
    <i>
      <x v="1090"/>
      <x v="1"/>
    </i>
    <i>
      <x v="1091"/>
      <x v="11"/>
    </i>
    <i>
      <x v="1092"/>
      <x v="18"/>
    </i>
    <i>
      <x v="1093"/>
      <x v="5"/>
    </i>
    <i>
      <x v="1094"/>
      <x v="12"/>
    </i>
    <i>
      <x v="1095"/>
      <x v="6"/>
    </i>
    <i>
      <x v="1096"/>
      <x v="20"/>
    </i>
    <i>
      <x v="1097"/>
      <x v="10"/>
    </i>
    <i>
      <x v="1098"/>
      <x v="2"/>
    </i>
    <i>
      <x v="1099"/>
      <x v="16"/>
    </i>
    <i>
      <x v="1100"/>
      <x v="20"/>
    </i>
    <i>
      <x v="1101"/>
      <x v="12"/>
    </i>
    <i>
      <x v="1102"/>
      <x/>
    </i>
    <i>
      <x v="1103"/>
      <x/>
    </i>
    <i>
      <x v="1104"/>
      <x v="12"/>
    </i>
    <i>
      <x v="1105"/>
      <x v="12"/>
    </i>
    <i>
      <x v="1106"/>
      <x v="16"/>
    </i>
    <i>
      <x v="1107"/>
      <x v="13"/>
    </i>
    <i>
      <x v="1108"/>
      <x v="7"/>
    </i>
    <i>
      <x v="1109"/>
      <x v="16"/>
    </i>
    <i>
      <x v="1110"/>
      <x v="19"/>
    </i>
    <i>
      <x v="1111"/>
      <x v="9"/>
    </i>
    <i>
      <x v="1112"/>
      <x v="4"/>
    </i>
    <i>
      <x v="1113"/>
      <x v="2"/>
    </i>
    <i>
      <x v="1114"/>
      <x v="2"/>
    </i>
    <i>
      <x v="1115"/>
      <x v="4"/>
    </i>
    <i>
      <x v="1116"/>
      <x v="17"/>
    </i>
    <i>
      <x v="1117"/>
      <x v="13"/>
    </i>
    <i>
      <x v="1118"/>
      <x v="2"/>
    </i>
    <i>
      <x v="1119"/>
      <x v="19"/>
    </i>
    <i>
      <x v="1120"/>
      <x v="4"/>
    </i>
    <i>
      <x v="1121"/>
      <x v="4"/>
    </i>
    <i>
      <x v="1122"/>
      <x v="7"/>
    </i>
    <i>
      <x v="1123"/>
      <x v="1"/>
    </i>
    <i>
      <x v="1124"/>
      <x v="14"/>
    </i>
    <i>
      <x v="1125"/>
      <x v="6"/>
    </i>
    <i>
      <x v="1126"/>
      <x v="14"/>
    </i>
    <i>
      <x v="1127"/>
      <x v="16"/>
    </i>
    <i>
      <x v="1128"/>
      <x/>
    </i>
    <i>
      <x v="1129"/>
      <x v="16"/>
    </i>
    <i>
      <x v="1130"/>
      <x v="14"/>
    </i>
    <i>
      <x v="1131"/>
      <x v="2"/>
    </i>
    <i>
      <x v="1132"/>
      <x v="1"/>
    </i>
    <i>
      <x v="1133"/>
      <x v="1"/>
    </i>
    <i>
      <x v="1134"/>
      <x v="12"/>
    </i>
    <i>
      <x v="1135"/>
      <x v="6"/>
    </i>
    <i>
      <x v="1136"/>
      <x v="4"/>
    </i>
    <i>
      <x v="1137"/>
      <x v="1"/>
    </i>
    <i>
      <x v="1138"/>
      <x v="1"/>
    </i>
    <i>
      <x v="1139"/>
      <x v="12"/>
    </i>
    <i>
      <x v="1140"/>
      <x v="14"/>
    </i>
    <i>
      <x v="1141"/>
      <x v="16"/>
    </i>
    <i>
      <x v="1142"/>
      <x v="9"/>
    </i>
    <i>
      <x v="1143"/>
      <x v="9"/>
    </i>
    <i>
      <x v="1144"/>
      <x v="13"/>
    </i>
    <i>
      <x v="1145"/>
      <x v="20"/>
    </i>
    <i>
      <x v="1146"/>
      <x v="8"/>
    </i>
    <i>
      <x v="1147"/>
      <x v="14"/>
    </i>
    <i>
      <x v="1148"/>
      <x v="19"/>
    </i>
    <i>
      <x v="1149"/>
      <x v="1"/>
    </i>
    <i>
      <x v="1150"/>
      <x v="3"/>
    </i>
    <i>
      <x v="1151"/>
      <x v="7"/>
    </i>
    <i>
      <x v="1152"/>
      <x v="3"/>
    </i>
    <i>
      <x v="1153"/>
      <x v="7"/>
    </i>
    <i>
      <x v="1154"/>
      <x v="2"/>
    </i>
    <i>
      <x v="1155"/>
      <x v="10"/>
    </i>
    <i>
      <x v="1156"/>
      <x v="15"/>
    </i>
    <i>
      <x v="1157"/>
      <x v="4"/>
    </i>
    <i>
      <x v="1158"/>
      <x v="6"/>
    </i>
    <i>
      <x v="1159"/>
      <x v="5"/>
    </i>
    <i>
      <x v="1160"/>
      <x v="3"/>
    </i>
    <i>
      <x v="1161"/>
      <x v="1"/>
    </i>
    <i>
      <x v="1162"/>
      <x v="4"/>
    </i>
    <i>
      <x v="1163"/>
      <x v="2"/>
    </i>
    <i>
      <x v="1164"/>
      <x v="1"/>
    </i>
    <i>
      <x v="1165"/>
      <x v="12"/>
    </i>
    <i>
      <x v="1166"/>
      <x v="4"/>
    </i>
    <i>
      <x v="1167"/>
      <x v="2"/>
    </i>
    <i>
      <x v="1168"/>
      <x v="6"/>
    </i>
    <i>
      <x v="1169"/>
      <x v="1"/>
    </i>
    <i>
      <x v="1170"/>
      <x v="3"/>
    </i>
    <i>
      <x v="1171"/>
      <x v="6"/>
    </i>
    <i>
      <x v="1172"/>
      <x v="1"/>
    </i>
    <i>
      <x v="1173"/>
      <x v="4"/>
    </i>
    <i>
      <x v="1174"/>
      <x v="1"/>
    </i>
    <i>
      <x v="1175"/>
      <x v="20"/>
    </i>
    <i>
      <x v="1176"/>
      <x v="3"/>
    </i>
    <i>
      <x v="1177"/>
      <x v="3"/>
    </i>
    <i>
      <x v="1178"/>
      <x v="11"/>
    </i>
    <i>
      <x v="1179"/>
      <x v="12"/>
    </i>
    <i>
      <x v="1180"/>
      <x v="4"/>
    </i>
    <i>
      <x v="1181"/>
      <x v="3"/>
    </i>
    <i>
      <x v="1182"/>
      <x v="12"/>
    </i>
    <i>
      <x v="1183"/>
      <x v="9"/>
    </i>
    <i>
      <x v="1184"/>
      <x v="12"/>
    </i>
    <i>
      <x v="1185"/>
      <x v="1"/>
    </i>
    <i>
      <x v="1186"/>
      <x v="8"/>
    </i>
    <i>
      <x v="1187"/>
      <x v="20"/>
    </i>
    <i>
      <x v="1188"/>
      <x v="7"/>
    </i>
    <i>
      <x v="1189"/>
      <x v="4"/>
    </i>
    <i>
      <x v="1190"/>
      <x v="20"/>
    </i>
    <i>
      <x v="1191"/>
      <x v="12"/>
    </i>
    <i>
      <x v="1192"/>
      <x v="12"/>
    </i>
    <i>
      <x v="1193"/>
      <x v="7"/>
    </i>
    <i>
      <x v="1194"/>
      <x v="20"/>
    </i>
    <i>
      <x v="1195"/>
      <x v="3"/>
    </i>
    <i>
      <x v="1196"/>
      <x v="14"/>
    </i>
    <i>
      <x v="1197"/>
      <x v="19"/>
    </i>
    <i>
      <x v="1198"/>
      <x v="1"/>
    </i>
    <i>
      <x v="1199"/>
      <x v="4"/>
    </i>
    <i>
      <x v="1200"/>
      <x v="4"/>
    </i>
    <i>
      <x v="1201"/>
      <x v="21"/>
    </i>
    <i>
      <x v="1202"/>
      <x/>
    </i>
    <i>
      <x v="1203"/>
      <x v="10"/>
    </i>
    <i>
      <x v="1204"/>
      <x v="14"/>
    </i>
    <i>
      <x v="1205"/>
      <x v="12"/>
    </i>
    <i>
      <x v="1206"/>
      <x v="8"/>
    </i>
    <i>
      <x v="1207"/>
      <x v="9"/>
    </i>
    <i>
      <x v="1208"/>
      <x v="7"/>
    </i>
    <i>
      <x v="1209"/>
      <x v="19"/>
    </i>
    <i>
      <x v="1210"/>
      <x v="4"/>
    </i>
    <i>
      <x v="1211"/>
      <x v="7"/>
    </i>
    <i>
      <x v="1212"/>
      <x v="8"/>
    </i>
    <i>
      <x v="1213"/>
      <x v="4"/>
    </i>
    <i>
      <x v="1214"/>
      <x v="10"/>
    </i>
    <i>
      <x v="1215"/>
      <x v="14"/>
    </i>
    <i>
      <x v="1216"/>
      <x v="10"/>
    </i>
    <i>
      <x v="1217"/>
      <x v="7"/>
    </i>
    <i>
      <x v="1218"/>
      <x v="2"/>
    </i>
    <i>
      <x v="1219"/>
      <x v="7"/>
    </i>
    <i>
      <x v="1220"/>
      <x v="6"/>
    </i>
    <i>
      <x v="1221"/>
      <x v="11"/>
    </i>
    <i>
      <x v="1222"/>
      <x v="16"/>
    </i>
    <i>
      <x v="1223"/>
      <x v="8"/>
    </i>
    <i>
      <x v="1224"/>
      <x v="16"/>
    </i>
    <i>
      <x v="1225"/>
      <x v="1"/>
    </i>
    <i>
      <x v="1226"/>
      <x v="14"/>
    </i>
    <i>
      <x v="1227"/>
      <x v="11"/>
    </i>
    <i>
      <x v="1228"/>
      <x v="8"/>
    </i>
    <i>
      <x v="1229"/>
      <x/>
    </i>
    <i>
      <x v="1230"/>
      <x v="2"/>
    </i>
    <i>
      <x v="1231"/>
      <x v="12"/>
    </i>
    <i>
      <x v="1232"/>
      <x v="15"/>
    </i>
    <i>
      <x v="1233"/>
      <x v="16"/>
    </i>
    <i>
      <x v="1234"/>
      <x v="6"/>
    </i>
    <i>
      <x v="1235"/>
      <x/>
    </i>
    <i>
      <x v="1236"/>
      <x v="7"/>
    </i>
    <i>
      <x v="1237"/>
      <x v="1"/>
    </i>
    <i>
      <x v="1238"/>
      <x v="1"/>
    </i>
    <i>
      <x v="1239"/>
      <x v="14"/>
    </i>
    <i>
      <x v="1240"/>
      <x v="4"/>
    </i>
    <i>
      <x v="1241"/>
      <x v="1"/>
    </i>
    <i>
      <x v="1242"/>
      <x v="14"/>
    </i>
    <i>
      <x v="1243"/>
      <x v="8"/>
    </i>
    <i>
      <x v="1244"/>
      <x v="2"/>
    </i>
    <i>
      <x v="1245"/>
      <x v="6"/>
    </i>
    <i>
      <x v="1246"/>
      <x v="14"/>
    </i>
    <i>
      <x v="1247"/>
      <x v="20"/>
    </i>
    <i>
      <x v="1248"/>
      <x v="19"/>
    </i>
    <i>
      <x v="1249"/>
      <x v="14"/>
    </i>
    <i>
      <x v="1250"/>
      <x v="1"/>
    </i>
    <i>
      <x v="1251"/>
      <x v="7"/>
    </i>
    <i>
      <x v="1252"/>
      <x v="20"/>
    </i>
    <i>
      <x v="1253"/>
      <x v="2"/>
    </i>
    <i>
      <x v="1254"/>
      <x v="3"/>
    </i>
    <i>
      <x v="1255"/>
      <x v="13"/>
    </i>
    <i>
      <x v="1256"/>
      <x v="13"/>
    </i>
    <i>
      <x v="1257"/>
      <x v="4"/>
    </i>
    <i>
      <x v="1258"/>
      <x v="13"/>
    </i>
    <i>
      <x v="1259"/>
      <x v="1"/>
    </i>
    <i>
      <x v="1260"/>
      <x v="7"/>
    </i>
    <i>
      <x v="1261"/>
      <x v="1"/>
    </i>
    <i>
      <x v="1262"/>
      <x v="13"/>
    </i>
    <i>
      <x v="1263"/>
      <x v="1"/>
    </i>
    <i>
      <x v="1264"/>
      <x v="1"/>
    </i>
    <i>
      <x v="1265"/>
      <x v="13"/>
    </i>
    <i>
      <x v="1266"/>
      <x v="13"/>
    </i>
    <i>
      <x v="1267"/>
      <x v="13"/>
    </i>
    <i>
      <x v="1268"/>
      <x v="6"/>
    </i>
    <i>
      <x v="1269"/>
      <x v="10"/>
    </i>
    <i>
      <x v="1270"/>
      <x v="16"/>
    </i>
    <i>
      <x v="1271"/>
      <x v="1"/>
    </i>
    <i>
      <x v="1272"/>
      <x v="3"/>
    </i>
    <i>
      <x v="1273"/>
      <x v="16"/>
    </i>
    <i>
      <x v="1274"/>
      <x v="15"/>
    </i>
    <i>
      <x v="1275"/>
      <x v="12"/>
    </i>
    <i>
      <x v="1276"/>
      <x/>
    </i>
    <i>
      <x v="1277"/>
      <x v="9"/>
    </i>
    <i>
      <x v="1278"/>
      <x v="5"/>
    </i>
    <i>
      <x v="1279"/>
      <x v="2"/>
    </i>
    <i>
      <x v="1280"/>
      <x v="3"/>
    </i>
    <i>
      <x v="1281"/>
      <x v="11"/>
    </i>
    <i>
      <x v="1282"/>
      <x v="10"/>
    </i>
    <i>
      <x v="1283"/>
      <x v="13"/>
    </i>
    <i>
      <x v="1284"/>
      <x v="16"/>
    </i>
    <i>
      <x v="1285"/>
      <x v="9"/>
    </i>
    <i>
      <x v="1286"/>
      <x v="6"/>
    </i>
    <i>
      <x v="1287"/>
      <x v="7"/>
    </i>
    <i>
      <x v="1288"/>
      <x v="16"/>
    </i>
    <i>
      <x v="1289"/>
      <x v="4"/>
    </i>
    <i>
      <x v="1290"/>
      <x v="3"/>
    </i>
    <i>
      <x v="1291"/>
      <x v="20"/>
    </i>
    <i>
      <x v="1292"/>
      <x v="5"/>
    </i>
    <i>
      <x v="1293"/>
      <x v="7"/>
    </i>
    <i>
      <x v="1294"/>
      <x v="12"/>
    </i>
    <i>
      <x v="1295"/>
      <x v="12"/>
    </i>
    <i>
      <x v="1296"/>
      <x v="5"/>
    </i>
    <i>
      <x v="1297"/>
      <x v="5"/>
    </i>
    <i>
      <x v="1298"/>
      <x v="12"/>
    </i>
    <i>
      <x v="1299"/>
      <x v="2"/>
    </i>
    <i>
      <x v="1300"/>
      <x v="20"/>
    </i>
    <i>
      <x v="1301"/>
      <x v="11"/>
    </i>
    <i>
      <x v="1302"/>
      <x v="21"/>
    </i>
    <i>
      <x v="1303"/>
      <x v="12"/>
    </i>
    <i>
      <x v="1304"/>
      <x v="2"/>
    </i>
    <i>
      <x v="1305"/>
      <x v="16"/>
    </i>
    <i>
      <x v="1306"/>
      <x v="1"/>
    </i>
    <i>
      <x v="1307"/>
      <x v="1"/>
    </i>
    <i>
      <x v="1308"/>
      <x/>
    </i>
    <i>
      <x v="1309"/>
      <x v="19"/>
    </i>
    <i>
      <x v="1310"/>
      <x v="13"/>
    </i>
    <i>
      <x v="1311"/>
      <x v="1"/>
    </i>
    <i>
      <x v="1312"/>
      <x v="7"/>
    </i>
    <i>
      <x v="1313"/>
      <x v="3"/>
    </i>
    <i>
      <x v="1314"/>
      <x v="4"/>
    </i>
    <i>
      <x v="1315"/>
      <x v="10"/>
    </i>
    <i>
      <x v="1316"/>
      <x v="1"/>
    </i>
    <i>
      <x v="1317"/>
      <x v="1"/>
    </i>
    <i>
      <x v="1318"/>
      <x v="5"/>
    </i>
    <i>
      <x v="1319"/>
      <x v="13"/>
    </i>
    <i>
      <x v="1320"/>
      <x v="13"/>
    </i>
    <i>
      <x v="1321"/>
      <x/>
    </i>
    <i>
      <x v="1322"/>
      <x v="4"/>
    </i>
    <i>
      <x v="1323"/>
      <x v="20"/>
    </i>
    <i>
      <x v="1324"/>
      <x v="6"/>
    </i>
    <i>
      <x v="1325"/>
      <x v="20"/>
    </i>
    <i>
      <x v="1326"/>
      <x v="15"/>
    </i>
    <i>
      <x v="1327"/>
      <x/>
    </i>
    <i>
      <x v="1328"/>
      <x v="1"/>
    </i>
    <i>
      <x v="1329"/>
      <x v="13"/>
    </i>
    <i>
      <x v="1330"/>
      <x v="1"/>
    </i>
    <i>
      <x v="1331"/>
      <x v="2"/>
    </i>
    <i>
      <x v="1332"/>
      <x v="19"/>
    </i>
    <i>
      <x v="1333"/>
      <x v="3"/>
    </i>
    <i>
      <x v="1334"/>
      <x v="13"/>
    </i>
    <i>
      <x v="1335"/>
      <x v="13"/>
    </i>
    <i>
      <x v="1336"/>
      <x v="19"/>
    </i>
    <i>
      <x v="1337"/>
      <x v="4"/>
    </i>
    <i>
      <x v="1338"/>
      <x v="1"/>
    </i>
    <i>
      <x v="1339"/>
      <x v="1"/>
    </i>
    <i>
      <x v="1340"/>
      <x v="2"/>
    </i>
    <i>
      <x v="1341"/>
      <x v="4"/>
    </i>
    <i>
      <x v="1342"/>
      <x v="13"/>
    </i>
    <i>
      <x v="1343"/>
      <x v="1"/>
    </i>
    <i>
      <x v="1344"/>
      <x v="7"/>
    </i>
    <i>
      <x v="1345"/>
      <x v="11"/>
    </i>
    <i>
      <x v="1346"/>
      <x v="14"/>
    </i>
    <i>
      <x v="1347"/>
      <x v="13"/>
    </i>
    <i>
      <x v="1348"/>
      <x v="8"/>
    </i>
    <i>
      <x v="1349"/>
      <x v="14"/>
    </i>
    <i>
      <x v="1350"/>
      <x v="8"/>
    </i>
    <i>
      <x v="1351"/>
      <x v="6"/>
    </i>
    <i>
      <x v="1352"/>
      <x v="6"/>
    </i>
    <i>
      <x v="1353"/>
      <x v="15"/>
    </i>
    <i>
      <x v="1354"/>
      <x v="9"/>
    </i>
    <i>
      <x v="1355"/>
      <x v="13"/>
    </i>
    <i>
      <x v="1356"/>
      <x v="9"/>
    </i>
    <i>
      <x v="1357"/>
      <x v="4"/>
    </i>
    <i>
      <x v="1358"/>
      <x v="1"/>
    </i>
    <i>
      <x v="1359"/>
      <x v="3"/>
    </i>
    <i>
      <x v="1360"/>
      <x v="4"/>
    </i>
    <i>
      <x v="1361"/>
      <x v="5"/>
    </i>
    <i>
      <x v="1362"/>
      <x v="13"/>
    </i>
    <i>
      <x v="1363"/>
      <x v="10"/>
    </i>
    <i>
      <x v="1364"/>
      <x v="1"/>
    </i>
    <i>
      <x v="1365"/>
      <x v="7"/>
    </i>
    <i>
      <x v="1366"/>
      <x/>
    </i>
    <i>
      <x v="1367"/>
      <x v="12"/>
    </i>
    <i>
      <x v="1368"/>
      <x v="2"/>
    </i>
    <i>
      <x v="1369"/>
      <x v="7"/>
    </i>
    <i>
      <x v="1370"/>
      <x v="11"/>
    </i>
    <i>
      <x v="1371"/>
      <x v="4"/>
    </i>
    <i>
      <x v="1372"/>
      <x v="7"/>
    </i>
    <i>
      <x v="1373"/>
      <x v="12"/>
    </i>
    <i>
      <x v="1374"/>
      <x v="14"/>
    </i>
    <i>
      <x v="1375"/>
      <x v="7"/>
    </i>
    <i>
      <x v="1376"/>
      <x v="12"/>
    </i>
    <i>
      <x v="1377"/>
      <x v="1"/>
    </i>
    <i>
      <x v="1378"/>
      <x v="12"/>
    </i>
    <i>
      <x v="1379"/>
      <x v="3"/>
    </i>
    <i>
      <x v="1380"/>
      <x/>
    </i>
    <i>
      <x v="1381"/>
      <x v="4"/>
    </i>
    <i>
      <x v="1382"/>
      <x v="16"/>
    </i>
    <i>
      <x v="1383"/>
      <x v="1"/>
    </i>
    <i>
      <x v="1384"/>
      <x v="14"/>
    </i>
    <i>
      <x v="1385"/>
      <x v="1"/>
    </i>
    <i>
      <x v="1386"/>
      <x v="2"/>
    </i>
    <i>
      <x v="1387"/>
      <x v="15"/>
    </i>
    <i>
      <x v="1388"/>
      <x v="16"/>
    </i>
    <i>
      <x v="1389"/>
      <x v="14"/>
    </i>
    <i>
      <x v="1390"/>
      <x v="1"/>
    </i>
    <i>
      <x v="1391"/>
      <x v="14"/>
    </i>
    <i>
      <x v="1392"/>
      <x v="6"/>
    </i>
    <i>
      <x v="1393"/>
      <x v="6"/>
    </i>
    <i>
      <x v="1394"/>
      <x v="10"/>
    </i>
    <i>
      <x v="1395"/>
      <x v="8"/>
    </i>
    <i>
      <x v="1396"/>
      <x v="13"/>
    </i>
    <i>
      <x v="1397"/>
      <x v="1"/>
    </i>
    <i>
      <x v="1398"/>
      <x v="14"/>
    </i>
    <i>
      <x v="1399"/>
      <x v="12"/>
    </i>
    <i>
      <x v="1400"/>
      <x v="2"/>
    </i>
    <i>
      <x v="1401"/>
      <x v="16"/>
    </i>
    <i>
      <x v="1402"/>
      <x v="12"/>
    </i>
    <i>
      <x v="1403"/>
      <x v="1"/>
    </i>
    <i>
      <x v="1404"/>
      <x v="12"/>
    </i>
    <i>
      <x v="1405"/>
      <x v="9"/>
    </i>
    <i>
      <x v="1406"/>
      <x v="12"/>
    </i>
    <i>
      <x v="1407"/>
      <x v="12"/>
    </i>
    <i>
      <x v="1408"/>
      <x v="12"/>
    </i>
    <i>
      <x v="1409"/>
      <x v="12"/>
    </i>
    <i>
      <x v="1410"/>
      <x v="12"/>
    </i>
    <i>
      <x v="1411"/>
      <x v="4"/>
    </i>
    <i>
      <x v="1412"/>
      <x v="7"/>
    </i>
    <i>
      <x v="1413"/>
      <x v="13"/>
    </i>
    <i>
      <x v="1414"/>
      <x v="4"/>
    </i>
    <i>
      <x v="1415"/>
      <x v="7"/>
    </i>
    <i>
      <x v="1416"/>
      <x v="4"/>
    </i>
    <i>
      <x v="1417"/>
      <x/>
    </i>
    <i>
      <x v="1418"/>
      <x v="10"/>
    </i>
    <i>
      <x v="1419"/>
      <x v="14"/>
    </i>
    <i>
      <x v="1420"/>
      <x v="17"/>
    </i>
    <i>
      <x v="1421"/>
      <x v="12"/>
    </i>
    <i>
      <x v="1422"/>
      <x v="7"/>
    </i>
    <i>
      <x v="1423"/>
      <x v="7"/>
    </i>
    <i>
      <x v="1424"/>
      <x v="10"/>
    </i>
    <i>
      <x v="1425"/>
      <x v="10"/>
    </i>
    <i>
      <x v="1426"/>
      <x v="6"/>
    </i>
    <i>
      <x v="1427"/>
      <x v="10"/>
    </i>
    <i>
      <x v="1428"/>
      <x v="4"/>
    </i>
    <i>
      <x v="1429"/>
      <x v="19"/>
    </i>
    <i>
      <x v="1430"/>
      <x v="6"/>
    </i>
    <i>
      <x v="1431"/>
      <x v="3"/>
    </i>
    <i>
      <x v="1432"/>
      <x v="1"/>
    </i>
    <i>
      <x v="1433"/>
      <x v="19"/>
    </i>
    <i>
      <x v="1434"/>
      <x v="19"/>
    </i>
    <i>
      <x v="1435"/>
      <x v="8"/>
    </i>
    <i>
      <x v="1436"/>
      <x v="1"/>
    </i>
    <i>
      <x v="1437"/>
      <x v="10"/>
    </i>
    <i>
      <x v="1438"/>
      <x v="1"/>
    </i>
    <i>
      <x v="1439"/>
      <x v="1"/>
    </i>
    <i>
      <x v="1440"/>
      <x v="11"/>
    </i>
    <i>
      <x v="1441"/>
      <x v="12"/>
    </i>
    <i>
      <x v="1442"/>
      <x v="13"/>
    </i>
    <i>
      <x v="1443"/>
      <x v="10"/>
    </i>
    <i>
      <x v="1444"/>
      <x v="15"/>
    </i>
    <i>
      <x v="1445"/>
      <x v="10"/>
    </i>
    <i>
      <x v="1446"/>
      <x v="12"/>
    </i>
    <i>
      <x v="1447"/>
      <x v="7"/>
    </i>
    <i>
      <x v="1448"/>
      <x v="8"/>
    </i>
    <i>
      <x v="1449"/>
      <x v="16"/>
    </i>
    <i>
      <x v="1450"/>
      <x v="13"/>
    </i>
    <i>
      <x v="1451"/>
      <x v="3"/>
    </i>
    <i>
      <x v="1452"/>
      <x v="1"/>
    </i>
    <i>
      <x v="1453"/>
      <x v="12"/>
    </i>
    <i>
      <x v="1454"/>
      <x v="14"/>
    </i>
    <i>
      <x v="1455"/>
      <x v="16"/>
    </i>
    <i>
      <x v="1456"/>
      <x v="12"/>
    </i>
    <i>
      <x v="1457"/>
      <x v="1"/>
    </i>
    <i>
      <x v="1458"/>
      <x v="1"/>
    </i>
    <i>
      <x v="1459"/>
      <x v="6"/>
    </i>
    <i>
      <x v="1460"/>
      <x v="4"/>
    </i>
    <i>
      <x v="1461"/>
      <x v="10"/>
    </i>
    <i>
      <x v="1462"/>
      <x v="7"/>
    </i>
    <i>
      <x v="1463"/>
      <x v="4"/>
    </i>
    <i>
      <x v="1464"/>
      <x v="10"/>
    </i>
    <i>
      <x v="1465"/>
      <x v="7"/>
    </i>
    <i>
      <x v="1466"/>
      <x v="16"/>
    </i>
    <i>
      <x v="1467"/>
      <x v="8"/>
    </i>
    <i>
      <x v="1468"/>
      <x v="1"/>
    </i>
    <i>
      <x v="1469"/>
      <x v="12"/>
    </i>
    <i>
      <x v="1470"/>
      <x v="1"/>
    </i>
    <i>
      <x v="1471"/>
      <x v="14"/>
    </i>
    <i>
      <x v="1472"/>
      <x v="8"/>
    </i>
    <i>
      <x v="1473"/>
      <x v="3"/>
    </i>
    <i>
      <x v="1474"/>
      <x v="8"/>
    </i>
    <i>
      <x v="1475"/>
      <x v="1"/>
    </i>
    <i>
      <x v="1476"/>
      <x v="1"/>
    </i>
    <i>
      <x v="1477"/>
      <x v="15"/>
    </i>
    <i>
      <x v="1478"/>
      <x v="16"/>
    </i>
    <i>
      <x v="1479"/>
      <x v="4"/>
    </i>
    <i>
      <x v="1480"/>
      <x v="4"/>
    </i>
    <i>
      <x v="1481"/>
      <x v="6"/>
    </i>
    <i>
      <x v="1482"/>
      <x v="15"/>
    </i>
    <i>
      <x v="1483"/>
      <x v="13"/>
    </i>
    <i>
      <x v="1484"/>
      <x v="3"/>
    </i>
    <i>
      <x v="1485"/>
      <x v="14"/>
    </i>
    <i>
      <x v="1486"/>
      <x v="17"/>
    </i>
    <i>
      <x v="1487"/>
      <x v="9"/>
    </i>
    <i>
      <x v="1488"/>
      <x v="7"/>
    </i>
    <i>
      <x v="1489"/>
      <x v="1"/>
    </i>
    <i>
      <x v="1490"/>
      <x v="6"/>
    </i>
    <i>
      <x v="1491"/>
      <x v="8"/>
    </i>
    <i>
      <x v="1492"/>
      <x v="13"/>
    </i>
    <i>
      <x v="1493"/>
      <x v="1"/>
    </i>
    <i>
      <x v="1494"/>
      <x v="8"/>
    </i>
    <i>
      <x v="1495"/>
      <x v="1"/>
    </i>
    <i>
      <x v="1496"/>
      <x v="7"/>
    </i>
    <i>
      <x v="1497"/>
      <x v="19"/>
    </i>
    <i>
      <x v="1498"/>
      <x v="4"/>
    </i>
    <i>
      <x v="1499"/>
      <x v="1"/>
    </i>
    <i>
      <x v="1500"/>
      <x v="15"/>
    </i>
    <i>
      <x v="1501"/>
      <x v="13"/>
    </i>
    <i>
      <x v="1502"/>
      <x v="8"/>
    </i>
    <i>
      <x v="1503"/>
      <x v="12"/>
    </i>
    <i>
      <x v="1504"/>
      <x v="2"/>
    </i>
    <i>
      <x v="1505"/>
      <x v="6"/>
    </i>
    <i>
      <x v="1506"/>
      <x v="12"/>
    </i>
    <i>
      <x v="1507"/>
      <x v="7"/>
    </i>
    <i>
      <x v="1508"/>
      <x v="19"/>
    </i>
    <i>
      <x v="1509"/>
      <x v="1"/>
    </i>
    <i>
      <x v="1510"/>
      <x v="7"/>
    </i>
    <i>
      <x v="1511"/>
      <x v="8"/>
    </i>
    <i>
      <x v="1512"/>
      <x v="20"/>
    </i>
    <i>
      <x v="1513"/>
      <x v="12"/>
    </i>
    <i>
      <x v="1514"/>
      <x v="14"/>
    </i>
    <i>
      <x v="1515"/>
      <x v="12"/>
    </i>
    <i>
      <x v="1516"/>
      <x v="16"/>
    </i>
    <i>
      <x v="1517"/>
      <x v="12"/>
    </i>
    <i>
      <x v="1518"/>
      <x v="2"/>
    </i>
    <i>
      <x v="1519"/>
      <x v="19"/>
    </i>
    <i>
      <x v="1520"/>
      <x v="11"/>
    </i>
    <i>
      <x v="1521"/>
      <x v="6"/>
    </i>
    <i>
      <x v="1522"/>
      <x v="5"/>
    </i>
    <i>
      <x v="1523"/>
      <x v="9"/>
    </i>
    <i>
      <x v="1524"/>
      <x v="1"/>
    </i>
    <i>
      <x v="1525"/>
      <x v="1"/>
    </i>
    <i>
      <x v="1526"/>
      <x v="8"/>
    </i>
    <i>
      <x v="1527"/>
      <x v="14"/>
    </i>
    <i>
      <x v="1528"/>
      <x v="4"/>
    </i>
    <i>
      <x v="1529"/>
      <x v="20"/>
    </i>
    <i>
      <x v="1530"/>
      <x v="4"/>
    </i>
    <i>
      <x v="1531"/>
      <x v="9"/>
    </i>
    <i>
      <x v="1532"/>
      <x v="10"/>
    </i>
    <i>
      <x v="1533"/>
      <x v="4"/>
    </i>
    <i>
      <x v="1534"/>
      <x v="2"/>
    </i>
    <i>
      <x v="1535"/>
      <x v="10"/>
    </i>
    <i>
      <x v="1536"/>
      <x v="21"/>
    </i>
    <i>
      <x v="1537"/>
      <x v="6"/>
    </i>
    <i>
      <x v="1538"/>
      <x v="3"/>
    </i>
    <i>
      <x v="1539"/>
      <x/>
    </i>
    <i>
      <x v="1540"/>
      <x v="17"/>
    </i>
    <i>
      <x v="1541"/>
      <x v="7"/>
    </i>
    <i>
      <x v="1542"/>
      <x v="2"/>
    </i>
    <i>
      <x v="1543"/>
      <x v="16"/>
    </i>
    <i>
      <x v="1544"/>
      <x v="2"/>
    </i>
    <i>
      <x v="1545"/>
      <x/>
    </i>
    <i>
      <x v="1546"/>
      <x v="4"/>
    </i>
    <i>
      <x v="1547"/>
      <x v="21"/>
    </i>
    <i>
      <x v="1548"/>
      <x v="4"/>
    </i>
    <i>
      <x v="1549"/>
      <x v="8"/>
    </i>
    <i>
      <x v="1550"/>
      <x v="19"/>
    </i>
    <i>
      <x v="1551"/>
      <x v="21"/>
    </i>
    <i>
      <x v="1552"/>
      <x v="14"/>
    </i>
    <i>
      <x v="1553"/>
      <x v="10"/>
    </i>
    <i>
      <x v="1554"/>
      <x v="1"/>
    </i>
    <i>
      <x v="1555"/>
      <x v="15"/>
    </i>
    <i>
      <x v="1556"/>
      <x v="5"/>
    </i>
    <i>
      <x v="1557"/>
      <x v="1"/>
    </i>
    <i>
      <x v="1558"/>
      <x/>
    </i>
    <i>
      <x v="1559"/>
      <x v="4"/>
    </i>
    <i>
      <x v="1560"/>
      <x v="7"/>
    </i>
    <i>
      <x v="1561"/>
      <x v="10"/>
    </i>
    <i>
      <x v="1562"/>
      <x v="4"/>
    </i>
    <i>
      <x v="1563"/>
      <x v="13"/>
    </i>
    <i>
      <x v="1564"/>
      <x v="1"/>
    </i>
    <i>
      <x v="1565"/>
      <x v="12"/>
    </i>
    <i>
      <x v="1566"/>
      <x v="12"/>
    </i>
    <i>
      <x v="1567"/>
      <x v="13"/>
    </i>
    <i>
      <x v="1568"/>
      <x v="6"/>
    </i>
    <i>
      <x v="1569"/>
      <x v="1"/>
    </i>
    <i>
      <x v="1570"/>
      <x v="14"/>
    </i>
    <i>
      <x v="1571"/>
      <x v="11"/>
    </i>
    <i>
      <x v="1572"/>
      <x v="1"/>
    </i>
    <i>
      <x v="1573"/>
      <x v="16"/>
    </i>
    <i>
      <x v="1574"/>
      <x v="8"/>
    </i>
    <i>
      <x v="1575"/>
      <x v="12"/>
    </i>
    <i>
      <x v="1576"/>
      <x v="6"/>
    </i>
    <i>
      <x v="1577"/>
      <x v="3"/>
    </i>
    <i>
      <x v="1578"/>
      <x v="13"/>
    </i>
    <i>
      <x v="1579"/>
      <x v="16"/>
    </i>
    <i>
      <x v="1580"/>
      <x v="20"/>
    </i>
    <i>
      <x v="1581"/>
      <x v="9"/>
    </i>
    <i>
      <x v="1582"/>
      <x v="6"/>
    </i>
    <i>
      <x v="1583"/>
      <x v="4"/>
    </i>
    <i>
      <x v="1584"/>
      <x v="20"/>
    </i>
    <i>
      <x v="1585"/>
      <x v="13"/>
    </i>
    <i>
      <x v="1586"/>
      <x v="1"/>
    </i>
    <i>
      <x v="1587"/>
      <x v="10"/>
    </i>
    <i>
      <x v="1588"/>
      <x v="12"/>
    </i>
    <i>
      <x v="1589"/>
      <x v="10"/>
    </i>
    <i>
      <x v="1590"/>
      <x v="11"/>
    </i>
    <i>
      <x v="1591"/>
      <x v="13"/>
    </i>
    <i>
      <x v="1592"/>
      <x v="12"/>
    </i>
    <i>
      <x v="1593"/>
      <x v="5"/>
    </i>
    <i>
      <x v="1594"/>
      <x v="4"/>
    </i>
    <i>
      <x v="1595"/>
      <x v="14"/>
    </i>
    <i>
      <x v="1596"/>
      <x v="1"/>
    </i>
    <i>
      <x v="1597"/>
      <x v="3"/>
    </i>
    <i>
      <x v="1598"/>
      <x v="2"/>
    </i>
    <i>
      <x v="1599"/>
      <x v="6"/>
    </i>
    <i>
      <x v="1600"/>
      <x/>
    </i>
    <i>
      <x v="1601"/>
      <x v="10"/>
    </i>
    <i>
      <x v="1602"/>
      <x v="14"/>
    </i>
    <i>
      <x v="1603"/>
      <x v="6"/>
    </i>
    <i>
      <x v="1604"/>
      <x v="12"/>
    </i>
    <i>
      <x v="1605"/>
      <x v="19"/>
    </i>
    <i>
      <x v="1606"/>
      <x v="13"/>
    </i>
    <i>
      <x v="1607"/>
      <x v="1"/>
    </i>
    <i>
      <x v="1608"/>
      <x v="14"/>
    </i>
    <i>
      <x v="1609"/>
      <x v="14"/>
    </i>
    <i>
      <x v="1610"/>
      <x v="1"/>
    </i>
    <i>
      <x v="1611"/>
      <x v="1"/>
    </i>
    <i>
      <x v="1612"/>
      <x v="12"/>
    </i>
    <i>
      <x v="1613"/>
      <x v="7"/>
    </i>
    <i>
      <x v="1614"/>
      <x v="4"/>
    </i>
    <i>
      <x v="1615"/>
      <x v="13"/>
    </i>
    <i>
      <x v="1616"/>
      <x v="12"/>
    </i>
    <i>
      <x v="1617"/>
      <x v="1"/>
    </i>
    <i>
      <x v="1618"/>
      <x v="1"/>
    </i>
    <i>
      <x v="1619"/>
      <x/>
    </i>
    <i>
      <x v="1620"/>
      <x v="10"/>
    </i>
    <i>
      <x v="1621"/>
      <x v="1"/>
    </i>
    <i>
      <x v="1622"/>
      <x v="19"/>
    </i>
    <i>
      <x v="1623"/>
      <x v="14"/>
    </i>
    <i>
      <x v="1624"/>
      <x v="2"/>
    </i>
    <i>
      <x v="1625"/>
      <x v="16"/>
    </i>
    <i>
      <x v="1626"/>
      <x v="4"/>
    </i>
    <i>
      <x v="1627"/>
      <x v="4"/>
    </i>
    <i>
      <x v="1628"/>
      <x v="13"/>
    </i>
    <i>
      <x v="1629"/>
      <x v="12"/>
    </i>
    <i>
      <x v="1630"/>
      <x v="14"/>
    </i>
    <i>
      <x v="1631"/>
      <x v="12"/>
    </i>
    <i>
      <x v="1632"/>
      <x v="1"/>
    </i>
    <i>
      <x v="1633"/>
      <x v="6"/>
    </i>
    <i>
      <x v="1634"/>
      <x v="3"/>
    </i>
    <i>
      <x v="1635"/>
      <x v="12"/>
    </i>
    <i>
      <x v="1636"/>
      <x v="4"/>
    </i>
    <i>
      <x v="1637"/>
      <x v="16"/>
    </i>
    <i>
      <x v="1638"/>
      <x v="12"/>
    </i>
    <i>
      <x v="1639"/>
      <x v="1"/>
    </i>
    <i>
      <x v="1640"/>
      <x v="6"/>
    </i>
    <i>
      <x v="1641"/>
      <x v="1"/>
    </i>
    <i>
      <x v="1642"/>
      <x v="7"/>
    </i>
    <i>
      <x v="1643"/>
      <x v="4"/>
    </i>
    <i>
      <x v="1644"/>
      <x v="1"/>
    </i>
    <i>
      <x v="1645"/>
      <x v="8"/>
    </i>
    <i>
      <x v="1646"/>
      <x v="7"/>
    </i>
    <i>
      <x v="1647"/>
      <x v="1"/>
    </i>
    <i>
      <x v="1648"/>
      <x v="12"/>
    </i>
    <i>
      <x v="1649"/>
      <x v="12"/>
    </i>
    <i>
      <x v="1650"/>
      <x v="4"/>
    </i>
    <i>
      <x v="1651"/>
      <x v="6"/>
    </i>
    <i>
      <x v="1652"/>
      <x v="6"/>
    </i>
    <i>
      <x v="1653"/>
      <x v="4"/>
    </i>
    <i>
      <x v="1654"/>
      <x v="1"/>
    </i>
    <i>
      <x v="1655"/>
      <x v="11"/>
    </i>
    <i>
      <x v="1656"/>
      <x v="10"/>
    </i>
    <i>
      <x v="1657"/>
      <x v="12"/>
    </i>
    <i>
      <x v="1658"/>
      <x v="2"/>
    </i>
    <i>
      <x v="1659"/>
      <x v="12"/>
    </i>
    <i>
      <x v="1660"/>
      <x v="13"/>
    </i>
    <i>
      <x v="1661"/>
      <x v="9"/>
    </i>
    <i>
      <x v="1662"/>
      <x v="16"/>
    </i>
    <i>
      <x v="1663"/>
      <x v="2"/>
    </i>
    <i>
      <x v="1664"/>
      <x v="1"/>
    </i>
    <i>
      <x v="1665"/>
      <x v="3"/>
    </i>
    <i>
      <x v="1666"/>
      <x v="1"/>
    </i>
    <i>
      <x v="1667"/>
      <x v="7"/>
    </i>
    <i>
      <x v="1668"/>
      <x v="13"/>
    </i>
    <i>
      <x v="1669"/>
      <x v="21"/>
    </i>
    <i>
      <x v="1670"/>
      <x v="9"/>
    </i>
    <i>
      <x v="1671"/>
      <x v="6"/>
    </i>
    <i>
      <x v="1672"/>
      <x v="12"/>
    </i>
    <i>
      <x v="1673"/>
      <x v="1"/>
    </i>
    <i>
      <x v="1674"/>
      <x/>
    </i>
    <i>
      <x v="1675"/>
      <x v="11"/>
    </i>
    <i>
      <x v="1676"/>
      <x v="1"/>
    </i>
    <i>
      <x v="1677"/>
      <x v="4"/>
    </i>
    <i>
      <x v="1678"/>
      <x v="6"/>
    </i>
    <i>
      <x v="1679"/>
      <x v="12"/>
    </i>
    <i>
      <x v="1680"/>
      <x v="7"/>
    </i>
    <i>
      <x v="1681"/>
      <x v="4"/>
    </i>
    <i>
      <x v="1682"/>
      <x v="3"/>
    </i>
    <i>
      <x v="1683"/>
      <x v="4"/>
    </i>
    <i>
      <x v="1684"/>
      <x v="12"/>
    </i>
    <i>
      <x v="1685"/>
      <x v="1"/>
    </i>
    <i>
      <x v="1686"/>
      <x v="20"/>
    </i>
    <i>
      <x v="1687"/>
      <x v="14"/>
    </i>
    <i>
      <x v="1688"/>
      <x v="1"/>
    </i>
    <i>
      <x v="1689"/>
      <x v="16"/>
    </i>
    <i>
      <x v="1690"/>
      <x v="7"/>
    </i>
    <i>
      <x v="1691"/>
      <x v="10"/>
    </i>
    <i>
      <x v="1692"/>
      <x v="16"/>
    </i>
    <i>
      <x v="1693"/>
      <x v="13"/>
    </i>
    <i>
      <x v="1694"/>
      <x v="1"/>
    </i>
    <i>
      <x v="1695"/>
      <x v="20"/>
    </i>
    <i>
      <x v="1696"/>
      <x v="12"/>
    </i>
    <i>
      <x v="1697"/>
      <x v="12"/>
    </i>
    <i>
      <x v="1698"/>
      <x v="12"/>
    </i>
    <i>
      <x v="1699"/>
      <x v="20"/>
    </i>
    <i>
      <x v="1700"/>
      <x v="1"/>
    </i>
    <i>
      <x v="1701"/>
      <x v="6"/>
    </i>
    <i>
      <x v="1702"/>
      <x v="20"/>
    </i>
    <i>
      <x v="1703"/>
      <x v="4"/>
    </i>
    <i>
      <x v="1704"/>
      <x v="20"/>
    </i>
    <i>
      <x v="1705"/>
      <x v="3"/>
    </i>
    <i>
      <x v="1706"/>
      <x v="15"/>
    </i>
    <i>
      <x v="1707"/>
      <x v="12"/>
    </i>
    <i>
      <x v="1708"/>
      <x v="2"/>
    </i>
    <i>
      <x v="1709"/>
      <x v="13"/>
    </i>
    <i>
      <x v="1710"/>
      <x v="12"/>
    </i>
    <i>
      <x v="1711"/>
      <x/>
    </i>
    <i>
      <x v="1712"/>
      <x v="4"/>
    </i>
    <i>
      <x v="1713"/>
      <x v="8"/>
    </i>
    <i>
      <x v="1714"/>
      <x v="19"/>
    </i>
    <i>
      <x v="1715"/>
      <x v="2"/>
    </i>
    <i>
      <x v="1716"/>
      <x v="6"/>
    </i>
    <i>
      <x v="1717"/>
      <x v="16"/>
    </i>
    <i>
      <x v="1718"/>
      <x v="12"/>
    </i>
    <i>
      <x v="1719"/>
      <x v="10"/>
    </i>
    <i>
      <x v="1720"/>
      <x v="4"/>
    </i>
    <i>
      <x v="1721"/>
      <x v="2"/>
    </i>
    <i>
      <x v="1722"/>
      <x v="13"/>
    </i>
    <i>
      <x v="1723"/>
      <x v="1"/>
    </i>
    <i>
      <x v="1724"/>
      <x v="13"/>
    </i>
    <i>
      <x v="1725"/>
      <x v="12"/>
    </i>
    <i>
      <x v="1726"/>
      <x v="14"/>
    </i>
    <i>
      <x v="1727"/>
      <x v="1"/>
    </i>
    <i>
      <x v="1728"/>
      <x v="3"/>
    </i>
    <i>
      <x v="1729"/>
      <x v="9"/>
    </i>
    <i>
      <x v="1730"/>
      <x/>
    </i>
    <i>
      <x v="1731"/>
      <x v="21"/>
    </i>
    <i>
      <x v="1732"/>
      <x v="3"/>
    </i>
    <i>
      <x v="1733"/>
      <x v="1"/>
    </i>
    <i>
      <x v="1734"/>
      <x v="5"/>
    </i>
    <i>
      <x v="1735"/>
      <x v="13"/>
    </i>
    <i>
      <x v="1736"/>
      <x v="4"/>
    </i>
    <i>
      <x v="1737"/>
      <x v="6"/>
    </i>
    <i>
      <x v="1738"/>
      <x v="15"/>
    </i>
    <i>
      <x v="1739"/>
      <x v="14"/>
    </i>
    <i>
      <x v="1740"/>
      <x v="19"/>
    </i>
    <i>
      <x v="1741"/>
      <x v="15"/>
    </i>
    <i>
      <x v="1742"/>
      <x v="10"/>
    </i>
    <i>
      <x v="1743"/>
      <x v="4"/>
    </i>
    <i>
      <x v="1744"/>
      <x v="5"/>
    </i>
    <i>
      <x v="1745"/>
      <x v="16"/>
    </i>
    <i>
      <x v="1746"/>
      <x v="1"/>
    </i>
    <i>
      <x v="1747"/>
      <x v="20"/>
    </i>
    <i>
      <x v="1748"/>
      <x v="1"/>
    </i>
    <i>
      <x v="1749"/>
      <x v="11"/>
    </i>
    <i>
      <x v="1750"/>
      <x v="6"/>
    </i>
    <i>
      <x v="1751"/>
      <x v="3"/>
    </i>
    <i>
      <x v="1752"/>
      <x v="7"/>
    </i>
    <i>
      <x v="1753"/>
      <x v="4"/>
    </i>
    <i>
      <x v="1754"/>
      <x v="15"/>
    </i>
    <i>
      <x v="1755"/>
      <x v="10"/>
    </i>
    <i>
      <x v="1756"/>
      <x v="16"/>
    </i>
    <i>
      <x v="1757"/>
      <x v="12"/>
    </i>
    <i>
      <x v="1758"/>
      <x v="16"/>
    </i>
    <i>
      <x v="1759"/>
      <x v="13"/>
    </i>
    <i>
      <x v="1760"/>
      <x v="1"/>
    </i>
    <i>
      <x v="1761"/>
      <x v="13"/>
    </i>
    <i>
      <x v="1762"/>
      <x v="12"/>
    </i>
    <i>
      <x v="1763"/>
      <x v="14"/>
    </i>
    <i>
      <x v="1764"/>
      <x v="2"/>
    </i>
    <i>
      <x v="1765"/>
      <x v="13"/>
    </i>
    <i>
      <x v="1766"/>
      <x v="20"/>
    </i>
    <i>
      <x v="1767"/>
      <x v="1"/>
    </i>
    <i>
      <x v="1768"/>
      <x v="10"/>
    </i>
    <i>
      <x v="1769"/>
      <x v="1"/>
    </i>
    <i>
      <x v="1770"/>
      <x v="6"/>
    </i>
    <i>
      <x v="1771"/>
      <x v="1"/>
    </i>
    <i>
      <x v="1772"/>
      <x v="16"/>
    </i>
    <i>
      <x v="1773"/>
      <x v="12"/>
    </i>
    <i>
      <x v="1774"/>
      <x v="8"/>
    </i>
    <i>
      <x v="1775"/>
      <x v="5"/>
    </i>
    <i>
      <x v="1776"/>
      <x v="12"/>
    </i>
    <i>
      <x v="1777"/>
      <x v="1"/>
    </i>
    <i>
      <x v="1778"/>
      <x v="1"/>
    </i>
    <i>
      <x v="1779"/>
      <x/>
    </i>
    <i>
      <x v="1780"/>
      <x v="7"/>
    </i>
    <i>
      <x v="1781"/>
      <x v="1"/>
    </i>
    <i>
      <x v="1782"/>
      <x v="14"/>
    </i>
    <i>
      <x v="1783"/>
      <x v="12"/>
    </i>
    <i>
      <x v="1784"/>
      <x v="1"/>
    </i>
    <i>
      <x v="1785"/>
      <x v="16"/>
    </i>
    <i>
      <x v="1786"/>
      <x v="6"/>
    </i>
    <i>
      <x v="1787"/>
      <x v="1"/>
    </i>
    <i>
      <x v="1788"/>
      <x v="16"/>
    </i>
    <i>
      <x v="1789"/>
      <x v="21"/>
    </i>
    <i>
      <x v="1790"/>
      <x v="15"/>
    </i>
    <i>
      <x v="1791"/>
      <x v="8"/>
    </i>
    <i>
      <x v="1792"/>
      <x v="1"/>
    </i>
    <i>
      <x v="1793"/>
      <x/>
    </i>
    <i>
      <x v="1794"/>
      <x v="8"/>
    </i>
    <i>
      <x v="1795"/>
      <x v="19"/>
    </i>
    <i>
      <x v="1796"/>
      <x v="15"/>
    </i>
    <i>
      <x v="1797"/>
      <x v="1"/>
    </i>
    <i>
      <x v="1798"/>
      <x v="6"/>
    </i>
    <i>
      <x v="1799"/>
      <x v="6"/>
    </i>
    <i>
      <x v="1800"/>
      <x v="12"/>
    </i>
    <i>
      <x v="1801"/>
      <x v="10"/>
    </i>
    <i>
      <x v="1802"/>
      <x v="3"/>
    </i>
    <i>
      <x v="1803"/>
      <x v="1"/>
    </i>
    <i>
      <x v="1804"/>
      <x v="1"/>
    </i>
    <i>
      <x v="1805"/>
      <x v="12"/>
    </i>
    <i r="1">
      <x/>
    </i>
    <i>
      <x v="1806"/>
      <x v="12"/>
    </i>
    <i>
      <x v="1807"/>
      <x v="9"/>
    </i>
    <i>
      <x v="1808"/>
      <x v="19"/>
    </i>
    <i>
      <x v="1809"/>
      <x v="7"/>
    </i>
    <i>
      <x v="1810"/>
      <x v="12"/>
    </i>
    <i>
      <x v="1811"/>
      <x v="19"/>
    </i>
    <i>
      <x v="1812"/>
      <x v="13"/>
    </i>
    <i>
      <x v="1813"/>
      <x v="12"/>
    </i>
    <i>
      <x v="1814"/>
      <x v="15"/>
    </i>
    <i>
      <x v="1815"/>
      <x v="7"/>
    </i>
    <i>
      <x v="1816"/>
      <x v="7"/>
    </i>
    <i>
      <x v="1817"/>
      <x v="6"/>
    </i>
    <i>
      <x v="1818"/>
      <x v="13"/>
    </i>
    <i>
      <x v="1819"/>
      <x v="9"/>
    </i>
    <i>
      <x v="1820"/>
      <x v="7"/>
    </i>
    <i>
      <x v="1821"/>
      <x v="16"/>
    </i>
    <i>
      <x v="1822"/>
      <x v="1"/>
    </i>
    <i>
      <x v="1823"/>
      <x v="13"/>
    </i>
    <i>
      <x v="1824"/>
      <x v="6"/>
    </i>
    <i>
      <x v="1825"/>
      <x v="16"/>
    </i>
    <i>
      <x v="1826"/>
      <x v="5"/>
    </i>
    <i>
      <x v="1827"/>
      <x v="12"/>
    </i>
    <i>
      <x v="1828"/>
      <x v="1"/>
    </i>
    <i>
      <x v="1829"/>
      <x v="4"/>
    </i>
    <i>
      <x v="1830"/>
      <x v="12"/>
    </i>
    <i>
      <x v="1831"/>
      <x v="4"/>
    </i>
    <i>
      <x v="1832"/>
      <x v="21"/>
    </i>
    <i>
      <x v="1833"/>
      <x v="7"/>
    </i>
    <i>
      <x v="1834"/>
      <x v="1"/>
    </i>
    <i>
      <x v="1835"/>
      <x v="6"/>
    </i>
    <i>
      <x v="1836"/>
      <x v="7"/>
    </i>
    <i>
      <x v="1837"/>
      <x/>
    </i>
    <i>
      <x v="1838"/>
      <x v="2"/>
    </i>
    <i>
      <x v="1839"/>
      <x v="12"/>
    </i>
    <i>
      <x v="1840"/>
      <x v="13"/>
    </i>
    <i>
      <x v="1841"/>
      <x v="1"/>
    </i>
    <i>
      <x v="1842"/>
      <x v="2"/>
    </i>
    <i>
      <x v="1843"/>
      <x v="19"/>
    </i>
    <i>
      <x v="1844"/>
      <x v="1"/>
    </i>
    <i>
      <x v="1845"/>
      <x v="2"/>
    </i>
    <i>
      <x v="1846"/>
      <x v="12"/>
    </i>
    <i>
      <x v="1847"/>
      <x v="14"/>
    </i>
    <i>
      <x v="1848"/>
      <x v="1"/>
    </i>
    <i>
      <x v="1849"/>
      <x v="2"/>
    </i>
    <i>
      <x v="1850"/>
      <x v="7"/>
    </i>
    <i>
      <x v="1851"/>
      <x v="19"/>
    </i>
    <i>
      <x v="1852"/>
      <x v="1"/>
    </i>
    <i>
      <x v="1853"/>
      <x v="16"/>
    </i>
    <i>
      <x v="1854"/>
      <x v="14"/>
    </i>
    <i>
      <x v="1855"/>
      <x v="1"/>
    </i>
    <i>
      <x v="1856"/>
      <x v="6"/>
    </i>
    <i>
      <x v="1857"/>
      <x v="16"/>
    </i>
    <i>
      <x v="1858"/>
      <x v="1"/>
    </i>
    <i>
      <x v="1859"/>
      <x v="7"/>
    </i>
    <i>
      <x v="1860"/>
      <x v="3"/>
    </i>
    <i>
      <x v="1861"/>
      <x v="1"/>
    </i>
    <i>
      <x v="1862"/>
      <x v="21"/>
    </i>
    <i>
      <x v="1863"/>
      <x v="5"/>
    </i>
    <i>
      <x v="1864"/>
      <x v="6"/>
    </i>
    <i>
      <x v="1865"/>
      <x v="10"/>
    </i>
    <i>
      <x v="1866"/>
      <x v="4"/>
    </i>
    <i>
      <x v="1867"/>
      <x v="2"/>
    </i>
    <i>
      <x v="1868"/>
      <x v="1"/>
    </i>
    <i>
      <x v="1869"/>
      <x v="12"/>
    </i>
    <i>
      <x v="1870"/>
      <x v="8"/>
    </i>
    <i>
      <x v="1871"/>
      <x/>
    </i>
    <i>
      <x v="1872"/>
      <x v="4"/>
    </i>
    <i>
      <x v="1873"/>
      <x v="1"/>
    </i>
    <i>
      <x v="1874"/>
      <x v="12"/>
    </i>
    <i>
      <x v="1875"/>
      <x v="16"/>
    </i>
    <i>
      <x v="1876"/>
      <x v="4"/>
    </i>
    <i>
      <x v="1877"/>
      <x v="1"/>
    </i>
    <i>
      <x v="1878"/>
      <x/>
    </i>
    <i>
      <x v="1879"/>
      <x v="19"/>
    </i>
    <i>
      <x v="1880"/>
      <x v="16"/>
    </i>
    <i>
      <x v="1881"/>
      <x v="3"/>
    </i>
    <i>
      <x v="1882"/>
      <x v="12"/>
    </i>
    <i>
      <x v="1883"/>
      <x v="6"/>
    </i>
    <i>
      <x v="1884"/>
      <x/>
    </i>
    <i>
      <x v="1885"/>
      <x v="6"/>
    </i>
    <i>
      <x v="1886"/>
      <x v="4"/>
    </i>
    <i>
      <x v="1887"/>
      <x v="6"/>
    </i>
    <i>
      <x v="1888"/>
      <x v="1"/>
    </i>
    <i>
      <x v="1889"/>
      <x v="7"/>
    </i>
    <i>
      <x v="1890"/>
      <x v="12"/>
    </i>
    <i>
      <x v="1891"/>
      <x v="1"/>
    </i>
    <i>
      <x v="1892"/>
      <x v="1"/>
    </i>
    <i>
      <x v="1893"/>
      <x v="16"/>
    </i>
    <i>
      <x v="1894"/>
      <x/>
    </i>
    <i>
      <x v="1895"/>
      <x v="12"/>
    </i>
    <i>
      <x v="1896"/>
      <x v="21"/>
    </i>
    <i>
      <x v="1897"/>
      <x v="9"/>
    </i>
    <i>
      <x v="1898"/>
      <x v="1"/>
    </i>
    <i>
      <x v="1899"/>
      <x v="19"/>
    </i>
    <i>
      <x v="1900"/>
      <x v="19"/>
    </i>
    <i>
      <x v="1901"/>
      <x v="8"/>
    </i>
    <i>
      <x v="1902"/>
      <x v="12"/>
    </i>
    <i>
      <x v="1903"/>
      <x v="12"/>
    </i>
    <i>
      <x v="1904"/>
      <x v="12"/>
    </i>
    <i>
      <x v="1905"/>
      <x v="1"/>
    </i>
    <i>
      <x v="1906"/>
      <x v="13"/>
    </i>
    <i>
      <x v="1907"/>
      <x v="1"/>
    </i>
    <i>
      <x v="1908"/>
      <x v="12"/>
    </i>
    <i>
      <x v="1909"/>
      <x v="12"/>
    </i>
    <i>
      <x v="1910"/>
      <x v="15"/>
    </i>
    <i>
      <x v="1911"/>
      <x v="7"/>
    </i>
    <i>
      <x v="1912"/>
      <x v="21"/>
    </i>
    <i>
      <x v="1913"/>
      <x v="10"/>
    </i>
    <i>
      <x v="1914"/>
      <x v="13"/>
    </i>
    <i>
      <x v="1915"/>
      <x v="1"/>
    </i>
    <i>
      <x v="1916"/>
      <x v="2"/>
    </i>
    <i>
      <x v="1917"/>
      <x v="7"/>
    </i>
    <i>
      <x v="1918"/>
      <x v="12"/>
    </i>
    <i>
      <x v="1919"/>
      <x v="16"/>
    </i>
    <i>
      <x v="1920"/>
      <x/>
    </i>
    <i>
      <x v="1921"/>
      <x v="12"/>
    </i>
    <i>
      <x v="1922"/>
      <x v="15"/>
    </i>
    <i>
      <x v="1923"/>
      <x v="12"/>
    </i>
    <i>
      <x v="1924"/>
      <x v="12"/>
    </i>
    <i>
      <x v="1925"/>
      <x v="1"/>
    </i>
    <i>
      <x v="1926"/>
      <x v="9"/>
    </i>
    <i>
      <x v="1927"/>
      <x v="19"/>
    </i>
    <i>
      <x v="1928"/>
      <x v="12"/>
    </i>
    <i>
      <x v="1929"/>
      <x v="12"/>
    </i>
    <i>
      <x v="1930"/>
      <x v="2"/>
    </i>
    <i>
      <x v="1931"/>
      <x v="7"/>
    </i>
    <i>
      <x v="1932"/>
      <x v="2"/>
    </i>
    <i>
      <x v="1933"/>
      <x v="12"/>
    </i>
    <i>
      <x v="1934"/>
      <x v="7"/>
    </i>
    <i>
      <x v="1935"/>
      <x v="10"/>
    </i>
    <i>
      <x v="1936"/>
      <x v="16"/>
    </i>
    <i>
      <x v="1937"/>
      <x v="21"/>
    </i>
    <i>
      <x v="1938"/>
      <x v="7"/>
    </i>
    <i>
      <x v="1939"/>
      <x v="2"/>
    </i>
    <i>
      <x v="1940"/>
      <x v="11"/>
    </i>
    <i>
      <x v="1941"/>
      <x v="16"/>
    </i>
    <i>
      <x v="1942"/>
      <x v="16"/>
    </i>
    <i>
      <x v="1943"/>
      <x v="8"/>
    </i>
    <i>
      <x v="1944"/>
      <x v="6"/>
    </i>
    <i>
      <x v="1945"/>
      <x v="12"/>
    </i>
    <i>
      <x v="1946"/>
      <x v="3"/>
    </i>
    <i>
      <x v="1947"/>
      <x v="20"/>
    </i>
    <i>
      <x v="1948"/>
      <x v="4"/>
    </i>
    <i>
      <x v="1949"/>
      <x v="19"/>
    </i>
    <i>
      <x v="1950"/>
      <x v="14"/>
    </i>
    <i>
      <x v="1951"/>
      <x v="12"/>
    </i>
    <i>
      <x v="1952"/>
      <x v="14"/>
    </i>
    <i>
      <x v="1953"/>
      <x v="14"/>
    </i>
    <i>
      <x v="1954"/>
      <x v="12"/>
    </i>
    <i>
      <x v="1955"/>
      <x v="1"/>
    </i>
    <i>
      <x v="1956"/>
      <x v="1"/>
    </i>
    <i>
      <x v="1957"/>
      <x v="17"/>
    </i>
    <i>
      <x v="1958"/>
      <x v="6"/>
    </i>
    <i>
      <x v="1959"/>
      <x v="7"/>
    </i>
    <i>
      <x v="1960"/>
      <x v="1"/>
    </i>
    <i>
      <x v="1961"/>
      <x v="1"/>
    </i>
    <i>
      <x v="1962"/>
      <x v="1"/>
    </i>
    <i>
      <x v="1963"/>
      <x v="7"/>
    </i>
    <i>
      <x v="1964"/>
      <x v="10"/>
    </i>
    <i>
      <x v="1965"/>
      <x v="2"/>
    </i>
    <i>
      <x v="1966"/>
      <x v="1"/>
    </i>
    <i>
      <x v="1967"/>
      <x v="2"/>
    </i>
    <i>
      <x v="1968"/>
      <x v="10"/>
    </i>
    <i>
      <x v="1969"/>
      <x v="1"/>
    </i>
    <i>
      <x v="1970"/>
      <x v="14"/>
    </i>
    <i>
      <x v="1971"/>
      <x v="12"/>
    </i>
    <i>
      <x v="1972"/>
      <x v="14"/>
    </i>
    <i>
      <x v="1973"/>
      <x v="13"/>
    </i>
    <i>
      <x v="1974"/>
      <x v="8"/>
    </i>
    <i>
      <x v="1975"/>
      <x v="1"/>
    </i>
    <i>
      <x v="1976"/>
      <x v="5"/>
    </i>
    <i>
      <x v="1977"/>
      <x v="21"/>
    </i>
    <i>
      <x v="1978"/>
      <x v="12"/>
    </i>
    <i>
      <x v="1979"/>
      <x v="13"/>
    </i>
    <i>
      <x v="1980"/>
      <x v="16"/>
    </i>
    <i>
      <x v="1981"/>
      <x v="1"/>
    </i>
    <i>
      <x v="1982"/>
      <x/>
    </i>
    <i>
      <x v="1983"/>
      <x v="13"/>
    </i>
    <i>
      <x v="1984"/>
      <x v="8"/>
    </i>
    <i>
      <x v="1985"/>
      <x v="10"/>
    </i>
    <i>
      <x v="1986"/>
      <x v="12"/>
    </i>
    <i>
      <x v="1987"/>
      <x v="11"/>
    </i>
    <i>
      <x v="1988"/>
      <x v="15"/>
    </i>
    <i>
      <x v="1989"/>
      <x v="2"/>
    </i>
    <i>
      <x v="1990"/>
      <x v="13"/>
    </i>
    <i>
      <x v="1991"/>
      <x v="2"/>
    </i>
    <i>
      <x v="1992"/>
      <x v="5"/>
    </i>
    <i>
      <x v="1993"/>
      <x v="6"/>
    </i>
    <i>
      <x v="1994"/>
      <x v="4"/>
    </i>
    <i>
      <x v="1995"/>
      <x v="16"/>
    </i>
    <i>
      <x v="1996"/>
      <x v="4"/>
    </i>
    <i>
      <x v="1997"/>
      <x v="10"/>
    </i>
    <i>
      <x v="1998"/>
      <x v="19"/>
    </i>
    <i>
      <x v="1999"/>
      <x v="8"/>
    </i>
    <i>
      <x v="2000"/>
      <x v="16"/>
    </i>
    <i>
      <x v="2001"/>
      <x v="16"/>
    </i>
    <i>
      <x v="2002"/>
      <x/>
    </i>
    <i>
      <x v="2003"/>
      <x v="2"/>
    </i>
    <i>
      <x v="2004"/>
      <x v="2"/>
    </i>
    <i>
      <x v="2005"/>
      <x v="13"/>
    </i>
    <i>
      <x v="2006"/>
      <x v="2"/>
    </i>
    <i>
      <x v="2007"/>
      <x v="3"/>
    </i>
    <i>
      <x v="2008"/>
      <x v="7"/>
    </i>
    <i>
      <x v="2009"/>
      <x v="1"/>
    </i>
    <i>
      <x v="2010"/>
      <x v="7"/>
    </i>
    <i>
      <x v="2011"/>
      <x v="9"/>
    </i>
    <i>
      <x v="2012"/>
      <x v="13"/>
    </i>
    <i>
      <x v="2013"/>
      <x v="1"/>
    </i>
    <i>
      <x v="2014"/>
      <x v="13"/>
    </i>
    <i>
      <x v="2015"/>
      <x v="14"/>
    </i>
    <i>
      <x v="2016"/>
      <x v="14"/>
    </i>
    <i>
      <x v="2017"/>
      <x v="5"/>
    </i>
    <i>
      <x v="2018"/>
      <x v="1"/>
    </i>
    <i>
      <x v="2019"/>
      <x v="3"/>
    </i>
    <i>
      <x v="2020"/>
      <x v="12"/>
    </i>
    <i>
      <x v="2021"/>
      <x v="8"/>
    </i>
    <i>
      <x v="2022"/>
      <x v="3"/>
    </i>
    <i>
      <x v="2023"/>
      <x v="21"/>
    </i>
    <i>
      <x v="2024"/>
      <x v="21"/>
    </i>
    <i>
      <x v="2025"/>
      <x v="19"/>
    </i>
    <i>
      <x v="2026"/>
      <x v="19"/>
    </i>
    <i>
      <x v="2027"/>
      <x v="19"/>
    </i>
    <i>
      <x v="2028"/>
      <x/>
    </i>
    <i>
      <x v="2029"/>
      <x v="1"/>
    </i>
    <i>
      <x v="2030"/>
      <x v="2"/>
    </i>
    <i>
      <x v="2031"/>
      <x v="12"/>
    </i>
    <i>
      <x v="2032"/>
      <x/>
    </i>
    <i>
      <x v="2033"/>
      <x v="12"/>
    </i>
    <i>
      <x v="2034"/>
      <x v="8"/>
    </i>
    <i>
      <x v="2035"/>
      <x v="4"/>
    </i>
    <i>
      <x v="2036"/>
      <x v="8"/>
    </i>
    <i>
      <x v="2037"/>
      <x v="2"/>
    </i>
    <i>
      <x v="2038"/>
      <x v="12"/>
    </i>
    <i>
      <x v="2039"/>
      <x v="7"/>
    </i>
    <i>
      <x v="2040"/>
      <x v="1"/>
    </i>
    <i>
      <x v="2041"/>
      <x v="12"/>
    </i>
    <i>
      <x v="2042"/>
      <x v="1"/>
    </i>
    <i>
      <x v="2043"/>
      <x v="12"/>
    </i>
    <i>
      <x v="2044"/>
      <x v="1"/>
    </i>
    <i>
      <x v="2045"/>
      <x v="2"/>
    </i>
    <i>
      <x v="2046"/>
      <x v="12"/>
    </i>
    <i>
      <x v="2047"/>
      <x v="14"/>
    </i>
    <i>
      <x v="2048"/>
      <x v="16"/>
    </i>
    <i>
      <x v="2049"/>
      <x v="13"/>
    </i>
    <i>
      <x v="2050"/>
      <x v="12"/>
    </i>
    <i>
      <x v="2051"/>
      <x v="13"/>
    </i>
    <i>
      <x v="2052"/>
      <x v="1"/>
    </i>
    <i>
      <x v="2053"/>
      <x v="1"/>
    </i>
    <i>
      <x v="2054"/>
      <x/>
    </i>
    <i>
      <x v="2055"/>
      <x v="16"/>
    </i>
    <i>
      <x v="2056"/>
      <x v="19"/>
    </i>
    <i>
      <x v="2057"/>
      <x v="2"/>
    </i>
    <i>
      <x v="2058"/>
      <x v="21"/>
    </i>
    <i>
      <x v="2059"/>
      <x v="12"/>
    </i>
    <i>
      <x v="2060"/>
      <x v="20"/>
    </i>
    <i>
      <x v="2061"/>
      <x v="3"/>
    </i>
    <i>
      <x v="2062"/>
      <x v="12"/>
    </i>
    <i>
      <x v="2063"/>
      <x v="14"/>
    </i>
    <i>
      <x v="2064"/>
      <x v="1"/>
    </i>
    <i>
      <x v="2065"/>
      <x v="4"/>
    </i>
    <i>
      <x v="2066"/>
      <x v="1"/>
    </i>
    <i>
      <x v="2067"/>
      <x v="10"/>
    </i>
    <i>
      <x v="2068"/>
      <x v="16"/>
    </i>
    <i>
      <x v="2069"/>
      <x v="16"/>
    </i>
    <i>
      <x v="2070"/>
      <x v="12"/>
    </i>
    <i>
      <x v="2071"/>
      <x v="16"/>
    </i>
    <i>
      <x v="2072"/>
      <x v="13"/>
    </i>
    <i>
      <x v="2073"/>
      <x v="1"/>
    </i>
    <i>
      <x v="2074"/>
      <x v="2"/>
    </i>
    <i>
      <x v="2075"/>
      <x v="2"/>
    </i>
    <i>
      <x v="2076"/>
      <x v="14"/>
    </i>
    <i>
      <x v="2077"/>
      <x v="1"/>
    </i>
    <i>
      <x v="2078"/>
      <x v="12"/>
    </i>
    <i>
      <x v="2079"/>
      <x v="6"/>
    </i>
    <i>
      <x v="2080"/>
      <x v="4"/>
    </i>
    <i>
      <x v="2081"/>
      <x v="12"/>
    </i>
    <i>
      <x v="2082"/>
      <x v="8"/>
    </i>
    <i>
      <x v="2083"/>
      <x v="15"/>
    </i>
    <i>
      <x v="2084"/>
      <x v="12"/>
    </i>
    <i>
      <x v="2085"/>
      <x v="19"/>
    </i>
    <i>
      <x v="2086"/>
      <x v="1"/>
    </i>
    <i>
      <x v="2087"/>
      <x/>
    </i>
    <i>
      <x v="2088"/>
      <x v="7"/>
    </i>
    <i>
      <x v="2089"/>
      <x v="13"/>
    </i>
    <i>
      <x v="2090"/>
      <x v="12"/>
    </i>
    <i>
      <x v="2091"/>
      <x v="19"/>
    </i>
    <i>
      <x v="2092"/>
      <x v="5"/>
    </i>
    <i>
      <x v="2093"/>
      <x v="4"/>
    </i>
    <i>
      <x v="2094"/>
      <x v="7"/>
    </i>
    <i>
      <x v="2095"/>
      <x v="12"/>
    </i>
    <i>
      <x v="2096"/>
      <x v="12"/>
    </i>
    <i>
      <x v="2097"/>
      <x v="1"/>
    </i>
    <i>
      <x v="2098"/>
      <x/>
    </i>
    <i>
      <x v="2099"/>
      <x v="12"/>
    </i>
    <i>
      <x v="2100"/>
      <x v="12"/>
    </i>
    <i>
      <x v="2101"/>
      <x v="2"/>
    </i>
    <i>
      <x v="2102"/>
      <x v="1"/>
    </i>
    <i>
      <x v="2103"/>
      <x v="6"/>
    </i>
    <i>
      <x v="2104"/>
      <x v="13"/>
    </i>
    <i>
      <x v="2105"/>
      <x v="12"/>
    </i>
    <i>
      <x v="2106"/>
      <x v="12"/>
    </i>
    <i>
      <x v="2107"/>
      <x v="16"/>
    </i>
    <i>
      <x v="2108"/>
      <x v="8"/>
    </i>
    <i>
      <x v="2109"/>
      <x v="12"/>
    </i>
    <i>
      <x v="2110"/>
      <x v="12"/>
    </i>
    <i>
      <x v="2111"/>
      <x v="9"/>
    </i>
    <i>
      <x v="2112"/>
      <x v="12"/>
    </i>
    <i>
      <x v="2113"/>
      <x v="13"/>
    </i>
    <i>
      <x v="2114"/>
      <x v="6"/>
    </i>
    <i>
      <x v="2115"/>
      <x v="7"/>
    </i>
    <i>
      <x v="2116"/>
      <x/>
    </i>
    <i>
      <x v="2117"/>
      <x v="13"/>
    </i>
    <i>
      <x v="2118"/>
      <x v="14"/>
    </i>
    <i>
      <x v="2119"/>
      <x v="21"/>
    </i>
    <i>
      <x v="2120"/>
      <x v="9"/>
    </i>
    <i>
      <x v="2121"/>
      <x v="12"/>
    </i>
    <i>
      <x v="2122"/>
      <x v="21"/>
    </i>
    <i>
      <x v="2123"/>
      <x v="1"/>
    </i>
    <i>
      <x v="2124"/>
      <x v="3"/>
    </i>
    <i>
      <x v="2125"/>
      <x v="1"/>
    </i>
    <i>
      <x v="2126"/>
      <x v="10"/>
    </i>
    <i>
      <x v="2127"/>
      <x v="1"/>
    </i>
    <i>
      <x v="2128"/>
      <x v="9"/>
    </i>
    <i>
      <x v="2129"/>
      <x/>
    </i>
    <i>
      <x v="2130"/>
      <x v="1"/>
    </i>
    <i>
      <x v="2131"/>
      <x v="21"/>
    </i>
    <i>
      <x v="2132"/>
      <x/>
    </i>
    <i>
      <x v="2133"/>
      <x v="4"/>
    </i>
    <i>
      <x v="2134"/>
      <x/>
    </i>
    <i>
      <x v="2135"/>
      <x v="14"/>
    </i>
    <i>
      <x v="2136"/>
      <x v="19"/>
    </i>
    <i>
      <x v="2137"/>
      <x v="19"/>
    </i>
    <i>
      <x v="2138"/>
      <x v="7"/>
    </i>
    <i t="grand">
      <x/>
    </i>
  </rowItems>
  <colItems count="1">
    <i/>
  </colItems>
  <dataFields count="1">
    <dataField name="VENDA" fld="1" baseField="0" baseItem="0" numFmtId="44"/>
  </dataFields>
  <formats count="5">
    <format dxfId="131">
      <pivotArea type="all" dataOnly="0" outline="0" fieldPosition="0"/>
    </format>
    <format dxfId="130">
      <pivotArea outline="0" collapsedLevelsAreSubtotals="1" fieldPosition="0"/>
    </format>
    <format dxfId="129">
      <pivotArea field="0" type="button" dataOnly="0" labelOnly="1" outline="0"/>
    </format>
    <format dxfId="128">
      <pivotArea dataOnly="0" labelOnly="1" grandRow="1" outline="0" fieldPosition="0"/>
    </format>
    <format dxfId="127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Hierarchies count="68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 caption="POSITIVAÇÃO"/>
    <pivotHierarchy dragToData="1" caption="QTD VENDIDO"/>
    <pivotHierarchy dragToData="1" caption="VENDA"/>
    <pivotHierarchy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2">
    <rowHierarchyUsage hierarchyUsage="2"/>
    <rowHierarchyUsage hierarchyUsage="16"/>
  </rowHierarchiesUsage>
  <extLst>
    <ext xmlns:x14="http://schemas.microsoft.com/office/spreadsheetml/2009/9/main" uri="{962EF5D1-5CA2-4c93-8EF4-DBF5C05439D2}">
      <x14:pivotTableDefinition xmlns:xm="http://schemas.microsoft.com/office/excel/2006/main" fillDownLabelsDefault="1" calculatedMembersInFilters="1" hideValuesRow="1"/>
    </ext>
    <ext xmlns:x15="http://schemas.microsoft.com/office/spreadsheetml/2010/11/main" uri="{E67621CE-5B39-4880-91FE-76760E9C1902}">
      <x15:pivotTableUISettings>
        <x15:activeTabTopLevelEntity name="[8274 - 36353 - MES ATUAL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D92C021-AF91-4554-8313-8170DB065DFB}" name="Tabela dinâmica1" cacheId="46" applyNumberFormats="0" applyBorderFormats="0" applyFontFormats="0" applyPatternFormats="0" applyAlignmentFormats="0" applyWidthHeightFormats="1" dataCaption="Valores" errorCaption="0" showError="1" missingCaption="0" updatedVersion="8" minRefreshableVersion="3" useAutoFormatting="1" subtotalHiddenItems="1" itemPrintTitles="1" createdVersion="8" indent="0" showEmptyRow="1" showEmptyCol="1" compact="0" compactData="0" multipleFieldFilters="0">
  <location ref="B2:E6" firstHeaderRow="0" firstDataRow="1" firstDataCol="1"/>
  <pivotFields count="4">
    <pivotField axis="axisRow" compact="0" allDrilled="1" outline="0" subtotalTop="0" showAll="0" dataSourceSort="1" defaultSubtotal="0" defaultAttributeDrillState="1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POSITIVAÇÃO" fld="1" subtotal="count" baseField="0" baseItem="0">
      <extLst>
        <ext xmlns:x15="http://schemas.microsoft.com/office/spreadsheetml/2010/11/main" uri="{FABC7310-3BB5-11E1-824E-6D434824019B}">
          <x15:dataField isCountDistinct="1"/>
        </ext>
      </extLst>
    </dataField>
    <dataField name="QTD VENDIDO" fld="2" baseField="0" baseItem="0"/>
    <dataField name="VENDA" fld="3" baseField="0" baseItem="0" numFmtId="44"/>
  </dataFields>
  <formats count="6">
    <format dxfId="137">
      <pivotArea type="all" dataOnly="0" outline="0" fieldPosition="0"/>
    </format>
    <format dxfId="136">
      <pivotArea outline="0" collapsedLevelsAreSubtotals="1" fieldPosition="0"/>
    </format>
    <format dxfId="135">
      <pivotArea field="0" type="button" dataOnly="0" labelOnly="1" outline="0" axis="axisRow" fieldPosition="0"/>
    </format>
    <format dxfId="134">
      <pivotArea dataOnly="0" labelOnly="1" outline="0" fieldPosition="0">
        <references count="1">
          <reference field="0" count="0"/>
        </references>
      </pivotArea>
    </format>
    <format dxfId="133">
      <pivotArea dataOnly="0" labelOnly="1" grandRow="1" outline="0" fieldPosition="0"/>
    </format>
    <format dxfId="132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Hierarchies count="68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 caption="POSITIVAÇÃO"/>
    <pivotHierarchy dragToData="1" caption="QTD VENDIDO"/>
    <pivotHierarchy dragToData="1" caption="VENDA"/>
    <pivotHierarchy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19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fillDownLabelsDefault="1" calculatedMembersInFilters="1" hideValuesRow="1"/>
    </ext>
    <ext xmlns:x15="http://schemas.microsoft.com/office/spreadsheetml/2010/11/main" uri="{E67621CE-5B39-4880-91FE-76760E9C1902}">
      <x15:pivotTableUISettings>
        <x15:activeTabTopLevelEntity name="[8274 - 36353 - MES ATUAL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DATA" xr10:uid="{EDCD86A9-8A96-4371-B784-BD14CF27F339}" sourceName="[8274 - 36353 - MES ATUAL].[DATA]">
  <data>
    <olap pivotCacheId="1583592650">
      <levels count="2">
        <level uniqueName="[8274 - 36353 - MES ATUAL].[DATA].[(All)]" sourceCaption="(All)" count="0"/>
        <level uniqueName="[8274 - 36353 - MES ATUAL].[DATA].[DATA]" sourceCaption="DATA" count="26">
          <ranges>
            <range startItem="0">
              <i n="[8274 - 36353 - MES ATUAL].[DATA].&amp;[2026-10-01T00:00:00]" c="01/10/2026"/>
              <i n="[8274 - 36353 - MES ATUAL].[DATA].&amp;[2026-10-02T00:00:00]" c="02/10/2026"/>
              <i n="[8274 - 36353 - MES ATUAL].[DATA].&amp;[2026-10-03T00:00:00]" c="03/10/2026"/>
              <i n="[8274 - 36353 - MES ATUAL].[DATA].&amp;[2026-10-04T00:00:00]" c="04/10/2026"/>
              <i n="[8274 - 36353 - MES ATUAL].[DATA].&amp;[2026-10-05T00:00:00]" c="05/10/2026"/>
              <i n="[8274 - 36353 - MES ATUAL].[DATA].&amp;[2026-10-06T00:00:00]" c="06/10/2026"/>
              <i n="[8274 - 36353 - MES ATUAL].[DATA].&amp;[2026-10-07T00:00:00]" c="07/10/2026"/>
              <i n="[8274 - 36353 - MES ATUAL].[DATA].&amp;[2026-10-08T00:00:00]" c="08/10/2026"/>
              <i n="[8274 - 36353 - MES ATUAL].[DATA].&amp;[2026-10-09T00:00:00]" c="09/10/2026"/>
              <i n="[8274 - 36353 - MES ATUAL].[DATA].&amp;[2026-10-10T00:00:00]" c="10/10/2026"/>
              <i n="[8274 - 36353 - MES ATUAL].[DATA].&amp;[2026-10-11T00:00:00]" c="11/10/2026"/>
              <i n="[8274 - 36353 - MES ATUAL].[DATA].&amp;[2026-10-12T00:00:00]" c="12/10/2026"/>
              <i n="[8274 - 36353 - MES ATUAL].[DATA].&amp;[2026-10-13T00:00:00]" c="13/10/2026"/>
              <i n="[8274 - 36353 - MES ATUAL].[DATA].&amp;[2026-10-14T00:00:00]" c="14/10/2026"/>
              <i n="[8274 - 36353 - MES ATUAL].[DATA].&amp;[2026-10-15T00:00:00]" c="15/10/2026"/>
              <i n="[8274 - 36353 - MES ATUAL].[DATA].&amp;[2026-10-16T00:00:00]" c="16/10/2026"/>
              <i n="[8274 - 36353 - MES ATUAL].[DATA].&amp;[2026-10-17T00:00:00]" c="17/10/2026"/>
              <i n="[8274 - 36353 - MES ATUAL].[DATA].&amp;[2026-10-18T00:00:00]" c="18/10/2026"/>
              <i n="[8274 - 36353 - MES ATUAL].[DATA].&amp;[2026-10-19T00:00:00]" c="19/10/2026"/>
              <i n="[8274 - 36353 - MES ATUAL].[DATA].&amp;[2026-10-20T00:00:00]" c="20/10/2026"/>
              <i n="[8274 - 36353 - MES ATUAL].[DATA].&amp;[2026-10-21T00:00:00]" c="21/10/2026"/>
              <i n="[8274 - 36353 - MES ATUAL].[DATA].&amp;[2026-10-22T00:00:00]" c="22/10/2026"/>
              <i n="[8274 - 36353 - MES ATUAL].[DATA].&amp;[2026-10-23T00:00:00]" c="23/10/2026"/>
              <i n="[8274 - 36353 - MES ATUAL].[DATA].&amp;[2026-10-24T00:00:00]" c="24/10/2026"/>
              <i n="[8274 - 36353 - MES ATUAL].[DATA].&amp;[2026-10-25T00:00:00]" c="25/10/2026"/>
              <i n="[8274 - 36353 - MES ATUAL].[DATA].&amp;[2026-10-26T00:00:00]" c="26/10/2026"/>
            </range>
          </ranges>
        </level>
      </levels>
      <selections count="1">
        <selection n="[8274 - 36353 - MES ATUAL].[DATA].[All]"/>
      </selections>
    </olap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ATA" xr10:uid="{80D19EAD-A47D-4EEE-A2BB-2149490D21BE}" cache="SegmentaçãodeDados_DATA" caption="DATA" level="1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E0E1C0-AFA6-48F9-A11E-4509DDE7D345}" name="Tabela1" displayName="Tabela1" ref="B12:N25" totalsRowShown="0" headerRowDxfId="224" dataDxfId="222" headerRowBorderDxfId="223" tableBorderDxfId="221" totalsRowBorderDxfId="220">
  <autoFilter ref="B12:N25" xr:uid="{FBE0E1C0-AFA6-48F9-A11E-4509DDE7D345}"/>
  <sortState xmlns:xlrd2="http://schemas.microsoft.com/office/spreadsheetml/2017/richdata2" ref="B13:N25">
    <sortCondition descending="1" ref="I12:I25"/>
  </sortState>
  <tableColumns count="13">
    <tableColumn id="1" xr3:uid="{5978CFF7-B34E-499D-9E08-712A9E042C9F}" name="GGV" dataDxfId="219"/>
    <tableColumn id="2" xr3:uid="{41F39E44-31D1-4739-976E-977E6EC82D25}" name="COD SV" dataDxfId="218"/>
    <tableColumn id="3" xr3:uid="{274B238F-F15B-4C76-AD1C-64976B40D32C}" name="NOME SV" dataDxfId="217"/>
    <tableColumn id="4" xr3:uid="{8DA95BDD-7DEE-4984-B41B-078BE4D7159A}" name="POSITIVAÇÃO" dataDxfId="216" dataCellStyle="Moeda 2">
      <calculatedColumnFormula>IFERROR(VLOOKUP(C13,BD!H:I,2,0),0)</calculatedColumnFormula>
    </tableColumn>
    <tableColumn id="5" xr3:uid="{F61F49EE-3EE2-4D6A-B5A1-AED6DE584386}" name="QTD VENDIDA" dataDxfId="215">
      <calculatedColumnFormula>IFERROR(VLOOKUP(C13,BD!H:J,3,0),0)</calculatedColumnFormula>
    </tableColumn>
    <tableColumn id="6" xr3:uid="{895D76E5-D76C-4670-9A85-31E500A10C86}" name="META" dataDxfId="214" dataCellStyle="Moeda 3"/>
    <tableColumn id="7" xr3:uid="{75B1869E-6671-4282-B84E-CDC4B1311270}" name="VENDA" dataDxfId="213" dataCellStyle="Moeda 2">
      <calculatedColumnFormula>IFERROR(VLOOKUP(C13,BD!H:K,4,0),0)</calculatedColumnFormula>
    </tableColumn>
    <tableColumn id="8" xr3:uid="{3863276F-7162-4644-A4FF-3F76B369E017}" name="% REALIZADO" dataDxfId="212" dataCellStyle="Porcentagem">
      <calculatedColumnFormula>IFERROR(H13/G13,0)</calculatedColumnFormula>
    </tableColumn>
    <tableColumn id="9" xr3:uid="{F212F3D6-D9A6-422B-9038-16A1FA72F6E7}" name="GAP " dataDxfId="211">
      <calculatedColumnFormula>Tabela1[[#This Row],[META]]-Tabela1[[#This Row],[VENDA]]</calculatedColumnFormula>
    </tableColumn>
    <tableColumn id="13" xr3:uid="{6E833F88-8F84-465B-812C-606A459F27D6}" name="META DIA" dataDxfId="210">
      <calculatedColumnFormula>IFERROR(Tabela1[[#This Row],[GAP ]]/$C$4,0)</calculatedColumnFormula>
    </tableColumn>
    <tableColumn id="10" xr3:uid="{E7790FF9-8239-4FAC-8192-90EA4EBDF462}" name="VENDA ONTEM" dataDxfId="209" dataCellStyle="Moeda 3">
      <calculatedColumnFormula>IFERROR(VLOOKUP(Tabela1[[#This Row],[COD SV]],BD!N:Q,4,0),0)</calculatedColumnFormula>
    </tableColumn>
    <tableColumn id="11" xr3:uid="{F6DD8259-764D-436B-A543-C2C1A5766868}" name="TENDÊNCIA" dataDxfId="208" dataCellStyle="Moeda 3">
      <calculatedColumnFormula>Tabela1[[#This Row],[VENDA]]/$C$3*$B$3</calculatedColumnFormula>
    </tableColumn>
    <tableColumn id="12" xr3:uid="{9F15A91B-5BBF-49C4-9AC9-96FDD258F5AE}" name="% TEND" dataDxfId="207" dataCellStyle="Porcentagem">
      <calculatedColumnFormula>IFERROR(Tabela1[[#This Row],[TENDÊNCIA]]/Tabela1[[#This Row],[META]],0)</calculatedColumnFormula>
    </tableColumn>
  </tableColumns>
  <tableStyleInfo name="Estilo de Tabela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6E0AA39-97B6-4ADC-BB18-6CCBB1852B20}" name="Tabela2" displayName="Tabela2" ref="D5:N8" totalsRowShown="0" headerRowDxfId="206" dataDxfId="204" headerRowBorderDxfId="205" tableBorderDxfId="203" totalsRowBorderDxfId="202">
  <autoFilter ref="D5:N8" xr:uid="{B6E0AA39-97B6-4ADC-BB18-6CCBB1852B20}"/>
  <sortState xmlns:xlrd2="http://schemas.microsoft.com/office/spreadsheetml/2017/richdata2" ref="D7:N8">
    <sortCondition descending="1" ref="I5:I8"/>
  </sortState>
  <tableColumns count="11">
    <tableColumn id="1" xr3:uid="{3D0E4DD2-7FFA-49A1-9C22-40A18707B4DC}" name="GGV" dataDxfId="201"/>
    <tableColumn id="2" xr3:uid="{484AB417-1C52-4BC5-99E7-0E90343CF973}" name="POSITIVAÇÃO" dataDxfId="200"/>
    <tableColumn id="3" xr3:uid="{62AA7AF0-1423-41CD-849D-147F0243793E}" name="QTD VENDIDA" dataDxfId="199"/>
    <tableColumn id="4" xr3:uid="{726B6D13-8413-4F0A-B36B-FE44ECB9302D}" name="META" dataDxfId="198" dataCellStyle="Moeda 3">
      <calculatedColumnFormula>SUMIFS(G12:G24,B12:B24,D6)</calculatedColumnFormula>
    </tableColumn>
    <tableColumn id="5" xr3:uid="{9211AE45-AF04-43C0-BCE5-1598B9F852FD}" name="VENDA" dataDxfId="197" dataCellStyle="Moeda 3">
      <calculatedColumnFormula>SUMIFS(H12:H24,B12:B24,D6)</calculatedColumnFormula>
    </tableColumn>
    <tableColumn id="6" xr3:uid="{5C828BC8-7CA5-4B27-B2DF-3366F71AA5DB}" name="% REALIZADO" dataDxfId="196" dataCellStyle="Porcentagem">
      <calculatedColumnFormula>IFERROR(H6/G6,0)</calculatedColumnFormula>
    </tableColumn>
    <tableColumn id="7" xr3:uid="{5F49E832-55FD-4D7A-8C7B-53CFF6FAE0B8}" name="GAP " dataDxfId="195" dataCellStyle="Moeda 2">
      <calculatedColumnFormula>G6-H6</calculatedColumnFormula>
    </tableColumn>
    <tableColumn id="21" xr3:uid="{A9B3BA3E-7D74-45AA-A3E6-03BA8357787D}" name="META DIA" dataDxfId="194" dataCellStyle="Moeda 2"/>
    <tableColumn id="8" xr3:uid="{0D0CFA62-AA89-4BF2-A0F8-9D35D32F1D5E}" name="VENDA ONTEM" dataDxfId="193" dataCellStyle="Moeda 3"/>
    <tableColumn id="9" xr3:uid="{9BF63E94-CE01-45B2-A1D3-8B2B90040995}" name="TENDÊNCIA" dataDxfId="192" dataCellStyle="Moeda 3"/>
    <tableColumn id="10" xr3:uid="{0A5BB3BD-C318-4D12-97CC-70B890F3666E}" name="% TEND" dataDxfId="191" dataCellStyle="Porcentagem">
      <calculatedColumnFormula>IFERROR(Tabela2[[#This Row],[TENDÊNCIA]]/Tabela2[[#This Row],[META]],0)</calculatedColumnFormula>
    </tableColumn>
  </tableColumns>
  <tableStyleInfo name="Estilo de Tabela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FDF6E9D-7385-4BCC-B8FE-BC815C565D33}" name="Tabela3" displayName="Tabela3" ref="B29:N37" totalsRowShown="0" headerRowDxfId="190" dataDxfId="188" headerRowBorderDxfId="189" tableBorderDxfId="187" totalsRowBorderDxfId="186">
  <autoFilter ref="B29:N37" xr:uid="{DFDF6E9D-7385-4BCC-B8FE-BC815C565D33}"/>
  <sortState xmlns:xlrd2="http://schemas.microsoft.com/office/spreadsheetml/2017/richdata2" ref="B30:N37">
    <sortCondition descending="1" ref="I29:I37"/>
  </sortState>
  <tableColumns count="13">
    <tableColumn id="1" xr3:uid="{C4AB903F-2A31-4F77-A4C0-1B91DD4E8ED8}" name="GGV" dataDxfId="185"/>
    <tableColumn id="2" xr3:uid="{08B46C40-0546-4184-AA5D-3239A19E21BD}" name="COD SV" dataDxfId="184"/>
    <tableColumn id="3" xr3:uid="{88AC693B-3697-4E1E-889D-5363967E334A}" name="NOME SV" dataDxfId="183"/>
    <tableColumn id="4" xr3:uid="{9D0B0C0E-37D3-4EFF-B0BD-5A0CF6B23593}" name="POSITIVAÇÃO" dataDxfId="182" dataCellStyle="Moeda 2">
      <calculatedColumnFormula>IFERROR(VLOOKUP(Tabela3[[#This Row],[COD SV]],BD!H:I,2,0),0)</calculatedColumnFormula>
    </tableColumn>
    <tableColumn id="5" xr3:uid="{183B9CF3-4F2A-434A-AE07-B3B12ADF98D7}" name="QTD VENDIDA" dataDxfId="181">
      <calculatedColumnFormula>IFERROR(VLOOKUP(Tabela3[[#This Row],[COD SV]],BD!H:J,3,0),0)</calculatedColumnFormula>
    </tableColumn>
    <tableColumn id="6" xr3:uid="{E9F088D6-C848-4838-AA4A-164E0DD5E8D8}" name="META" dataDxfId="180" dataCellStyle="Moeda 3"/>
    <tableColumn id="7" xr3:uid="{30DC413A-EFCC-49C6-A669-D3FBAA4669C0}" name="VENDA" dataDxfId="179" dataCellStyle="Moeda 2">
      <calculatedColumnFormula>IFERROR(VLOOKUP(C30,BD!H:K,4,0),0)</calculatedColumnFormula>
    </tableColumn>
    <tableColumn id="8" xr3:uid="{DC3EC0A8-69CF-4C69-BEA4-B73CEE225E0D}" name="% REALIZADO" dataDxfId="178" dataCellStyle="Porcentagem">
      <calculatedColumnFormula>IFERROR(H30/G30,0)</calculatedColumnFormula>
    </tableColumn>
    <tableColumn id="9" xr3:uid="{1AED389F-3556-4661-8CE2-57B979CE3EF6}" name="GAP " dataDxfId="177">
      <calculatedColumnFormula>Tabela3[[#This Row],[META]]-Tabela3[[#This Row],[VENDA]]</calculatedColumnFormula>
    </tableColumn>
    <tableColumn id="13" xr3:uid="{AF221976-BD63-4F23-B0C7-7AFF4BFEEA6C}" name="META DIA" dataDxfId="176">
      <calculatedColumnFormula>IFERROR(Tabela3[[#This Row],[GAP ]]/$C$4,0)</calculatedColumnFormula>
    </tableColumn>
    <tableColumn id="10" xr3:uid="{212F4AD2-B209-4842-A583-FC5067A30639}" name="VENDA ONTEM" dataDxfId="175" dataCellStyle="Moeda 3">
      <calculatedColumnFormula>IFERROR(VLOOKUP(Tabela3[[#This Row],[COD SV]],BD!N:Q,4,0),0)</calculatedColumnFormula>
    </tableColumn>
    <tableColumn id="11" xr3:uid="{FEDA3E93-6F74-40F9-8E25-4AFCFF8E25B8}" name="TENDÊNCIA" dataDxfId="174" dataCellStyle="Moeda 3">
      <calculatedColumnFormula>Tabela3[[#This Row],[VENDA]]/$C$3*$B$3</calculatedColumnFormula>
    </tableColumn>
    <tableColumn id="12" xr3:uid="{19E677D5-4D28-40BD-9F2E-D4F001097E77}" name="% TEND" dataDxfId="173" dataCellStyle="Porcentagem">
      <calculatedColumnFormula>Tabela3[[#This Row],[TENDÊNCIA]]/Tabela3[[#This Row],[META]]</calculatedColumnFormula>
    </tableColumn>
  </tableColumns>
  <tableStyleInfo name="Estilo de Tabela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8773124-2987-4FE1-8101-A7CEEF0E2267}" name="Tabela4" displayName="Tabela4" ref="B7:H53" totalsRowShown="0" headerRowDxfId="104" headerRowBorderDxfId="103" tableBorderDxfId="102" totalsRowBorderDxfId="101">
  <autoFilter ref="B7:H53" xr:uid="{18773124-2987-4FE1-8101-A7CEEF0E2267}"/>
  <sortState xmlns:xlrd2="http://schemas.microsoft.com/office/spreadsheetml/2017/richdata2" ref="B8:H49">
    <sortCondition descending="1" ref="H7:H49"/>
  </sortState>
  <tableColumns count="7">
    <tableColumn id="1" xr3:uid="{AA3DC26B-3054-466D-A084-11AA77CD6C76}" name="EAN" dataDxfId="100">
      <calculatedColumnFormula>VLOOKUP(D8,[2]Report!$B:$R,17,0)</calculatedColumnFormula>
    </tableColumn>
    <tableColumn id="2" xr3:uid="{3EAD01BE-FB3F-4305-A38A-7FA62370A7DF}" name="CATEGORIA" dataDxfId="99"/>
    <tableColumn id="3" xr3:uid="{974665A0-6861-474B-9E61-92CD19AB938C}" name="COD PROD" dataDxfId="98"/>
    <tableColumn id="4" xr3:uid="{52C59197-DAFD-4048-AF01-FB97E0F1BA24}" name="DESCRIÇÃO" dataDxfId="97"/>
    <tableColumn id="5" xr3:uid="{565CC6A4-7CA7-44A2-A39D-F21849D64311}" name="QTD VENDIDA" dataDxfId="96">
      <calculatedColumnFormula>IFERROR(VLOOKUP(D8,'BD PRODUTO'!B:D,3,0),0)</calculatedColumnFormula>
    </tableColumn>
    <tableColumn id="6" xr3:uid="{EC5A7BAE-54D0-4B97-962A-0A9BD1DAF298}" name="VENDA" dataDxfId="95" dataCellStyle="Moeda">
      <calculatedColumnFormula>IFERROR(VLOOKUP(D8,'BD PRODUTO'!B:E,4,0),0)</calculatedColumnFormula>
    </tableColumn>
    <tableColumn id="7" xr3:uid="{27C9ED6B-DBAB-4512-B912-E6C5A9ACE111}" name="PROJEÇÃO" dataDxfId="94" dataCellStyle="Moeda">
      <calculatedColumnFormula>(Tabela4[[#This Row],[VENDA]]/$I$2)*$I$3</calculatedColumnFormula>
    </tableColumn>
  </tableColumns>
  <tableStyleInfo name="Estilo de Tabela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7E809B3-2C66-4295-B4AF-00D1E888206D}" name="Tabela5" displayName="Tabela5" ref="J7:N9" totalsRowShown="0" headerRowDxfId="93" dataDxfId="91" headerRowBorderDxfId="92" tableBorderDxfId="90" totalsRowBorderDxfId="89">
  <autoFilter ref="J7:N9" xr:uid="{47E809B3-2C66-4295-B4AF-00D1E888206D}"/>
  <sortState xmlns:xlrd2="http://schemas.microsoft.com/office/spreadsheetml/2017/richdata2" ref="J8:L9">
    <sortCondition descending="1" ref="L7:L9"/>
  </sortState>
  <tableColumns count="5">
    <tableColumn id="1" xr3:uid="{0B60FE15-AFFE-4198-90BF-B39CCC770E43}" name="CATEGORIA" dataDxfId="88"/>
    <tableColumn id="2" xr3:uid="{06E0EA65-D404-4954-BA1A-C4DFF8BE8B2A}" name="QTD" dataDxfId="87">
      <calculatedColumnFormula>SUMIFS(F7:F48,C7:C48,J8)</calculatedColumnFormula>
    </tableColumn>
    <tableColumn id="3" xr3:uid="{0767B59C-3B36-40CF-854B-356B7EA25A45}" name="VENDA" dataDxfId="86" dataCellStyle="Moeda">
      <calculatedColumnFormula>SUMIFS(G7:G48,C7:C48,J8)</calculatedColumnFormula>
    </tableColumn>
    <tableColumn id="5" xr3:uid="{D4FCEDB1-E29F-4513-8BFD-B70730B67C55}" name="PROJEÇÃO" dataDxfId="85" dataCellStyle="Moeda">
      <calculatedColumnFormula>Tabela5[[#This Row],[VENDA]]*I3/I2</calculatedColumnFormula>
    </tableColumn>
    <tableColumn id="4" xr3:uid="{ED7C3E82-29C8-45FC-8565-324FC612790B}" name="CRESC. MÊS ANTERIOR" dataDxfId="84">
      <calculatedColumnFormula>Tabela5[[#This Row],[VENDA]]/'BD PRODUTO'!I4</calculatedColumnFormula>
    </tableColumn>
  </tableColumns>
  <tableStyleInfo name="Estilo de Tabela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pivotTable" Target="../pivotTables/pivotTable4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6.xml"/><Relationship Id="rId1" Type="http://schemas.openxmlformats.org/officeDocument/2006/relationships/pivotTable" Target="../pivotTables/pivotTable5.xml"/></Relationships>
</file>

<file path=xl/worksheets/_rels/sheet3.xml.rels><?xml version="1.0" encoding="UTF-8" standalone="yes"?>
<Relationships xmlns="http://schemas.openxmlformats.org/package/2006/relationships"><Relationship Id="rId8" Type="http://schemas.microsoft.com/office/2007/relationships/slicer" Target="../slicers/slicer1.xml"/><Relationship Id="rId3" Type="http://schemas.openxmlformats.org/officeDocument/2006/relationships/pivotTable" Target="../pivotTables/pivotTable9.xml"/><Relationship Id="rId7" Type="http://schemas.openxmlformats.org/officeDocument/2006/relationships/drawing" Target="../drawings/drawing1.xml"/><Relationship Id="rId2" Type="http://schemas.openxmlformats.org/officeDocument/2006/relationships/pivotTable" Target="../pivotTables/pivotTable8.xml"/><Relationship Id="rId1" Type="http://schemas.openxmlformats.org/officeDocument/2006/relationships/pivotTable" Target="../pivotTables/pivotTable7.xml"/><Relationship Id="rId6" Type="http://schemas.openxmlformats.org/officeDocument/2006/relationships/pivotTable" Target="../pivotTables/pivotTable12.xml"/><Relationship Id="rId5" Type="http://schemas.openxmlformats.org/officeDocument/2006/relationships/pivotTable" Target="../pivotTables/pivotTable11.xml"/><Relationship Id="rId4" Type="http://schemas.openxmlformats.org/officeDocument/2006/relationships/pivotTable" Target="../pivotTables/pivotTable10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E751A-9D40-41B7-A668-E5521F73DBD4}">
  <dimension ref="B1:AB5323"/>
  <sheetViews>
    <sheetView showGridLines="0" topLeftCell="J1" workbookViewId="0">
      <selection activeCell="C21" sqref="C21"/>
    </sheetView>
  </sheetViews>
  <sheetFormatPr defaultRowHeight="15" x14ac:dyDescent="0.25"/>
  <cols>
    <col min="1" max="1" width="5.140625" customWidth="1"/>
    <col min="2" max="2" width="17.7109375" bestFit="1" customWidth="1"/>
    <col min="3" max="3" width="13.28515625" bestFit="1" customWidth="1"/>
    <col min="4" max="4" width="13.5703125" bestFit="1" customWidth="1"/>
    <col min="5" max="5" width="15.85546875" bestFit="1" customWidth="1"/>
    <col min="7" max="7" width="19.85546875" bestFit="1" customWidth="1"/>
    <col min="8" max="8" width="12.140625" bestFit="1" customWidth="1"/>
    <col min="9" max="9" width="13.28515625" bestFit="1" customWidth="1"/>
    <col min="10" max="10" width="13.5703125" bestFit="1" customWidth="1"/>
    <col min="11" max="11" width="15.85546875" bestFit="1" customWidth="1"/>
    <col min="13" max="13" width="12.140625" bestFit="1" customWidth="1"/>
    <col min="14" max="14" width="13" bestFit="1" customWidth="1"/>
    <col min="15" max="15" width="13.28515625" bestFit="1" customWidth="1"/>
    <col min="16" max="16" width="13.5703125" bestFit="1" customWidth="1"/>
    <col min="17" max="17" width="15.85546875" bestFit="1" customWidth="1"/>
    <col min="18" max="22" width="15.85546875" customWidth="1"/>
    <col min="24" max="24" width="17.42578125" bestFit="1" customWidth="1"/>
    <col min="25" max="25" width="12.140625" bestFit="1" customWidth="1"/>
    <col min="26" max="26" width="16.140625" bestFit="1" customWidth="1"/>
    <col min="27" max="28" width="14.28515625" bestFit="1" customWidth="1"/>
    <col min="29" max="29" width="15.85546875" bestFit="1" customWidth="1"/>
    <col min="30" max="114" width="16.140625" bestFit="1" customWidth="1"/>
    <col min="115" max="115" width="15.85546875" bestFit="1" customWidth="1"/>
  </cols>
  <sheetData>
    <row r="1" spans="2:28" x14ac:dyDescent="0.25">
      <c r="B1" s="10" t="s">
        <v>6</v>
      </c>
      <c r="C1" s="1" t="s">
        <v>3</v>
      </c>
      <c r="D1" s="1" t="s">
        <v>4</v>
      </c>
      <c r="E1" s="1" t="s">
        <v>5</v>
      </c>
      <c r="G1" s="10" t="s">
        <v>6</v>
      </c>
      <c r="H1" s="10" t="s">
        <v>7</v>
      </c>
      <c r="I1" s="1" t="s">
        <v>3</v>
      </c>
      <c r="J1" s="1" t="s">
        <v>4</v>
      </c>
      <c r="K1" s="1" t="s">
        <v>5</v>
      </c>
      <c r="M1" s="10" t="s">
        <v>7</v>
      </c>
      <c r="N1" s="10" t="s">
        <v>10</v>
      </c>
      <c r="O1" s="1" t="s">
        <v>3</v>
      </c>
      <c r="P1" s="1" t="s">
        <v>4</v>
      </c>
      <c r="Q1" s="1" t="s">
        <v>5</v>
      </c>
      <c r="R1" s="1"/>
      <c r="S1" s="1"/>
      <c r="T1" s="1"/>
      <c r="U1" s="1"/>
      <c r="V1" s="1"/>
      <c r="X1" s="10" t="s">
        <v>5</v>
      </c>
      <c r="Y1" s="1"/>
      <c r="Z1" s="10" t="s">
        <v>492</v>
      </c>
      <c r="AA1" s="1"/>
      <c r="AB1" s="1"/>
    </row>
    <row r="2" spans="2:28" x14ac:dyDescent="0.25">
      <c r="B2" s="1" t="s">
        <v>0</v>
      </c>
      <c r="C2" s="86">
        <v>4229</v>
      </c>
      <c r="D2" s="86">
        <v>131136</v>
      </c>
      <c r="E2" s="2">
        <v>3298651.57</v>
      </c>
      <c r="G2" s="1" t="s">
        <v>0</v>
      </c>
      <c r="H2" s="1">
        <v>104</v>
      </c>
      <c r="I2" s="86">
        <v>448</v>
      </c>
      <c r="J2" s="86">
        <v>14019</v>
      </c>
      <c r="K2" s="2">
        <v>485915.96</v>
      </c>
      <c r="M2" s="1">
        <v>104</v>
      </c>
      <c r="N2" s="1">
        <v>3126</v>
      </c>
      <c r="O2" s="86">
        <v>21</v>
      </c>
      <c r="P2" s="86">
        <v>183</v>
      </c>
      <c r="Q2" s="2">
        <v>12037.8</v>
      </c>
      <c r="R2" s="2"/>
      <c r="S2" s="2"/>
      <c r="T2" s="2"/>
      <c r="U2" s="2"/>
      <c r="V2" s="2"/>
      <c r="X2" s="10" t="s">
        <v>450</v>
      </c>
      <c r="Y2" s="10" t="s">
        <v>7</v>
      </c>
      <c r="Z2" s="1" t="s">
        <v>594</v>
      </c>
      <c r="AA2" s="1" t="s">
        <v>601</v>
      </c>
      <c r="AB2" s="1" t="s">
        <v>605</v>
      </c>
    </row>
    <row r="3" spans="2:28" x14ac:dyDescent="0.25">
      <c r="B3" s="1" t="s">
        <v>1</v>
      </c>
      <c r="C3" s="86">
        <v>2184</v>
      </c>
      <c r="D3" s="86">
        <v>68905</v>
      </c>
      <c r="E3" s="2">
        <v>2099281.81</v>
      </c>
      <c r="G3" s="1" t="s">
        <v>0</v>
      </c>
      <c r="H3" s="1">
        <v>150</v>
      </c>
      <c r="I3" s="86">
        <v>602</v>
      </c>
      <c r="J3" s="86">
        <v>9990</v>
      </c>
      <c r="K3" s="2">
        <v>309358.71999999997</v>
      </c>
      <c r="M3" s="1">
        <v>104</v>
      </c>
      <c r="N3" s="1">
        <v>4113</v>
      </c>
      <c r="O3" s="86">
        <v>31</v>
      </c>
      <c r="P3" s="86">
        <v>398</v>
      </c>
      <c r="Q3" s="2">
        <v>13513.3</v>
      </c>
      <c r="R3" s="2"/>
      <c r="S3" s="2"/>
      <c r="T3" s="2"/>
      <c r="U3" s="2"/>
      <c r="V3" s="2"/>
      <c r="X3" s="1">
        <v>15</v>
      </c>
      <c r="Y3" s="1">
        <v>555</v>
      </c>
      <c r="Z3" s="2">
        <v>0</v>
      </c>
      <c r="AA3" s="2">
        <v>173.25</v>
      </c>
      <c r="AB3" s="2">
        <v>203.04</v>
      </c>
    </row>
    <row r="4" spans="2:28" x14ac:dyDescent="0.25">
      <c r="B4" s="1" t="s">
        <v>2</v>
      </c>
      <c r="C4" s="86">
        <v>6413</v>
      </c>
      <c r="D4" s="86">
        <v>200041</v>
      </c>
      <c r="E4" s="2">
        <v>5397933.3799999999</v>
      </c>
      <c r="G4" s="1" t="s">
        <v>0</v>
      </c>
      <c r="H4" s="1">
        <v>220</v>
      </c>
      <c r="I4" s="86">
        <v>238</v>
      </c>
      <c r="J4" s="86">
        <v>5409</v>
      </c>
      <c r="K4" s="2">
        <v>190740.97</v>
      </c>
      <c r="M4" s="1">
        <v>104</v>
      </c>
      <c r="N4" s="1">
        <v>4127</v>
      </c>
      <c r="O4" s="86">
        <v>15</v>
      </c>
      <c r="P4" s="86">
        <v>163</v>
      </c>
      <c r="Q4" s="2">
        <v>6895.47</v>
      </c>
      <c r="R4" s="2"/>
      <c r="S4" s="2"/>
      <c r="T4" s="2"/>
      <c r="U4" s="2"/>
      <c r="V4" s="2"/>
      <c r="X4" s="1">
        <v>42</v>
      </c>
      <c r="Y4" s="1">
        <v>150</v>
      </c>
      <c r="Z4" s="2">
        <v>0</v>
      </c>
      <c r="AA4" s="2">
        <v>216.39</v>
      </c>
      <c r="AB4" s="2">
        <v>0</v>
      </c>
    </row>
    <row r="5" spans="2:28" x14ac:dyDescent="0.25">
      <c r="G5" s="1" t="s">
        <v>0</v>
      </c>
      <c r="H5" s="1">
        <v>250</v>
      </c>
      <c r="I5" s="86">
        <v>406</v>
      </c>
      <c r="J5" s="86">
        <v>12324</v>
      </c>
      <c r="K5" s="2">
        <v>330180.59000000003</v>
      </c>
      <c r="M5" s="1">
        <v>104</v>
      </c>
      <c r="N5" s="1">
        <v>4137</v>
      </c>
      <c r="O5" s="86">
        <v>8</v>
      </c>
      <c r="P5" s="86">
        <v>195</v>
      </c>
      <c r="Q5" s="2">
        <v>6722.8</v>
      </c>
      <c r="R5" s="2"/>
      <c r="S5" s="2"/>
      <c r="T5" s="2"/>
      <c r="U5" s="2"/>
      <c r="V5" s="2"/>
      <c r="X5" s="1">
        <v>172</v>
      </c>
      <c r="Y5" s="1">
        <v>150</v>
      </c>
      <c r="Z5" s="2">
        <v>186.76</v>
      </c>
      <c r="AA5" s="2">
        <v>0</v>
      </c>
      <c r="AB5" s="2">
        <v>0</v>
      </c>
    </row>
    <row r="6" spans="2:28" x14ac:dyDescent="0.25">
      <c r="G6" s="1" t="s">
        <v>0</v>
      </c>
      <c r="H6" s="1">
        <v>260</v>
      </c>
      <c r="I6" s="86">
        <v>363</v>
      </c>
      <c r="J6" s="86">
        <v>4777</v>
      </c>
      <c r="K6" s="2">
        <v>165743.39000000001</v>
      </c>
      <c r="M6" s="1">
        <v>104</v>
      </c>
      <c r="N6" s="1">
        <v>4141</v>
      </c>
      <c r="O6" s="86">
        <v>17</v>
      </c>
      <c r="P6" s="86">
        <v>242</v>
      </c>
      <c r="Q6" s="2">
        <v>4846.96</v>
      </c>
      <c r="R6" s="2"/>
      <c r="S6" s="2"/>
      <c r="T6" s="2"/>
      <c r="U6" s="2"/>
      <c r="V6" s="2"/>
      <c r="X6" s="1">
        <v>310</v>
      </c>
      <c r="Y6" s="1">
        <v>280</v>
      </c>
      <c r="Z6" s="2">
        <v>0</v>
      </c>
      <c r="AA6" s="2">
        <v>14.11</v>
      </c>
      <c r="AB6" s="2">
        <v>0</v>
      </c>
    </row>
    <row r="7" spans="2:28" x14ac:dyDescent="0.25">
      <c r="G7" s="1" t="s">
        <v>0</v>
      </c>
      <c r="H7" s="1">
        <v>270</v>
      </c>
      <c r="I7" s="86">
        <v>88</v>
      </c>
      <c r="J7" s="86">
        <v>53009</v>
      </c>
      <c r="K7" s="2">
        <v>850270.21</v>
      </c>
      <c r="M7" s="1">
        <v>104</v>
      </c>
      <c r="N7" s="1">
        <v>4145</v>
      </c>
      <c r="O7" s="86">
        <v>30</v>
      </c>
      <c r="P7" s="86">
        <v>3616</v>
      </c>
      <c r="Q7" s="2">
        <v>47912.51</v>
      </c>
      <c r="R7" s="2"/>
      <c r="S7" s="2"/>
      <c r="T7" s="2"/>
      <c r="U7" s="2"/>
      <c r="V7" s="2"/>
      <c r="X7" s="1">
        <v>351</v>
      </c>
      <c r="Y7" s="1">
        <v>290</v>
      </c>
      <c r="Z7" s="2">
        <v>0</v>
      </c>
      <c r="AA7" s="2">
        <v>71.760000000000005</v>
      </c>
      <c r="AB7" s="2">
        <v>0</v>
      </c>
    </row>
    <row r="8" spans="2:28" x14ac:dyDescent="0.25">
      <c r="G8" s="1" t="s">
        <v>0</v>
      </c>
      <c r="H8" s="1">
        <v>300</v>
      </c>
      <c r="I8" s="86">
        <v>124</v>
      </c>
      <c r="J8" s="86">
        <v>2267</v>
      </c>
      <c r="K8" s="2">
        <v>60884.95</v>
      </c>
      <c r="M8" s="1">
        <v>104</v>
      </c>
      <c r="N8" s="1">
        <v>4146</v>
      </c>
      <c r="O8" s="86">
        <v>10</v>
      </c>
      <c r="P8" s="86">
        <v>196</v>
      </c>
      <c r="Q8" s="2">
        <v>4677.55</v>
      </c>
      <c r="R8" s="2"/>
      <c r="S8" s="2"/>
      <c r="T8" s="2"/>
      <c r="U8" s="2"/>
      <c r="V8" s="2"/>
      <c r="X8" s="1">
        <v>354</v>
      </c>
      <c r="Y8" s="1">
        <v>777</v>
      </c>
      <c r="Z8" s="2">
        <v>0</v>
      </c>
      <c r="AA8" s="2">
        <v>0</v>
      </c>
      <c r="AB8" s="2">
        <v>37.520000000000003</v>
      </c>
    </row>
    <row r="9" spans="2:28" x14ac:dyDescent="0.25">
      <c r="G9" s="1" t="s">
        <v>0</v>
      </c>
      <c r="H9" s="1">
        <v>320</v>
      </c>
      <c r="I9" s="86">
        <v>386</v>
      </c>
      <c r="J9" s="86">
        <v>4622</v>
      </c>
      <c r="K9" s="2">
        <v>116584.3</v>
      </c>
      <c r="M9" s="1">
        <v>104</v>
      </c>
      <c r="N9" s="1">
        <v>4148</v>
      </c>
      <c r="O9" s="86">
        <v>10</v>
      </c>
      <c r="P9" s="86">
        <v>93</v>
      </c>
      <c r="Q9" s="2">
        <v>2613.17</v>
      </c>
      <c r="R9" s="2"/>
      <c r="S9" s="2"/>
      <c r="T9" s="2"/>
      <c r="U9" s="2"/>
      <c r="V9" s="2"/>
      <c r="X9" s="1">
        <v>366</v>
      </c>
      <c r="Y9" s="1">
        <v>250</v>
      </c>
      <c r="Z9" s="2">
        <v>2776.36</v>
      </c>
      <c r="AA9" s="2">
        <v>1569.1</v>
      </c>
      <c r="AB9" s="2">
        <v>364.32</v>
      </c>
    </row>
    <row r="10" spans="2:28" x14ac:dyDescent="0.25">
      <c r="G10" s="1" t="s">
        <v>0</v>
      </c>
      <c r="H10" s="1">
        <v>340</v>
      </c>
      <c r="I10" s="86">
        <v>488</v>
      </c>
      <c r="J10" s="86">
        <v>4211</v>
      </c>
      <c r="K10" s="2">
        <v>157808.25</v>
      </c>
      <c r="M10" s="1">
        <v>104</v>
      </c>
      <c r="N10" s="1">
        <v>4174</v>
      </c>
      <c r="O10" s="86">
        <v>7</v>
      </c>
      <c r="P10" s="86">
        <v>26</v>
      </c>
      <c r="Q10" s="2">
        <v>800.22</v>
      </c>
      <c r="R10" s="2"/>
      <c r="S10" s="2"/>
      <c r="T10" s="2"/>
      <c r="U10" s="2"/>
      <c r="V10" s="2"/>
      <c r="X10" s="1">
        <v>382</v>
      </c>
      <c r="Y10" s="1">
        <v>400</v>
      </c>
      <c r="Z10" s="2">
        <v>2714.44</v>
      </c>
      <c r="AA10" s="2">
        <v>1209.0899999999999</v>
      </c>
      <c r="AB10" s="2">
        <v>1708.44</v>
      </c>
    </row>
    <row r="11" spans="2:28" x14ac:dyDescent="0.25">
      <c r="G11" s="1" t="s">
        <v>0</v>
      </c>
      <c r="H11" s="1">
        <v>360</v>
      </c>
      <c r="I11" s="86">
        <v>156</v>
      </c>
      <c r="J11" s="86">
        <v>3576</v>
      </c>
      <c r="K11" s="2">
        <v>97579.09</v>
      </c>
      <c r="M11" s="1">
        <v>104</v>
      </c>
      <c r="N11" s="1">
        <v>4175</v>
      </c>
      <c r="O11" s="86">
        <v>7</v>
      </c>
      <c r="P11" s="86">
        <v>176</v>
      </c>
      <c r="Q11" s="2">
        <v>4020.01</v>
      </c>
      <c r="R11" s="2"/>
      <c r="S11" s="2"/>
      <c r="T11" s="2"/>
      <c r="U11" s="2"/>
      <c r="V11" s="2"/>
      <c r="X11" s="1">
        <v>435</v>
      </c>
      <c r="Y11" s="1">
        <v>104</v>
      </c>
      <c r="Z11" s="2">
        <v>2191.4899999999998</v>
      </c>
      <c r="AA11" s="2">
        <v>3700.23</v>
      </c>
      <c r="AB11" s="2">
        <v>3575.07</v>
      </c>
    </row>
    <row r="12" spans="2:28" x14ac:dyDescent="0.25">
      <c r="G12" s="1" t="s">
        <v>0</v>
      </c>
      <c r="H12" s="1">
        <v>400</v>
      </c>
      <c r="I12" s="86">
        <v>304</v>
      </c>
      <c r="J12" s="86">
        <v>4333</v>
      </c>
      <c r="K12" s="2">
        <v>84942.82</v>
      </c>
      <c r="M12" s="1">
        <v>104</v>
      </c>
      <c r="N12" s="1">
        <v>4176</v>
      </c>
      <c r="O12" s="86">
        <v>18</v>
      </c>
      <c r="P12" s="86">
        <v>73</v>
      </c>
      <c r="Q12" s="2">
        <v>3580.92</v>
      </c>
      <c r="R12" s="2"/>
      <c r="S12" s="2"/>
      <c r="T12" s="2"/>
      <c r="U12" s="2"/>
      <c r="V12" s="2"/>
      <c r="X12" s="1">
        <v>735</v>
      </c>
      <c r="Y12" s="1">
        <v>150</v>
      </c>
      <c r="Z12" s="2">
        <v>0</v>
      </c>
      <c r="AA12" s="2">
        <v>0</v>
      </c>
      <c r="AB12" s="2">
        <v>1020.84</v>
      </c>
    </row>
    <row r="13" spans="2:28" x14ac:dyDescent="0.25">
      <c r="G13" s="1" t="s">
        <v>0</v>
      </c>
      <c r="H13" s="1">
        <v>450</v>
      </c>
      <c r="I13" s="86">
        <v>256</v>
      </c>
      <c r="J13" s="86">
        <v>3035</v>
      </c>
      <c r="K13" s="2">
        <v>97499.34</v>
      </c>
      <c r="M13" s="1">
        <v>104</v>
      </c>
      <c r="N13" s="1">
        <v>4177</v>
      </c>
      <c r="O13" s="86">
        <v>6</v>
      </c>
      <c r="P13" s="86">
        <v>163</v>
      </c>
      <c r="Q13" s="2">
        <v>3203.93</v>
      </c>
      <c r="R13" s="2"/>
      <c r="S13" s="2"/>
      <c r="T13" s="2"/>
      <c r="U13" s="2"/>
      <c r="V13" s="2"/>
      <c r="X13" s="1">
        <v>840</v>
      </c>
      <c r="Y13" s="1">
        <v>320</v>
      </c>
      <c r="Z13" s="2">
        <v>0</v>
      </c>
      <c r="AA13" s="2">
        <v>0</v>
      </c>
      <c r="AB13" s="2">
        <v>66.2</v>
      </c>
    </row>
    <row r="14" spans="2:28" x14ac:dyDescent="0.25">
      <c r="G14" s="1" t="s">
        <v>0</v>
      </c>
      <c r="H14" s="1">
        <v>4980</v>
      </c>
      <c r="I14" s="86">
        <v>371</v>
      </c>
      <c r="J14" s="86">
        <v>9564</v>
      </c>
      <c r="K14" s="2">
        <v>351142.98</v>
      </c>
      <c r="M14" s="1">
        <v>104</v>
      </c>
      <c r="N14" s="1">
        <v>4178</v>
      </c>
      <c r="O14" s="86">
        <v>14</v>
      </c>
      <c r="P14" s="86">
        <v>296</v>
      </c>
      <c r="Q14" s="2">
        <v>8898.48</v>
      </c>
      <c r="R14" s="2"/>
      <c r="S14" s="2"/>
      <c r="T14" s="2"/>
      <c r="U14" s="2"/>
      <c r="V14" s="2"/>
      <c r="X14" s="1">
        <v>898</v>
      </c>
      <c r="Y14" s="1">
        <v>320</v>
      </c>
      <c r="Z14" s="2">
        <v>135.66</v>
      </c>
      <c r="AA14" s="2">
        <v>0</v>
      </c>
      <c r="AB14" s="2">
        <v>138.72999999999999</v>
      </c>
    </row>
    <row r="15" spans="2:28" x14ac:dyDescent="0.25">
      <c r="G15" s="1" t="s">
        <v>1</v>
      </c>
      <c r="H15" s="1">
        <v>180</v>
      </c>
      <c r="I15" s="86">
        <v>398</v>
      </c>
      <c r="J15" s="86">
        <v>15991</v>
      </c>
      <c r="K15" s="2">
        <v>347859.51</v>
      </c>
      <c r="M15" s="1">
        <v>104</v>
      </c>
      <c r="N15" s="1">
        <v>4314</v>
      </c>
      <c r="O15" s="86">
        <v>22</v>
      </c>
      <c r="P15" s="86">
        <v>624</v>
      </c>
      <c r="Q15" s="2">
        <v>71637.679999999993</v>
      </c>
      <c r="R15" s="2"/>
      <c r="S15" s="2"/>
      <c r="T15" s="2"/>
      <c r="U15" s="2"/>
      <c r="V15" s="2"/>
      <c r="X15" s="1">
        <v>908</v>
      </c>
      <c r="Y15" s="1">
        <v>650</v>
      </c>
      <c r="Z15" s="2">
        <v>0</v>
      </c>
      <c r="AA15" s="2">
        <v>0</v>
      </c>
      <c r="AB15" s="2">
        <v>369.72</v>
      </c>
    </row>
    <row r="16" spans="2:28" x14ac:dyDescent="0.25">
      <c r="G16" s="1" t="s">
        <v>1</v>
      </c>
      <c r="H16" s="1">
        <v>280</v>
      </c>
      <c r="I16" s="86">
        <v>258</v>
      </c>
      <c r="J16" s="86">
        <v>3439</v>
      </c>
      <c r="K16" s="2">
        <v>93834.77</v>
      </c>
      <c r="M16" s="1">
        <v>104</v>
      </c>
      <c r="N16" s="1">
        <v>4316</v>
      </c>
      <c r="O16" s="86">
        <v>17</v>
      </c>
      <c r="P16" s="86">
        <v>697</v>
      </c>
      <c r="Q16" s="2">
        <v>11781.88</v>
      </c>
      <c r="R16" s="2"/>
      <c r="S16" s="2"/>
      <c r="T16" s="2"/>
      <c r="U16" s="2"/>
      <c r="V16" s="2"/>
      <c r="X16" s="1">
        <v>972</v>
      </c>
      <c r="Y16" s="1">
        <v>320</v>
      </c>
      <c r="Z16" s="2">
        <v>48.71</v>
      </c>
      <c r="AA16" s="2">
        <v>97.33</v>
      </c>
      <c r="AB16" s="2">
        <v>97.68</v>
      </c>
    </row>
    <row r="17" spans="7:28" x14ac:dyDescent="0.25">
      <c r="G17" s="1" t="s">
        <v>1</v>
      </c>
      <c r="H17" s="1">
        <v>290</v>
      </c>
      <c r="I17" s="86">
        <v>330</v>
      </c>
      <c r="J17" s="86">
        <v>8690</v>
      </c>
      <c r="K17" s="2">
        <v>396576.65</v>
      </c>
      <c r="M17" s="1">
        <v>104</v>
      </c>
      <c r="N17" s="1">
        <v>4318</v>
      </c>
      <c r="O17" s="86">
        <v>22</v>
      </c>
      <c r="P17" s="86">
        <v>241</v>
      </c>
      <c r="Q17" s="2">
        <v>3761.48</v>
      </c>
      <c r="R17" s="2"/>
      <c r="S17" s="2"/>
      <c r="T17" s="2"/>
      <c r="U17" s="2"/>
      <c r="V17" s="2"/>
      <c r="X17" s="1">
        <v>981</v>
      </c>
      <c r="Y17" s="1">
        <v>320</v>
      </c>
      <c r="Z17" s="2">
        <v>0</v>
      </c>
      <c r="AA17" s="2">
        <v>46.58</v>
      </c>
      <c r="AB17" s="2">
        <v>0</v>
      </c>
    </row>
    <row r="18" spans="7:28" x14ac:dyDescent="0.25">
      <c r="G18" s="1" t="s">
        <v>1</v>
      </c>
      <c r="H18" s="1">
        <v>370</v>
      </c>
      <c r="I18" s="86">
        <v>358</v>
      </c>
      <c r="J18" s="86">
        <v>15118</v>
      </c>
      <c r="K18" s="2">
        <v>250576.15</v>
      </c>
      <c r="M18" s="1">
        <v>104</v>
      </c>
      <c r="N18" s="1">
        <v>4333</v>
      </c>
      <c r="O18" s="86">
        <v>13</v>
      </c>
      <c r="P18" s="86">
        <v>128</v>
      </c>
      <c r="Q18" s="2">
        <v>4684.5</v>
      </c>
      <c r="R18" s="2"/>
      <c r="S18" s="2"/>
      <c r="T18" s="2"/>
      <c r="U18" s="2"/>
      <c r="V18" s="2"/>
      <c r="X18" s="1">
        <v>1250</v>
      </c>
      <c r="Y18" s="1">
        <v>320</v>
      </c>
      <c r="Z18" s="2">
        <v>49.1</v>
      </c>
      <c r="AA18" s="2">
        <v>0</v>
      </c>
      <c r="AB18" s="2">
        <v>0</v>
      </c>
    </row>
    <row r="19" spans="7:28" x14ac:dyDescent="0.25">
      <c r="G19" s="1" t="s">
        <v>1</v>
      </c>
      <c r="H19" s="1">
        <v>555</v>
      </c>
      <c r="I19" s="86">
        <v>257</v>
      </c>
      <c r="J19" s="86">
        <v>3063</v>
      </c>
      <c r="K19" s="2">
        <v>129436.72</v>
      </c>
      <c r="M19" s="1">
        <v>104</v>
      </c>
      <c r="N19" s="1">
        <v>4334</v>
      </c>
      <c r="O19" s="86">
        <v>3</v>
      </c>
      <c r="P19" s="86">
        <v>21</v>
      </c>
      <c r="Q19" s="2">
        <v>260.17</v>
      </c>
      <c r="R19" s="2"/>
      <c r="S19" s="2"/>
      <c r="T19" s="2"/>
      <c r="U19" s="2"/>
      <c r="V19" s="2"/>
      <c r="X19" s="1">
        <v>1275</v>
      </c>
      <c r="Y19" s="1">
        <v>250</v>
      </c>
      <c r="Z19" s="2">
        <v>212.41</v>
      </c>
      <c r="AA19" s="2">
        <v>0</v>
      </c>
      <c r="AB19" s="2">
        <v>30.67</v>
      </c>
    </row>
    <row r="20" spans="7:28" x14ac:dyDescent="0.25">
      <c r="G20" s="1" t="s">
        <v>1</v>
      </c>
      <c r="H20" s="1">
        <v>650</v>
      </c>
      <c r="I20" s="86">
        <v>179</v>
      </c>
      <c r="J20" s="86">
        <v>2441</v>
      </c>
      <c r="K20" s="2">
        <v>48789.88</v>
      </c>
      <c r="M20" s="1">
        <v>104</v>
      </c>
      <c r="N20" s="1">
        <v>4339</v>
      </c>
      <c r="O20" s="86">
        <v>36</v>
      </c>
      <c r="P20" s="86">
        <v>322</v>
      </c>
      <c r="Q20" s="2">
        <v>13581.66</v>
      </c>
      <c r="R20" s="2"/>
      <c r="S20" s="2"/>
      <c r="T20" s="2"/>
      <c r="U20" s="2"/>
      <c r="V20" s="2"/>
      <c r="X20" s="1">
        <v>1326</v>
      </c>
      <c r="Y20" s="1">
        <v>320</v>
      </c>
      <c r="Z20" s="2">
        <v>0</v>
      </c>
      <c r="AA20" s="2">
        <v>529.77</v>
      </c>
      <c r="AB20" s="2">
        <v>0</v>
      </c>
    </row>
    <row r="21" spans="7:28" x14ac:dyDescent="0.25">
      <c r="G21" s="1" t="s">
        <v>1</v>
      </c>
      <c r="H21" s="1">
        <v>777</v>
      </c>
      <c r="I21" s="86">
        <v>276</v>
      </c>
      <c r="J21" s="86">
        <v>12409</v>
      </c>
      <c r="K21" s="2">
        <v>688675.97</v>
      </c>
      <c r="M21" s="1">
        <v>104</v>
      </c>
      <c r="N21" s="1">
        <v>4340</v>
      </c>
      <c r="O21" s="86">
        <v>6</v>
      </c>
      <c r="P21" s="86">
        <v>28</v>
      </c>
      <c r="Q21" s="2">
        <v>454.98</v>
      </c>
      <c r="R21" s="2"/>
      <c r="S21" s="2"/>
      <c r="T21" s="2"/>
      <c r="U21" s="2"/>
      <c r="V21" s="2"/>
      <c r="X21" s="1">
        <v>1343</v>
      </c>
      <c r="Y21" s="1">
        <v>290</v>
      </c>
      <c r="Z21" s="2">
        <v>135.93</v>
      </c>
      <c r="AA21" s="2">
        <v>0</v>
      </c>
      <c r="AB21" s="2">
        <v>360.6</v>
      </c>
    </row>
    <row r="22" spans="7:28" x14ac:dyDescent="0.25">
      <c r="G22" s="1" t="s">
        <v>1</v>
      </c>
      <c r="H22" s="1">
        <v>800</v>
      </c>
      <c r="I22" s="86">
        <v>128</v>
      </c>
      <c r="J22" s="86">
        <v>7754</v>
      </c>
      <c r="K22" s="2">
        <v>143532.16</v>
      </c>
      <c r="M22" s="1">
        <v>104</v>
      </c>
      <c r="N22" s="1">
        <v>4341</v>
      </c>
      <c r="O22" s="86">
        <v>13</v>
      </c>
      <c r="P22" s="86">
        <v>71</v>
      </c>
      <c r="Q22" s="2">
        <v>2583.65</v>
      </c>
      <c r="R22" s="2"/>
      <c r="S22" s="2"/>
      <c r="T22" s="2"/>
      <c r="U22" s="2"/>
      <c r="V22" s="2"/>
      <c r="X22" s="1">
        <v>1545</v>
      </c>
      <c r="Y22" s="1">
        <v>320</v>
      </c>
      <c r="Z22" s="2">
        <v>163.51</v>
      </c>
      <c r="AA22" s="2">
        <v>140.9</v>
      </c>
      <c r="AB22" s="2">
        <v>178.8</v>
      </c>
    </row>
    <row r="23" spans="7:28" x14ac:dyDescent="0.25">
      <c r="G23" s="1" t="s">
        <v>2</v>
      </c>
      <c r="H23" s="1"/>
      <c r="I23" s="86">
        <v>6413</v>
      </c>
      <c r="J23" s="86">
        <v>200041</v>
      </c>
      <c r="K23" s="2">
        <v>5397933.3799999999</v>
      </c>
      <c r="M23" s="1">
        <v>104</v>
      </c>
      <c r="N23" s="1">
        <v>4343</v>
      </c>
      <c r="O23" s="86">
        <v>4</v>
      </c>
      <c r="P23" s="86">
        <v>4485</v>
      </c>
      <c r="Q23" s="2">
        <v>204178.86</v>
      </c>
      <c r="R23" s="2"/>
      <c r="S23" s="2"/>
      <c r="T23" s="2"/>
      <c r="U23" s="2"/>
      <c r="V23" s="2"/>
      <c r="X23" s="1">
        <v>1621</v>
      </c>
      <c r="Y23" s="1">
        <v>4980</v>
      </c>
      <c r="Z23" s="2">
        <v>0</v>
      </c>
      <c r="AA23" s="2">
        <v>39.11</v>
      </c>
      <c r="AB23" s="2">
        <v>0</v>
      </c>
    </row>
    <row r="24" spans="7:28" x14ac:dyDescent="0.25">
      <c r="M24" s="1">
        <v>104</v>
      </c>
      <c r="N24" s="1">
        <v>4348</v>
      </c>
      <c r="O24" s="86">
        <v>25</v>
      </c>
      <c r="P24" s="86">
        <v>181</v>
      </c>
      <c r="Q24" s="2">
        <v>7766.29</v>
      </c>
      <c r="R24" s="2"/>
      <c r="S24" s="2"/>
      <c r="T24" s="2"/>
      <c r="U24" s="2"/>
      <c r="V24" s="2"/>
      <c r="X24" s="1">
        <v>2074</v>
      </c>
      <c r="Y24" s="1">
        <v>555</v>
      </c>
      <c r="Z24" s="2">
        <v>80.05</v>
      </c>
      <c r="AA24" s="2">
        <v>0</v>
      </c>
      <c r="AB24" s="2">
        <v>58.32</v>
      </c>
    </row>
    <row r="25" spans="7:28" x14ac:dyDescent="0.25">
      <c r="M25" s="1">
        <v>104</v>
      </c>
      <c r="N25" s="1">
        <v>4349</v>
      </c>
      <c r="O25" s="86">
        <v>27</v>
      </c>
      <c r="P25" s="86">
        <v>214</v>
      </c>
      <c r="Q25" s="2">
        <v>10390.4</v>
      </c>
      <c r="R25" s="2"/>
      <c r="S25" s="2"/>
      <c r="T25" s="2"/>
      <c r="U25" s="2"/>
      <c r="V25" s="2"/>
      <c r="X25" s="1">
        <v>2138</v>
      </c>
      <c r="Y25" s="1">
        <v>400</v>
      </c>
      <c r="Z25" s="2">
        <v>0</v>
      </c>
      <c r="AA25" s="2">
        <v>151.19999999999999</v>
      </c>
      <c r="AB25" s="2">
        <v>0</v>
      </c>
    </row>
    <row r="26" spans="7:28" x14ac:dyDescent="0.25">
      <c r="M26" s="1">
        <v>104</v>
      </c>
      <c r="N26" s="1">
        <v>4350</v>
      </c>
      <c r="O26" s="86">
        <v>10</v>
      </c>
      <c r="P26" s="86">
        <v>109</v>
      </c>
      <c r="Q26" s="2">
        <v>4714.6000000000004</v>
      </c>
      <c r="R26" s="2"/>
      <c r="S26" s="2"/>
      <c r="T26" s="2"/>
      <c r="U26" s="2"/>
      <c r="V26" s="2"/>
      <c r="X26" s="1">
        <v>2182</v>
      </c>
      <c r="Y26" s="1">
        <v>290</v>
      </c>
      <c r="Z26" s="2">
        <v>0</v>
      </c>
      <c r="AA26" s="2">
        <v>879.36</v>
      </c>
      <c r="AB26" s="2">
        <v>0</v>
      </c>
    </row>
    <row r="27" spans="7:28" x14ac:dyDescent="0.25">
      <c r="M27" s="1">
        <v>104</v>
      </c>
      <c r="N27" s="1">
        <v>4351</v>
      </c>
      <c r="O27" s="86">
        <v>10</v>
      </c>
      <c r="P27" s="86">
        <v>53</v>
      </c>
      <c r="Q27" s="2">
        <v>2085.44</v>
      </c>
      <c r="R27" s="2"/>
      <c r="S27" s="2"/>
      <c r="T27" s="2"/>
      <c r="U27" s="2"/>
      <c r="V27" s="2"/>
      <c r="X27" s="1">
        <v>2216</v>
      </c>
      <c r="Y27" s="1">
        <v>777</v>
      </c>
      <c r="Z27" s="2">
        <v>577.5</v>
      </c>
      <c r="AA27" s="2">
        <v>0</v>
      </c>
      <c r="AB27" s="2">
        <v>682.32</v>
      </c>
    </row>
    <row r="28" spans="7:28" x14ac:dyDescent="0.25">
      <c r="M28" s="1">
        <v>104</v>
      </c>
      <c r="N28" s="1">
        <v>4352</v>
      </c>
      <c r="O28" s="86">
        <v>18</v>
      </c>
      <c r="P28" s="86">
        <v>457</v>
      </c>
      <c r="Q28" s="2">
        <v>12650.08</v>
      </c>
      <c r="R28" s="2"/>
      <c r="S28" s="2"/>
      <c r="T28" s="2"/>
      <c r="U28" s="2"/>
      <c r="V28" s="2"/>
      <c r="X28" s="1">
        <v>2385</v>
      </c>
      <c r="Y28" s="1">
        <v>4980</v>
      </c>
      <c r="Z28" s="2">
        <v>36.76</v>
      </c>
      <c r="AA28" s="2">
        <v>83.12</v>
      </c>
      <c r="AB28" s="2">
        <v>0</v>
      </c>
    </row>
    <row r="29" spans="7:28" x14ac:dyDescent="0.25">
      <c r="M29" s="1">
        <v>104</v>
      </c>
      <c r="N29" s="1">
        <v>4353</v>
      </c>
      <c r="O29" s="86">
        <v>28</v>
      </c>
      <c r="P29" s="86">
        <v>568</v>
      </c>
      <c r="Q29" s="2">
        <v>15661.17</v>
      </c>
      <c r="R29" s="2"/>
      <c r="S29" s="2"/>
      <c r="T29" s="2"/>
      <c r="U29" s="2"/>
      <c r="V29" s="2"/>
      <c r="X29" s="1">
        <v>2432</v>
      </c>
      <c r="Y29" s="1">
        <v>104</v>
      </c>
      <c r="Z29" s="2">
        <v>162.96</v>
      </c>
      <c r="AA29" s="2">
        <v>0</v>
      </c>
      <c r="AB29" s="2">
        <v>0</v>
      </c>
    </row>
    <row r="30" spans="7:28" x14ac:dyDescent="0.25">
      <c r="M30" s="1">
        <v>150</v>
      </c>
      <c r="N30" s="1">
        <v>1500</v>
      </c>
      <c r="O30" s="86">
        <v>1</v>
      </c>
      <c r="P30" s="86">
        <v>2</v>
      </c>
      <c r="Q30" s="2">
        <v>79.510000000000005</v>
      </c>
      <c r="R30" s="2"/>
      <c r="S30" s="2"/>
      <c r="T30" s="2"/>
      <c r="U30" s="2"/>
      <c r="V30" s="2"/>
      <c r="X30" s="1">
        <v>2446</v>
      </c>
      <c r="Y30" s="1">
        <v>150</v>
      </c>
      <c r="Z30" s="2">
        <v>295.14</v>
      </c>
      <c r="AA30" s="2">
        <v>258.64999999999998</v>
      </c>
      <c r="AB30" s="2">
        <v>708.57</v>
      </c>
    </row>
    <row r="31" spans="7:28" x14ac:dyDescent="0.25">
      <c r="M31" s="1">
        <v>150</v>
      </c>
      <c r="N31" s="1">
        <v>1528</v>
      </c>
      <c r="O31" s="86">
        <v>17</v>
      </c>
      <c r="P31" s="86">
        <v>386</v>
      </c>
      <c r="Q31" s="2">
        <v>10569.81</v>
      </c>
      <c r="R31" s="2"/>
      <c r="S31" s="2"/>
      <c r="T31" s="2"/>
      <c r="U31" s="2"/>
      <c r="V31" s="2"/>
      <c r="X31" s="1">
        <v>2497</v>
      </c>
      <c r="Y31" s="1">
        <v>250</v>
      </c>
      <c r="Z31" s="2">
        <v>25.75</v>
      </c>
      <c r="AA31" s="2">
        <v>25.73</v>
      </c>
      <c r="AB31" s="2">
        <v>0</v>
      </c>
    </row>
    <row r="32" spans="7:28" x14ac:dyDescent="0.25">
      <c r="M32" s="1">
        <v>150</v>
      </c>
      <c r="N32" s="1">
        <v>1563</v>
      </c>
      <c r="O32" s="86">
        <v>30</v>
      </c>
      <c r="P32" s="86">
        <v>276</v>
      </c>
      <c r="Q32" s="2">
        <v>10142.129999999999</v>
      </c>
      <c r="R32" s="2"/>
      <c r="S32" s="2"/>
      <c r="T32" s="2"/>
      <c r="U32" s="2"/>
      <c r="V32" s="2"/>
      <c r="X32" s="1">
        <v>2770</v>
      </c>
      <c r="Y32" s="1">
        <v>777</v>
      </c>
      <c r="Z32" s="2">
        <v>0</v>
      </c>
      <c r="AA32" s="2">
        <v>236.88</v>
      </c>
      <c r="AB32" s="2">
        <v>0</v>
      </c>
    </row>
    <row r="33" spans="13:28" x14ac:dyDescent="0.25">
      <c r="M33" s="1">
        <v>150</v>
      </c>
      <c r="N33" s="1">
        <v>1565</v>
      </c>
      <c r="O33" s="86">
        <v>22</v>
      </c>
      <c r="P33" s="86">
        <v>311</v>
      </c>
      <c r="Q33" s="2">
        <v>14421.08</v>
      </c>
      <c r="R33" s="2"/>
      <c r="S33" s="2"/>
      <c r="T33" s="2"/>
      <c r="U33" s="2"/>
      <c r="V33" s="2"/>
      <c r="X33" s="1">
        <v>2867</v>
      </c>
      <c r="Y33" s="1">
        <v>104</v>
      </c>
      <c r="Z33" s="2">
        <v>379.59</v>
      </c>
      <c r="AA33" s="2">
        <v>792.61</v>
      </c>
      <c r="AB33" s="2">
        <v>0</v>
      </c>
    </row>
    <row r="34" spans="13:28" x14ac:dyDescent="0.25">
      <c r="M34" s="1">
        <v>150</v>
      </c>
      <c r="N34" s="1">
        <v>1576</v>
      </c>
      <c r="O34" s="86">
        <v>30</v>
      </c>
      <c r="P34" s="86">
        <v>663</v>
      </c>
      <c r="Q34" s="2">
        <v>19245.46</v>
      </c>
      <c r="R34" s="2"/>
      <c r="S34" s="2"/>
      <c r="T34" s="2"/>
      <c r="U34" s="2"/>
      <c r="V34" s="2"/>
      <c r="X34" s="1">
        <v>2915</v>
      </c>
      <c r="Y34" s="1">
        <v>150</v>
      </c>
      <c r="Z34" s="2">
        <v>0</v>
      </c>
      <c r="AA34" s="2">
        <v>0</v>
      </c>
      <c r="AB34" s="2">
        <v>49.06</v>
      </c>
    </row>
    <row r="35" spans="13:28" x14ac:dyDescent="0.25">
      <c r="M35" s="1">
        <v>150</v>
      </c>
      <c r="N35" s="1">
        <v>1586</v>
      </c>
      <c r="O35" s="86">
        <v>25</v>
      </c>
      <c r="P35" s="86">
        <v>2245</v>
      </c>
      <c r="Q35" s="2">
        <v>31314.85</v>
      </c>
      <c r="R35" s="2"/>
      <c r="S35" s="2"/>
      <c r="T35" s="2"/>
      <c r="U35" s="2"/>
      <c r="V35" s="2"/>
      <c r="X35" s="1">
        <v>2932</v>
      </c>
      <c r="Y35" s="1">
        <v>777</v>
      </c>
      <c r="Z35" s="2">
        <v>1081.8599999999999</v>
      </c>
      <c r="AA35" s="2">
        <v>230.8</v>
      </c>
      <c r="AB35" s="2">
        <v>0</v>
      </c>
    </row>
    <row r="36" spans="13:28" x14ac:dyDescent="0.25">
      <c r="M36" s="1">
        <v>150</v>
      </c>
      <c r="N36" s="1">
        <v>1597</v>
      </c>
      <c r="O36" s="86">
        <v>21</v>
      </c>
      <c r="P36" s="86">
        <v>305</v>
      </c>
      <c r="Q36" s="2">
        <v>14309.02</v>
      </c>
      <c r="R36" s="2"/>
      <c r="S36" s="2"/>
      <c r="T36" s="2"/>
      <c r="U36" s="2"/>
      <c r="V36" s="2"/>
      <c r="X36" s="1">
        <v>3250</v>
      </c>
      <c r="Y36" s="1">
        <v>4980</v>
      </c>
      <c r="Z36" s="2">
        <v>0</v>
      </c>
      <c r="AA36" s="2">
        <v>1509.02</v>
      </c>
      <c r="AB36" s="2">
        <v>556.55999999999995</v>
      </c>
    </row>
    <row r="37" spans="13:28" x14ac:dyDescent="0.25">
      <c r="M37" s="1">
        <v>150</v>
      </c>
      <c r="N37" s="1">
        <v>1598</v>
      </c>
      <c r="O37" s="86">
        <v>17</v>
      </c>
      <c r="P37" s="86">
        <v>280</v>
      </c>
      <c r="Q37" s="2">
        <v>7177.4</v>
      </c>
      <c r="R37" s="2"/>
      <c r="S37" s="2"/>
      <c r="T37" s="2"/>
      <c r="U37" s="2"/>
      <c r="V37" s="2"/>
      <c r="X37" s="1">
        <v>3256</v>
      </c>
      <c r="Y37" s="1">
        <v>220</v>
      </c>
      <c r="Z37" s="2">
        <v>6143.96</v>
      </c>
      <c r="AA37" s="2">
        <v>6435.53</v>
      </c>
      <c r="AB37" s="2">
        <v>6527.91</v>
      </c>
    </row>
    <row r="38" spans="13:28" x14ac:dyDescent="0.25">
      <c r="M38" s="1">
        <v>150</v>
      </c>
      <c r="N38" s="1">
        <v>1645</v>
      </c>
      <c r="O38" s="86">
        <v>26</v>
      </c>
      <c r="P38" s="86">
        <v>271</v>
      </c>
      <c r="Q38" s="2">
        <v>13849.98</v>
      </c>
      <c r="R38" s="2"/>
      <c r="S38" s="2"/>
      <c r="T38" s="2"/>
      <c r="U38" s="2"/>
      <c r="V38" s="2"/>
      <c r="X38" s="1">
        <v>3351</v>
      </c>
      <c r="Y38" s="1">
        <v>250</v>
      </c>
      <c r="Z38" s="2">
        <v>0</v>
      </c>
      <c r="AA38" s="2">
        <v>0</v>
      </c>
      <c r="AB38" s="2">
        <v>842.73</v>
      </c>
    </row>
    <row r="39" spans="13:28" x14ac:dyDescent="0.25">
      <c r="M39" s="1">
        <v>150</v>
      </c>
      <c r="N39" s="1">
        <v>1648</v>
      </c>
      <c r="O39" s="86">
        <v>30</v>
      </c>
      <c r="P39" s="86">
        <v>365</v>
      </c>
      <c r="Q39" s="2">
        <v>12369.87</v>
      </c>
      <c r="R39" s="2"/>
      <c r="S39" s="2"/>
      <c r="T39" s="2"/>
      <c r="U39" s="2"/>
      <c r="V39" s="2"/>
      <c r="X39" s="1">
        <v>3351</v>
      </c>
      <c r="Y39" s="1">
        <v>260</v>
      </c>
      <c r="Z39" s="2">
        <v>0</v>
      </c>
      <c r="AA39" s="2">
        <v>524.46</v>
      </c>
      <c r="AB39" s="2">
        <v>0</v>
      </c>
    </row>
    <row r="40" spans="13:28" x14ac:dyDescent="0.25">
      <c r="M40" s="1">
        <v>150</v>
      </c>
      <c r="N40" s="1">
        <v>1651</v>
      </c>
      <c r="O40" s="86">
        <v>13</v>
      </c>
      <c r="P40" s="86">
        <v>163</v>
      </c>
      <c r="Q40" s="2">
        <v>5066.05</v>
      </c>
      <c r="R40" s="2"/>
      <c r="S40" s="2"/>
      <c r="T40" s="2"/>
      <c r="U40" s="2"/>
      <c r="V40" s="2"/>
      <c r="X40" s="1">
        <v>3409</v>
      </c>
      <c r="Y40" s="1">
        <v>360</v>
      </c>
      <c r="Z40" s="2">
        <v>102.84</v>
      </c>
      <c r="AA40" s="2">
        <v>12.1</v>
      </c>
      <c r="AB40" s="2">
        <v>0</v>
      </c>
    </row>
    <row r="41" spans="13:28" x14ac:dyDescent="0.25">
      <c r="M41" s="1">
        <v>150</v>
      </c>
      <c r="N41" s="1">
        <v>1652</v>
      </c>
      <c r="O41" s="86">
        <v>13</v>
      </c>
      <c r="P41" s="86">
        <v>63</v>
      </c>
      <c r="Q41" s="2">
        <v>2488.56</v>
      </c>
      <c r="R41" s="2"/>
      <c r="S41" s="2"/>
      <c r="T41" s="2"/>
      <c r="U41" s="2"/>
      <c r="V41" s="2"/>
      <c r="X41" s="1">
        <v>3448</v>
      </c>
      <c r="Y41" s="1">
        <v>104</v>
      </c>
      <c r="Z41" s="2">
        <v>0</v>
      </c>
      <c r="AA41" s="2">
        <v>0</v>
      </c>
      <c r="AB41" s="2">
        <v>2019.5</v>
      </c>
    </row>
    <row r="42" spans="13:28" x14ac:dyDescent="0.25">
      <c r="M42" s="1">
        <v>150</v>
      </c>
      <c r="N42" s="1">
        <v>1654</v>
      </c>
      <c r="O42" s="86">
        <v>18</v>
      </c>
      <c r="P42" s="86">
        <v>53</v>
      </c>
      <c r="Q42" s="2">
        <v>3028.79</v>
      </c>
      <c r="R42" s="2"/>
      <c r="S42" s="2"/>
      <c r="T42" s="2"/>
      <c r="U42" s="2"/>
      <c r="V42" s="2"/>
      <c r="X42" s="1">
        <v>3453</v>
      </c>
      <c r="Y42" s="1">
        <v>104</v>
      </c>
      <c r="Z42" s="2">
        <v>0</v>
      </c>
      <c r="AA42" s="2">
        <v>0</v>
      </c>
      <c r="AB42" s="2">
        <v>91.48</v>
      </c>
    </row>
    <row r="43" spans="13:28" x14ac:dyDescent="0.25">
      <c r="M43" s="1">
        <v>150</v>
      </c>
      <c r="N43" s="1">
        <v>1655</v>
      </c>
      <c r="O43" s="86">
        <v>27</v>
      </c>
      <c r="P43" s="86">
        <v>464</v>
      </c>
      <c r="Q43" s="2">
        <v>21750.85</v>
      </c>
      <c r="R43" s="2"/>
      <c r="S43" s="2"/>
      <c r="T43" s="2"/>
      <c r="U43" s="2"/>
      <c r="V43" s="2"/>
      <c r="X43" s="1">
        <v>3493</v>
      </c>
      <c r="Y43" s="1">
        <v>104</v>
      </c>
      <c r="Z43" s="2">
        <v>253.78</v>
      </c>
      <c r="AA43" s="2">
        <v>0</v>
      </c>
      <c r="AB43" s="2">
        <v>319.33999999999997</v>
      </c>
    </row>
    <row r="44" spans="13:28" x14ac:dyDescent="0.25">
      <c r="M44" s="1">
        <v>150</v>
      </c>
      <c r="N44" s="1">
        <v>1662</v>
      </c>
      <c r="O44" s="86">
        <v>14</v>
      </c>
      <c r="P44" s="86">
        <v>158</v>
      </c>
      <c r="Q44" s="2">
        <v>5581.96</v>
      </c>
      <c r="R44" s="2"/>
      <c r="S44" s="2"/>
      <c r="T44" s="2"/>
      <c r="U44" s="2"/>
      <c r="V44" s="2"/>
      <c r="X44" s="1">
        <v>3537</v>
      </c>
      <c r="Y44" s="1">
        <v>104</v>
      </c>
      <c r="Z44" s="2">
        <v>425.5</v>
      </c>
      <c r="AA44" s="2">
        <v>0</v>
      </c>
      <c r="AB44" s="2">
        <v>93.9</v>
      </c>
    </row>
    <row r="45" spans="13:28" x14ac:dyDescent="0.25">
      <c r="M45" s="1">
        <v>150</v>
      </c>
      <c r="N45" s="1">
        <v>1663</v>
      </c>
      <c r="O45" s="86">
        <v>20</v>
      </c>
      <c r="P45" s="86">
        <v>148</v>
      </c>
      <c r="Q45" s="2">
        <v>5288.11</v>
      </c>
      <c r="R45" s="2"/>
      <c r="S45" s="2"/>
      <c r="T45" s="2"/>
      <c r="U45" s="2"/>
      <c r="V45" s="2"/>
      <c r="X45" s="1">
        <v>3600</v>
      </c>
      <c r="Y45" s="1">
        <v>250</v>
      </c>
      <c r="Z45" s="2">
        <v>36.44</v>
      </c>
      <c r="AA45" s="2">
        <v>0</v>
      </c>
      <c r="AB45" s="2">
        <v>0</v>
      </c>
    </row>
    <row r="46" spans="13:28" x14ac:dyDescent="0.25">
      <c r="M46" s="1">
        <v>150</v>
      </c>
      <c r="N46" s="1">
        <v>1667</v>
      </c>
      <c r="O46" s="86">
        <v>32</v>
      </c>
      <c r="P46" s="86">
        <v>618</v>
      </c>
      <c r="Q46" s="2">
        <v>20528.71</v>
      </c>
      <c r="R46" s="2"/>
      <c r="S46" s="2"/>
      <c r="T46" s="2"/>
      <c r="U46" s="2"/>
      <c r="V46" s="2"/>
      <c r="X46" s="1">
        <v>3714</v>
      </c>
      <c r="Y46" s="1">
        <v>360</v>
      </c>
      <c r="Z46" s="2">
        <v>106.82</v>
      </c>
      <c r="AA46" s="2">
        <v>655.86</v>
      </c>
      <c r="AB46" s="2">
        <v>0</v>
      </c>
    </row>
    <row r="47" spans="13:28" x14ac:dyDescent="0.25">
      <c r="M47" s="1">
        <v>150</v>
      </c>
      <c r="N47" s="1">
        <v>1669</v>
      </c>
      <c r="O47" s="86">
        <v>10</v>
      </c>
      <c r="P47" s="86">
        <v>74</v>
      </c>
      <c r="Q47" s="2">
        <v>2262.0100000000002</v>
      </c>
      <c r="R47" s="2"/>
      <c r="S47" s="2"/>
      <c r="T47" s="2"/>
      <c r="U47" s="2"/>
      <c r="V47" s="2"/>
      <c r="X47" s="1">
        <v>3769</v>
      </c>
      <c r="Y47" s="1">
        <v>450</v>
      </c>
      <c r="Z47" s="2">
        <v>434.7</v>
      </c>
      <c r="AA47" s="2">
        <v>1058.8599999999999</v>
      </c>
      <c r="AB47" s="2">
        <v>0</v>
      </c>
    </row>
    <row r="48" spans="13:28" x14ac:dyDescent="0.25">
      <c r="M48" s="1">
        <v>150</v>
      </c>
      <c r="N48" s="1">
        <v>1670</v>
      </c>
      <c r="O48" s="86">
        <v>23</v>
      </c>
      <c r="P48" s="86">
        <v>352</v>
      </c>
      <c r="Q48" s="2">
        <v>11567.67</v>
      </c>
      <c r="R48" s="2"/>
      <c r="S48" s="2"/>
      <c r="T48" s="2"/>
      <c r="U48" s="2"/>
      <c r="V48" s="2"/>
      <c r="X48" s="1">
        <v>3792</v>
      </c>
      <c r="Y48" s="1">
        <v>104</v>
      </c>
      <c r="Z48" s="2">
        <v>863.7</v>
      </c>
      <c r="AA48" s="2">
        <v>0</v>
      </c>
      <c r="AB48" s="2">
        <v>0</v>
      </c>
    </row>
    <row r="49" spans="13:28" x14ac:dyDescent="0.25">
      <c r="M49" s="1">
        <v>150</v>
      </c>
      <c r="N49" s="1">
        <v>1675</v>
      </c>
      <c r="O49" s="86">
        <v>22</v>
      </c>
      <c r="P49" s="86">
        <v>217</v>
      </c>
      <c r="Q49" s="2">
        <v>11331</v>
      </c>
      <c r="R49" s="2"/>
      <c r="S49" s="2"/>
      <c r="T49" s="2"/>
      <c r="U49" s="2"/>
      <c r="V49" s="2"/>
      <c r="X49" s="1">
        <v>3823</v>
      </c>
      <c r="Y49" s="1">
        <v>150</v>
      </c>
      <c r="Z49" s="2">
        <v>319.62</v>
      </c>
      <c r="AA49" s="2">
        <v>0</v>
      </c>
      <c r="AB49" s="2">
        <v>0</v>
      </c>
    </row>
    <row r="50" spans="13:28" x14ac:dyDescent="0.25">
      <c r="M50" s="1">
        <v>150</v>
      </c>
      <c r="N50" s="1">
        <v>1676</v>
      </c>
      <c r="O50" s="86">
        <v>21</v>
      </c>
      <c r="P50" s="86">
        <v>134</v>
      </c>
      <c r="Q50" s="2">
        <v>5797.28</v>
      </c>
      <c r="R50" s="2"/>
      <c r="S50" s="2"/>
      <c r="T50" s="2"/>
      <c r="U50" s="2"/>
      <c r="V50" s="2"/>
      <c r="X50" s="1">
        <v>3853</v>
      </c>
      <c r="Y50" s="1">
        <v>150</v>
      </c>
      <c r="Z50" s="2">
        <v>179.81</v>
      </c>
      <c r="AA50" s="2">
        <v>182.87</v>
      </c>
      <c r="AB50" s="2">
        <v>0</v>
      </c>
    </row>
    <row r="51" spans="13:28" x14ac:dyDescent="0.25">
      <c r="M51" s="1">
        <v>150</v>
      </c>
      <c r="N51" s="1">
        <v>1677</v>
      </c>
      <c r="O51" s="86">
        <v>14</v>
      </c>
      <c r="P51" s="86">
        <v>85</v>
      </c>
      <c r="Q51" s="2">
        <v>3006.92</v>
      </c>
      <c r="R51" s="2"/>
      <c r="S51" s="2"/>
      <c r="T51" s="2"/>
      <c r="U51" s="2"/>
      <c r="V51" s="2"/>
      <c r="X51" s="1">
        <v>3865</v>
      </c>
      <c r="Y51" s="1">
        <v>4980</v>
      </c>
      <c r="Z51" s="2">
        <v>0</v>
      </c>
      <c r="AA51" s="2">
        <v>252.1</v>
      </c>
      <c r="AB51" s="2">
        <v>0</v>
      </c>
    </row>
    <row r="52" spans="13:28" x14ac:dyDescent="0.25">
      <c r="M52" s="1">
        <v>150</v>
      </c>
      <c r="N52" s="1">
        <v>1678</v>
      </c>
      <c r="O52" s="86">
        <v>20</v>
      </c>
      <c r="P52" s="86">
        <v>128</v>
      </c>
      <c r="Q52" s="2">
        <v>5144.79</v>
      </c>
      <c r="R52" s="2"/>
      <c r="S52" s="2"/>
      <c r="T52" s="2"/>
      <c r="U52" s="2"/>
      <c r="V52" s="2"/>
      <c r="X52" s="1">
        <v>3893</v>
      </c>
      <c r="Y52" s="1">
        <v>150</v>
      </c>
      <c r="Z52" s="2">
        <v>303.05</v>
      </c>
      <c r="AA52" s="2">
        <v>156.66999999999999</v>
      </c>
      <c r="AB52" s="2">
        <v>275.06</v>
      </c>
    </row>
    <row r="53" spans="13:28" x14ac:dyDescent="0.25">
      <c r="M53" s="1">
        <v>150</v>
      </c>
      <c r="N53" s="1">
        <v>1679</v>
      </c>
      <c r="O53" s="86">
        <v>20</v>
      </c>
      <c r="P53" s="86">
        <v>198</v>
      </c>
      <c r="Q53" s="2">
        <v>7510.1</v>
      </c>
      <c r="R53" s="2"/>
      <c r="S53" s="2"/>
      <c r="T53" s="2"/>
      <c r="U53" s="2"/>
      <c r="V53" s="2"/>
      <c r="X53" s="1">
        <v>3922</v>
      </c>
      <c r="Y53" s="1">
        <v>300</v>
      </c>
      <c r="Z53" s="2">
        <v>243.58</v>
      </c>
      <c r="AA53" s="2">
        <v>503.89</v>
      </c>
      <c r="AB53" s="2">
        <v>336.2</v>
      </c>
    </row>
    <row r="54" spans="13:28" x14ac:dyDescent="0.25">
      <c r="M54" s="1">
        <v>150</v>
      </c>
      <c r="N54" s="1">
        <v>1680</v>
      </c>
      <c r="O54" s="86">
        <v>25</v>
      </c>
      <c r="P54" s="86">
        <v>326</v>
      </c>
      <c r="Q54" s="2">
        <v>12230.72</v>
      </c>
      <c r="R54" s="2"/>
      <c r="S54" s="2"/>
      <c r="T54" s="2"/>
      <c r="U54" s="2"/>
      <c r="V54" s="2"/>
      <c r="X54" s="1">
        <v>3935</v>
      </c>
      <c r="Y54" s="1">
        <v>250</v>
      </c>
      <c r="Z54" s="2">
        <v>242.32</v>
      </c>
      <c r="AA54" s="2">
        <v>226.71</v>
      </c>
      <c r="AB54" s="2">
        <v>94.9</v>
      </c>
    </row>
    <row r="55" spans="13:28" x14ac:dyDescent="0.25">
      <c r="M55" s="1">
        <v>150</v>
      </c>
      <c r="N55" s="1">
        <v>2762</v>
      </c>
      <c r="O55" s="86">
        <v>44</v>
      </c>
      <c r="P55" s="86">
        <v>1113</v>
      </c>
      <c r="Q55" s="2">
        <v>33913.129999999997</v>
      </c>
      <c r="R55" s="2"/>
      <c r="S55" s="2"/>
      <c r="T55" s="2"/>
      <c r="U55" s="2"/>
      <c r="V55" s="2"/>
      <c r="X55" s="1">
        <v>3949</v>
      </c>
      <c r="Y55" s="1">
        <v>250</v>
      </c>
      <c r="Z55" s="2">
        <v>64.400000000000006</v>
      </c>
      <c r="AA55" s="2">
        <v>0</v>
      </c>
      <c r="AB55" s="2">
        <v>385.74</v>
      </c>
    </row>
    <row r="56" spans="13:28" x14ac:dyDescent="0.25">
      <c r="M56" s="1">
        <v>150</v>
      </c>
      <c r="N56" s="1">
        <v>2763</v>
      </c>
      <c r="O56" s="86">
        <v>17</v>
      </c>
      <c r="P56" s="86">
        <v>277</v>
      </c>
      <c r="Q56" s="2">
        <v>7233.54</v>
      </c>
      <c r="R56" s="2"/>
      <c r="S56" s="2"/>
      <c r="T56" s="2"/>
      <c r="U56" s="2"/>
      <c r="V56" s="2"/>
      <c r="X56" s="1">
        <v>4002</v>
      </c>
      <c r="Y56" s="1">
        <v>104</v>
      </c>
      <c r="Z56" s="2">
        <v>234.3</v>
      </c>
      <c r="AA56" s="2">
        <v>105.02</v>
      </c>
      <c r="AB56" s="2">
        <v>93.86</v>
      </c>
    </row>
    <row r="57" spans="13:28" x14ac:dyDescent="0.25">
      <c r="M57" s="1">
        <v>150</v>
      </c>
      <c r="N57" s="1">
        <v>2767</v>
      </c>
      <c r="O57" s="86">
        <v>15</v>
      </c>
      <c r="P57" s="86">
        <v>110</v>
      </c>
      <c r="Q57" s="2">
        <v>2589.1999999999998</v>
      </c>
      <c r="R57" s="2"/>
      <c r="S57" s="2"/>
      <c r="T57" s="2"/>
      <c r="U57" s="2"/>
      <c r="V57" s="2"/>
      <c r="X57" s="1">
        <v>4017</v>
      </c>
      <c r="Y57" s="1">
        <v>250</v>
      </c>
      <c r="Z57" s="2">
        <v>0</v>
      </c>
      <c r="AA57" s="2">
        <v>1023.22</v>
      </c>
      <c r="AB57" s="2">
        <v>0</v>
      </c>
    </row>
    <row r="58" spans="13:28" x14ac:dyDescent="0.25">
      <c r="M58" s="1">
        <v>150</v>
      </c>
      <c r="N58" s="1">
        <v>2783</v>
      </c>
      <c r="O58" s="86">
        <v>21</v>
      </c>
      <c r="P58" s="86">
        <v>205</v>
      </c>
      <c r="Q58" s="2">
        <v>9560.2199999999993</v>
      </c>
      <c r="R58" s="2"/>
      <c r="S58" s="2"/>
      <c r="T58" s="2"/>
      <c r="U58" s="2"/>
      <c r="V58" s="2"/>
      <c r="X58" s="1">
        <v>4036</v>
      </c>
      <c r="Y58" s="1">
        <v>250</v>
      </c>
      <c r="Z58" s="2">
        <v>486.31</v>
      </c>
      <c r="AA58" s="2">
        <v>187.08</v>
      </c>
      <c r="AB58" s="2">
        <v>332.46</v>
      </c>
    </row>
    <row r="59" spans="13:28" x14ac:dyDescent="0.25">
      <c r="M59" s="1">
        <v>180</v>
      </c>
      <c r="N59" s="1">
        <v>1800</v>
      </c>
      <c r="O59" s="86">
        <v>3</v>
      </c>
      <c r="P59" s="86">
        <v>9</v>
      </c>
      <c r="Q59" s="2">
        <v>513.96</v>
      </c>
      <c r="R59" s="2"/>
      <c r="S59" s="2"/>
      <c r="T59" s="2"/>
      <c r="U59" s="2"/>
      <c r="V59" s="2"/>
      <c r="X59" s="1">
        <v>4074</v>
      </c>
      <c r="Y59" s="1">
        <v>340</v>
      </c>
      <c r="Z59" s="2">
        <v>0</v>
      </c>
      <c r="AA59" s="2">
        <v>147.83000000000001</v>
      </c>
      <c r="AB59" s="2">
        <v>0</v>
      </c>
    </row>
    <row r="60" spans="13:28" x14ac:dyDescent="0.25">
      <c r="M60" s="1">
        <v>180</v>
      </c>
      <c r="N60" s="1">
        <v>1840</v>
      </c>
      <c r="O60" s="86">
        <v>28</v>
      </c>
      <c r="P60" s="86">
        <v>622</v>
      </c>
      <c r="Q60" s="2">
        <v>10090.94</v>
      </c>
      <c r="R60" s="2"/>
      <c r="S60" s="2"/>
      <c r="T60" s="2"/>
      <c r="U60" s="2"/>
      <c r="V60" s="2"/>
      <c r="X60" s="1">
        <v>4116</v>
      </c>
      <c r="Y60" s="1">
        <v>104</v>
      </c>
      <c r="Z60" s="2">
        <v>25.82</v>
      </c>
      <c r="AA60" s="2">
        <v>0</v>
      </c>
      <c r="AB60" s="2">
        <v>0</v>
      </c>
    </row>
    <row r="61" spans="13:28" x14ac:dyDescent="0.25">
      <c r="M61" s="1">
        <v>180</v>
      </c>
      <c r="N61" s="1">
        <v>1877</v>
      </c>
      <c r="O61" s="86">
        <v>11</v>
      </c>
      <c r="P61" s="86">
        <v>76</v>
      </c>
      <c r="Q61" s="2">
        <v>3574.74</v>
      </c>
      <c r="R61" s="2"/>
      <c r="S61" s="2"/>
      <c r="T61" s="2"/>
      <c r="U61" s="2"/>
      <c r="V61" s="2"/>
      <c r="X61" s="1">
        <v>4187</v>
      </c>
      <c r="Y61" s="1">
        <v>104</v>
      </c>
      <c r="Z61" s="2">
        <v>45.76</v>
      </c>
      <c r="AA61" s="2">
        <v>94.17</v>
      </c>
      <c r="AB61" s="2">
        <v>0</v>
      </c>
    </row>
    <row r="62" spans="13:28" x14ac:dyDescent="0.25">
      <c r="M62" s="1">
        <v>180</v>
      </c>
      <c r="N62" s="1">
        <v>1881</v>
      </c>
      <c r="O62" s="86">
        <v>37</v>
      </c>
      <c r="P62" s="86">
        <v>809</v>
      </c>
      <c r="Q62" s="2">
        <v>17848.03</v>
      </c>
      <c r="R62" s="2"/>
      <c r="S62" s="2"/>
      <c r="T62" s="2"/>
      <c r="U62" s="2"/>
      <c r="V62" s="2"/>
      <c r="X62" s="1">
        <v>4193</v>
      </c>
      <c r="Y62" s="1">
        <v>320</v>
      </c>
      <c r="Z62" s="2">
        <v>0</v>
      </c>
      <c r="AA62" s="2">
        <v>369.2</v>
      </c>
      <c r="AB62" s="2">
        <v>286.82</v>
      </c>
    </row>
    <row r="63" spans="13:28" x14ac:dyDescent="0.25">
      <c r="M63" s="1">
        <v>180</v>
      </c>
      <c r="N63" s="1">
        <v>1890</v>
      </c>
      <c r="O63" s="86">
        <v>9</v>
      </c>
      <c r="P63" s="86">
        <v>8922</v>
      </c>
      <c r="Q63" s="2">
        <v>175616.7</v>
      </c>
      <c r="R63" s="2"/>
      <c r="S63" s="2"/>
      <c r="T63" s="2"/>
      <c r="U63" s="2"/>
      <c r="V63" s="2"/>
      <c r="X63" s="1">
        <v>4228</v>
      </c>
      <c r="Y63" s="1">
        <v>360</v>
      </c>
      <c r="Z63" s="2">
        <v>96.55</v>
      </c>
      <c r="AA63" s="2">
        <v>48.3</v>
      </c>
      <c r="AB63" s="2">
        <v>0</v>
      </c>
    </row>
    <row r="64" spans="13:28" x14ac:dyDescent="0.25">
      <c r="M64" s="1">
        <v>180</v>
      </c>
      <c r="N64" s="1">
        <v>1891</v>
      </c>
      <c r="O64" s="86">
        <v>9</v>
      </c>
      <c r="P64" s="86">
        <v>78</v>
      </c>
      <c r="Q64" s="2">
        <v>1063</v>
      </c>
      <c r="R64" s="2"/>
      <c r="S64" s="2"/>
      <c r="T64" s="2"/>
      <c r="U64" s="2"/>
      <c r="V64" s="2"/>
      <c r="X64" s="1">
        <v>4303</v>
      </c>
      <c r="Y64" s="1">
        <v>250</v>
      </c>
      <c r="Z64" s="2">
        <v>704.88</v>
      </c>
      <c r="AA64" s="2">
        <v>784.2</v>
      </c>
      <c r="AB64" s="2">
        <v>0</v>
      </c>
    </row>
    <row r="65" spans="13:28" x14ac:dyDescent="0.25">
      <c r="M65" s="1">
        <v>180</v>
      </c>
      <c r="N65" s="1">
        <v>1894</v>
      </c>
      <c r="O65" s="86">
        <v>26</v>
      </c>
      <c r="P65" s="86">
        <v>1023</v>
      </c>
      <c r="Q65" s="2">
        <v>17929.259999999998</v>
      </c>
      <c r="R65" s="2"/>
      <c r="S65" s="2"/>
      <c r="T65" s="2"/>
      <c r="U65" s="2"/>
      <c r="V65" s="2"/>
      <c r="X65" s="1">
        <v>4341</v>
      </c>
      <c r="Y65" s="1">
        <v>150</v>
      </c>
      <c r="Z65" s="2">
        <v>420.25</v>
      </c>
      <c r="AA65" s="2">
        <v>535.48</v>
      </c>
      <c r="AB65" s="2">
        <v>326.72000000000003</v>
      </c>
    </row>
    <row r="66" spans="13:28" x14ac:dyDescent="0.25">
      <c r="M66" s="1">
        <v>180</v>
      </c>
      <c r="N66" s="1">
        <v>1967</v>
      </c>
      <c r="O66" s="86">
        <v>27</v>
      </c>
      <c r="P66" s="86">
        <v>621</v>
      </c>
      <c r="Q66" s="2">
        <v>17520.86</v>
      </c>
      <c r="R66" s="2"/>
      <c r="S66" s="2"/>
      <c r="T66" s="2"/>
      <c r="U66" s="2"/>
      <c r="V66" s="2"/>
      <c r="X66" s="1">
        <v>4453</v>
      </c>
      <c r="Y66" s="1">
        <v>4980</v>
      </c>
      <c r="Z66" s="2">
        <v>0</v>
      </c>
      <c r="AA66" s="2">
        <v>0</v>
      </c>
      <c r="AB66" s="2">
        <v>572.52</v>
      </c>
    </row>
    <row r="67" spans="13:28" x14ac:dyDescent="0.25">
      <c r="M67" s="1">
        <v>180</v>
      </c>
      <c r="N67" s="1">
        <v>1970</v>
      </c>
      <c r="O67" s="86">
        <v>10</v>
      </c>
      <c r="P67" s="86">
        <v>42</v>
      </c>
      <c r="Q67" s="2">
        <v>925.1</v>
      </c>
      <c r="R67" s="2"/>
      <c r="S67" s="2"/>
      <c r="T67" s="2"/>
      <c r="U67" s="2"/>
      <c r="V67" s="2"/>
      <c r="X67" s="1">
        <v>4460</v>
      </c>
      <c r="Y67" s="1">
        <v>150</v>
      </c>
      <c r="Z67" s="2">
        <v>90.97</v>
      </c>
      <c r="AA67" s="2">
        <v>0</v>
      </c>
      <c r="AB67" s="2">
        <v>121.17</v>
      </c>
    </row>
    <row r="68" spans="13:28" x14ac:dyDescent="0.25">
      <c r="M68" s="1">
        <v>180</v>
      </c>
      <c r="N68" s="1">
        <v>1971</v>
      </c>
      <c r="O68" s="86">
        <v>20</v>
      </c>
      <c r="P68" s="86">
        <v>460</v>
      </c>
      <c r="Q68" s="2">
        <v>18785.53</v>
      </c>
      <c r="R68" s="2"/>
      <c r="S68" s="2"/>
      <c r="T68" s="2"/>
      <c r="U68" s="2"/>
      <c r="V68" s="2"/>
      <c r="X68" s="1">
        <v>4523</v>
      </c>
      <c r="Y68" s="1">
        <v>150</v>
      </c>
      <c r="Z68" s="2">
        <v>0</v>
      </c>
      <c r="AA68" s="2">
        <v>201.4</v>
      </c>
      <c r="AB68" s="2">
        <v>552.78</v>
      </c>
    </row>
    <row r="69" spans="13:28" x14ac:dyDescent="0.25">
      <c r="M69" s="1">
        <v>180</v>
      </c>
      <c r="N69" s="1">
        <v>1975</v>
      </c>
      <c r="O69" s="86">
        <v>16</v>
      </c>
      <c r="P69" s="86">
        <v>214</v>
      </c>
      <c r="Q69" s="2">
        <v>5130.84</v>
      </c>
      <c r="R69" s="2"/>
      <c r="S69" s="2"/>
      <c r="T69" s="2"/>
      <c r="U69" s="2"/>
      <c r="V69" s="2"/>
      <c r="X69" s="1">
        <v>4551</v>
      </c>
      <c r="Y69" s="1">
        <v>450</v>
      </c>
      <c r="Z69" s="2">
        <v>161.94999999999999</v>
      </c>
      <c r="AA69" s="2">
        <v>0</v>
      </c>
      <c r="AB69" s="2">
        <v>0</v>
      </c>
    </row>
    <row r="70" spans="13:28" x14ac:dyDescent="0.25">
      <c r="M70" s="1">
        <v>180</v>
      </c>
      <c r="N70" s="1">
        <v>1984</v>
      </c>
      <c r="O70" s="86">
        <v>24</v>
      </c>
      <c r="P70" s="86">
        <v>251</v>
      </c>
      <c r="Q70" s="2">
        <v>6692.2</v>
      </c>
      <c r="R70" s="2"/>
      <c r="S70" s="2"/>
      <c r="T70" s="2"/>
      <c r="U70" s="2"/>
      <c r="V70" s="2"/>
      <c r="X70" s="1">
        <v>4629</v>
      </c>
      <c r="Y70" s="1">
        <v>104</v>
      </c>
      <c r="Z70" s="2">
        <v>174.89</v>
      </c>
      <c r="AA70" s="2">
        <v>0</v>
      </c>
      <c r="AB70" s="2">
        <v>0</v>
      </c>
    </row>
    <row r="71" spans="13:28" x14ac:dyDescent="0.25">
      <c r="M71" s="1">
        <v>180</v>
      </c>
      <c r="N71" s="1">
        <v>1993</v>
      </c>
      <c r="O71" s="86">
        <v>16</v>
      </c>
      <c r="P71" s="86">
        <v>214</v>
      </c>
      <c r="Q71" s="2">
        <v>4304.28</v>
      </c>
      <c r="R71" s="2"/>
      <c r="S71" s="2"/>
      <c r="T71" s="2"/>
      <c r="U71" s="2"/>
      <c r="V71" s="2"/>
      <c r="X71" s="1">
        <v>4689</v>
      </c>
      <c r="Y71" s="1">
        <v>250</v>
      </c>
      <c r="Z71" s="2">
        <v>0</v>
      </c>
      <c r="AA71" s="2">
        <v>0</v>
      </c>
      <c r="AB71" s="2">
        <v>106.08</v>
      </c>
    </row>
    <row r="72" spans="13:28" x14ac:dyDescent="0.25">
      <c r="M72" s="1">
        <v>180</v>
      </c>
      <c r="N72" s="1">
        <v>3047</v>
      </c>
      <c r="O72" s="86">
        <v>13</v>
      </c>
      <c r="P72" s="86">
        <v>128</v>
      </c>
      <c r="Q72" s="2">
        <v>2731.75</v>
      </c>
      <c r="R72" s="2"/>
      <c r="S72" s="2"/>
      <c r="T72" s="2"/>
      <c r="U72" s="2"/>
      <c r="V72" s="2"/>
      <c r="X72" s="1">
        <v>4702</v>
      </c>
      <c r="Y72" s="1">
        <v>104</v>
      </c>
      <c r="Z72" s="2">
        <v>151.19999999999999</v>
      </c>
      <c r="AA72" s="2">
        <v>0</v>
      </c>
      <c r="AB72" s="2">
        <v>0</v>
      </c>
    </row>
    <row r="73" spans="13:28" x14ac:dyDescent="0.25">
      <c r="M73" s="1">
        <v>180</v>
      </c>
      <c r="N73" s="1">
        <v>3048</v>
      </c>
      <c r="O73" s="86">
        <v>34</v>
      </c>
      <c r="P73" s="86">
        <v>339</v>
      </c>
      <c r="Q73" s="2">
        <v>6271.61</v>
      </c>
      <c r="R73" s="2"/>
      <c r="S73" s="2"/>
      <c r="T73" s="2"/>
      <c r="U73" s="2"/>
      <c r="V73" s="2"/>
      <c r="X73" s="1">
        <v>4708</v>
      </c>
      <c r="Y73" s="1">
        <v>104</v>
      </c>
      <c r="Z73" s="2">
        <v>0</v>
      </c>
      <c r="AA73" s="2">
        <v>0</v>
      </c>
      <c r="AB73" s="2">
        <v>76.040000000000006</v>
      </c>
    </row>
    <row r="74" spans="13:28" x14ac:dyDescent="0.25">
      <c r="M74" s="1">
        <v>180</v>
      </c>
      <c r="N74" s="1">
        <v>3065</v>
      </c>
      <c r="O74" s="86">
        <v>26</v>
      </c>
      <c r="P74" s="86">
        <v>219</v>
      </c>
      <c r="Q74" s="2">
        <v>11531.64</v>
      </c>
      <c r="R74" s="2"/>
      <c r="S74" s="2"/>
      <c r="T74" s="2"/>
      <c r="U74" s="2"/>
      <c r="V74" s="2"/>
      <c r="X74" s="1">
        <v>4736</v>
      </c>
      <c r="Y74" s="1">
        <v>250</v>
      </c>
      <c r="Z74" s="2">
        <v>176.22</v>
      </c>
      <c r="AA74" s="2">
        <v>183.94</v>
      </c>
      <c r="AB74" s="2">
        <v>183.24</v>
      </c>
    </row>
    <row r="75" spans="13:28" x14ac:dyDescent="0.25">
      <c r="M75" s="1">
        <v>180</v>
      </c>
      <c r="N75" s="1">
        <v>3066</v>
      </c>
      <c r="O75" s="86">
        <v>11</v>
      </c>
      <c r="P75" s="86">
        <v>829</v>
      </c>
      <c r="Q75" s="2">
        <v>9993.34</v>
      </c>
      <c r="R75" s="2"/>
      <c r="S75" s="2"/>
      <c r="T75" s="2"/>
      <c r="U75" s="2"/>
      <c r="V75" s="2"/>
      <c r="X75" s="1">
        <v>4784</v>
      </c>
      <c r="Y75" s="1">
        <v>104</v>
      </c>
      <c r="Z75" s="2">
        <v>2344.6999999999998</v>
      </c>
      <c r="AA75" s="2">
        <v>1373.59</v>
      </c>
      <c r="AB75" s="2">
        <v>1342.02</v>
      </c>
    </row>
    <row r="76" spans="13:28" x14ac:dyDescent="0.25">
      <c r="M76" s="1">
        <v>180</v>
      </c>
      <c r="N76" s="1">
        <v>3067</v>
      </c>
      <c r="O76" s="86">
        <v>22</v>
      </c>
      <c r="P76" s="86">
        <v>432</v>
      </c>
      <c r="Q76" s="2">
        <v>14058.75</v>
      </c>
      <c r="R76" s="2"/>
      <c r="S76" s="2"/>
      <c r="T76" s="2"/>
      <c r="U76" s="2"/>
      <c r="V76" s="2"/>
      <c r="X76" s="1">
        <v>4854</v>
      </c>
      <c r="Y76" s="1">
        <v>150</v>
      </c>
      <c r="Z76" s="2">
        <v>0</v>
      </c>
      <c r="AA76" s="2">
        <v>0</v>
      </c>
      <c r="AB76" s="2">
        <v>224.65</v>
      </c>
    </row>
    <row r="77" spans="13:28" x14ac:dyDescent="0.25">
      <c r="M77" s="1">
        <v>180</v>
      </c>
      <c r="N77" s="1">
        <v>3068</v>
      </c>
      <c r="O77" s="86">
        <v>9</v>
      </c>
      <c r="P77" s="86">
        <v>187</v>
      </c>
      <c r="Q77" s="2">
        <v>6707.54</v>
      </c>
      <c r="R77" s="2"/>
      <c r="S77" s="2"/>
      <c r="T77" s="2"/>
      <c r="U77" s="2"/>
      <c r="V77" s="2"/>
      <c r="X77" s="1">
        <v>4885</v>
      </c>
      <c r="Y77" s="1">
        <v>260</v>
      </c>
      <c r="Z77" s="2">
        <v>0</v>
      </c>
      <c r="AA77" s="2">
        <v>265.39999999999998</v>
      </c>
      <c r="AB77" s="2">
        <v>49.74</v>
      </c>
    </row>
    <row r="78" spans="13:28" x14ac:dyDescent="0.25">
      <c r="M78" s="1">
        <v>180</v>
      </c>
      <c r="N78" s="1">
        <v>3069</v>
      </c>
      <c r="O78" s="86">
        <v>2</v>
      </c>
      <c r="P78" s="86">
        <v>5</v>
      </c>
      <c r="Q78" s="2">
        <v>217.3</v>
      </c>
      <c r="R78" s="2"/>
      <c r="S78" s="2"/>
      <c r="T78" s="2"/>
      <c r="U78" s="2"/>
      <c r="V78" s="2"/>
      <c r="X78" s="1">
        <v>4934</v>
      </c>
      <c r="Y78" s="1">
        <v>150</v>
      </c>
      <c r="Z78" s="2">
        <v>0</v>
      </c>
      <c r="AA78" s="2">
        <v>362.48</v>
      </c>
      <c r="AB78" s="2">
        <v>0</v>
      </c>
    </row>
    <row r="79" spans="13:28" x14ac:dyDescent="0.25">
      <c r="M79" s="1">
        <v>180</v>
      </c>
      <c r="N79" s="1">
        <v>3071</v>
      </c>
      <c r="O79" s="86">
        <v>1</v>
      </c>
      <c r="P79" s="86">
        <v>1</v>
      </c>
      <c r="Q79" s="2">
        <v>62.53</v>
      </c>
      <c r="R79" s="2"/>
      <c r="S79" s="2"/>
      <c r="T79" s="2"/>
      <c r="U79" s="2"/>
      <c r="V79" s="2"/>
      <c r="X79" s="1">
        <v>4980</v>
      </c>
      <c r="Y79" s="1">
        <v>260</v>
      </c>
      <c r="Z79" s="2">
        <v>442.8</v>
      </c>
      <c r="AA79" s="2">
        <v>0</v>
      </c>
      <c r="AB79" s="2">
        <v>361.04</v>
      </c>
    </row>
    <row r="80" spans="13:28" x14ac:dyDescent="0.25">
      <c r="M80" s="1">
        <v>180</v>
      </c>
      <c r="N80" s="1">
        <v>3077</v>
      </c>
      <c r="O80" s="86">
        <v>4</v>
      </c>
      <c r="P80" s="86">
        <v>10</v>
      </c>
      <c r="Q80" s="2">
        <v>1227.8699999999999</v>
      </c>
      <c r="R80" s="2"/>
      <c r="S80" s="2"/>
      <c r="T80" s="2"/>
      <c r="U80" s="2"/>
      <c r="V80" s="2"/>
      <c r="X80" s="1">
        <v>5014</v>
      </c>
      <c r="Y80" s="1">
        <v>340</v>
      </c>
      <c r="Z80" s="2">
        <v>0</v>
      </c>
      <c r="AA80" s="2">
        <v>25.16</v>
      </c>
      <c r="AB80" s="2">
        <v>0</v>
      </c>
    </row>
    <row r="81" spans="13:28" x14ac:dyDescent="0.25">
      <c r="M81" s="1">
        <v>180</v>
      </c>
      <c r="N81" s="1">
        <v>3078</v>
      </c>
      <c r="O81" s="86">
        <v>4</v>
      </c>
      <c r="P81" s="86">
        <v>32</v>
      </c>
      <c r="Q81" s="2">
        <v>651.83000000000004</v>
      </c>
      <c r="R81" s="2"/>
      <c r="S81" s="2"/>
      <c r="T81" s="2"/>
      <c r="U81" s="2"/>
      <c r="V81" s="2"/>
      <c r="X81" s="1">
        <v>5053</v>
      </c>
      <c r="Y81" s="1">
        <v>150</v>
      </c>
      <c r="Z81" s="2">
        <v>0</v>
      </c>
      <c r="AA81" s="2">
        <v>0</v>
      </c>
      <c r="AB81" s="2">
        <v>121.17</v>
      </c>
    </row>
    <row r="82" spans="13:28" x14ac:dyDescent="0.25">
      <c r="M82" s="1">
        <v>180</v>
      </c>
      <c r="N82" s="1">
        <v>3079</v>
      </c>
      <c r="O82" s="86">
        <v>6</v>
      </c>
      <c r="P82" s="86">
        <v>146</v>
      </c>
      <c r="Q82" s="2">
        <v>6494.61</v>
      </c>
      <c r="R82" s="2"/>
      <c r="S82" s="2"/>
      <c r="T82" s="2"/>
      <c r="U82" s="2"/>
      <c r="V82" s="2"/>
      <c r="X82" s="1">
        <v>5099</v>
      </c>
      <c r="Y82" s="1">
        <v>260</v>
      </c>
      <c r="Z82" s="2">
        <v>0</v>
      </c>
      <c r="AA82" s="2">
        <v>0</v>
      </c>
      <c r="AB82" s="2">
        <v>74.7</v>
      </c>
    </row>
    <row r="83" spans="13:28" x14ac:dyDescent="0.25">
      <c r="M83" s="1">
        <v>180</v>
      </c>
      <c r="N83" s="1">
        <v>3081</v>
      </c>
      <c r="O83" s="86">
        <v>27</v>
      </c>
      <c r="P83" s="86">
        <v>238</v>
      </c>
      <c r="Q83" s="2">
        <v>4609.6499999999996</v>
      </c>
      <c r="R83" s="2"/>
      <c r="S83" s="2"/>
      <c r="T83" s="2"/>
      <c r="U83" s="2"/>
      <c r="V83" s="2"/>
      <c r="X83" s="1">
        <v>5106</v>
      </c>
      <c r="Y83" s="1">
        <v>250</v>
      </c>
      <c r="Z83" s="2">
        <v>183.94</v>
      </c>
      <c r="AA83" s="2">
        <v>0</v>
      </c>
      <c r="AB83" s="2">
        <v>0</v>
      </c>
    </row>
    <row r="84" spans="13:28" x14ac:dyDescent="0.25">
      <c r="M84" s="1">
        <v>180</v>
      </c>
      <c r="N84" s="1">
        <v>3082</v>
      </c>
      <c r="O84" s="86">
        <v>5</v>
      </c>
      <c r="P84" s="86">
        <v>46</v>
      </c>
      <c r="Q84" s="2">
        <v>1997.36</v>
      </c>
      <c r="R84" s="2"/>
      <c r="S84" s="2"/>
      <c r="T84" s="2"/>
      <c r="U84" s="2"/>
      <c r="V84" s="2"/>
      <c r="X84" s="1">
        <v>5107</v>
      </c>
      <c r="Y84" s="1">
        <v>104</v>
      </c>
      <c r="Z84" s="2">
        <v>0</v>
      </c>
      <c r="AA84" s="2">
        <v>0</v>
      </c>
      <c r="AB84" s="2">
        <v>82</v>
      </c>
    </row>
    <row r="85" spans="13:28" x14ac:dyDescent="0.25">
      <c r="M85" s="1">
        <v>180</v>
      </c>
      <c r="N85" s="1">
        <v>3084</v>
      </c>
      <c r="O85" s="86">
        <v>8</v>
      </c>
      <c r="P85" s="86">
        <v>38</v>
      </c>
      <c r="Q85" s="2">
        <v>1308.29</v>
      </c>
      <c r="R85" s="2"/>
      <c r="S85" s="2"/>
      <c r="T85" s="2"/>
      <c r="U85" s="2"/>
      <c r="V85" s="2"/>
      <c r="X85" s="1">
        <v>5169</v>
      </c>
      <c r="Y85" s="1">
        <v>250</v>
      </c>
      <c r="Z85" s="2">
        <v>0</v>
      </c>
      <c r="AA85" s="2">
        <v>248.7</v>
      </c>
      <c r="AB85" s="2">
        <v>0</v>
      </c>
    </row>
    <row r="86" spans="13:28" x14ac:dyDescent="0.25">
      <c r="M86" s="1">
        <v>181</v>
      </c>
      <c r="N86" s="1">
        <v>457</v>
      </c>
      <c r="O86" s="86">
        <v>2</v>
      </c>
      <c r="P86" s="86">
        <v>20222</v>
      </c>
      <c r="Q86" s="2">
        <v>749768.02</v>
      </c>
      <c r="R86" s="2"/>
      <c r="S86" s="2"/>
      <c r="T86" s="2"/>
      <c r="U86" s="2"/>
      <c r="V86" s="2"/>
      <c r="X86" s="1">
        <v>5192</v>
      </c>
      <c r="Y86" s="1">
        <v>320</v>
      </c>
      <c r="Z86" s="2">
        <v>183.5</v>
      </c>
      <c r="AA86" s="2">
        <v>96.32</v>
      </c>
      <c r="AB86" s="2">
        <v>48.14</v>
      </c>
    </row>
    <row r="87" spans="13:28" x14ac:dyDescent="0.25">
      <c r="M87" s="1">
        <v>220</v>
      </c>
      <c r="N87" s="1">
        <v>2310</v>
      </c>
      <c r="O87" s="86">
        <v>1</v>
      </c>
      <c r="P87" s="86">
        <v>306</v>
      </c>
      <c r="Q87" s="2">
        <v>12132.85</v>
      </c>
      <c r="R87" s="2"/>
      <c r="S87" s="2"/>
      <c r="T87" s="2"/>
      <c r="U87" s="2"/>
      <c r="V87" s="2"/>
      <c r="X87" s="1">
        <v>5209</v>
      </c>
      <c r="Y87" s="1">
        <v>340</v>
      </c>
      <c r="Z87" s="2">
        <v>0</v>
      </c>
      <c r="AA87" s="2">
        <v>157.62</v>
      </c>
      <c r="AB87" s="2">
        <v>0</v>
      </c>
    </row>
    <row r="88" spans="13:28" x14ac:dyDescent="0.25">
      <c r="M88" s="1">
        <v>220</v>
      </c>
      <c r="N88" s="1">
        <v>2314</v>
      </c>
      <c r="O88" s="86">
        <v>4</v>
      </c>
      <c r="P88" s="86">
        <v>119</v>
      </c>
      <c r="Q88" s="2">
        <v>2807.35</v>
      </c>
      <c r="R88" s="2"/>
      <c r="S88" s="2"/>
      <c r="T88" s="2"/>
      <c r="U88" s="2"/>
      <c r="V88" s="2"/>
      <c r="X88" s="1">
        <v>5279</v>
      </c>
      <c r="Y88" s="1">
        <v>250</v>
      </c>
      <c r="Z88" s="2">
        <v>1108.51</v>
      </c>
      <c r="AA88" s="2">
        <v>0</v>
      </c>
      <c r="AB88" s="2">
        <v>0</v>
      </c>
    </row>
    <row r="89" spans="13:28" x14ac:dyDescent="0.25">
      <c r="M89" s="1">
        <v>220</v>
      </c>
      <c r="N89" s="1">
        <v>2320</v>
      </c>
      <c r="O89" s="86">
        <v>19</v>
      </c>
      <c r="P89" s="86">
        <v>445</v>
      </c>
      <c r="Q89" s="2">
        <v>13460.05</v>
      </c>
      <c r="R89" s="2"/>
      <c r="S89" s="2"/>
      <c r="T89" s="2"/>
      <c r="U89" s="2"/>
      <c r="V89" s="2"/>
      <c r="X89" s="1">
        <v>5487</v>
      </c>
      <c r="Y89" s="1">
        <v>104</v>
      </c>
      <c r="Z89" s="2">
        <v>414.9</v>
      </c>
      <c r="AA89" s="2">
        <v>87.96</v>
      </c>
      <c r="AB89" s="2">
        <v>734.21</v>
      </c>
    </row>
    <row r="90" spans="13:28" x14ac:dyDescent="0.25">
      <c r="M90" s="1">
        <v>220</v>
      </c>
      <c r="N90" s="1">
        <v>2321</v>
      </c>
      <c r="O90" s="86">
        <v>2</v>
      </c>
      <c r="P90" s="86">
        <v>6</v>
      </c>
      <c r="Q90" s="2">
        <v>1100.01</v>
      </c>
      <c r="R90" s="2"/>
      <c r="S90" s="2"/>
      <c r="T90" s="2"/>
      <c r="U90" s="2"/>
      <c r="V90" s="2"/>
      <c r="X90" s="1">
        <v>5488</v>
      </c>
      <c r="Y90" s="1">
        <v>104</v>
      </c>
      <c r="Z90" s="2">
        <v>0</v>
      </c>
      <c r="AA90" s="2">
        <v>0</v>
      </c>
      <c r="AB90" s="2">
        <v>40.67</v>
      </c>
    </row>
    <row r="91" spans="13:28" x14ac:dyDescent="0.25">
      <c r="M91" s="1">
        <v>220</v>
      </c>
      <c r="N91" s="1">
        <v>2324</v>
      </c>
      <c r="O91" s="86">
        <v>15</v>
      </c>
      <c r="P91" s="86">
        <v>69</v>
      </c>
      <c r="Q91" s="2">
        <v>6115.94</v>
      </c>
      <c r="R91" s="2"/>
      <c r="S91" s="2"/>
      <c r="T91" s="2"/>
      <c r="U91" s="2"/>
      <c r="V91" s="2"/>
      <c r="X91" s="1">
        <v>5553</v>
      </c>
      <c r="Y91" s="1">
        <v>340</v>
      </c>
      <c r="Z91" s="2">
        <v>1018.16</v>
      </c>
      <c r="AA91" s="2">
        <v>0</v>
      </c>
      <c r="AB91" s="2">
        <v>0</v>
      </c>
    </row>
    <row r="92" spans="13:28" x14ac:dyDescent="0.25">
      <c r="M92" s="1">
        <v>220</v>
      </c>
      <c r="N92" s="1">
        <v>2325</v>
      </c>
      <c r="O92" s="86">
        <v>14</v>
      </c>
      <c r="P92" s="86">
        <v>344</v>
      </c>
      <c r="Q92" s="2">
        <v>33043.56</v>
      </c>
      <c r="R92" s="2"/>
      <c r="S92" s="2"/>
      <c r="T92" s="2"/>
      <c r="U92" s="2"/>
      <c r="V92" s="2"/>
      <c r="X92" s="1">
        <v>5563</v>
      </c>
      <c r="Y92" s="1">
        <v>104</v>
      </c>
      <c r="Z92" s="2">
        <v>0</v>
      </c>
      <c r="AA92" s="2">
        <v>104.8</v>
      </c>
      <c r="AB92" s="2">
        <v>52.34</v>
      </c>
    </row>
    <row r="93" spans="13:28" x14ac:dyDescent="0.25">
      <c r="M93" s="1">
        <v>220</v>
      </c>
      <c r="N93" s="1">
        <v>2335</v>
      </c>
      <c r="O93" s="86">
        <v>14</v>
      </c>
      <c r="P93" s="86">
        <v>81</v>
      </c>
      <c r="Q93" s="2">
        <v>4462.6899999999996</v>
      </c>
      <c r="R93" s="2"/>
      <c r="S93" s="2"/>
      <c r="T93" s="2"/>
      <c r="U93" s="2"/>
      <c r="V93" s="2"/>
      <c r="X93" s="1">
        <v>5607</v>
      </c>
      <c r="Y93" s="1">
        <v>104</v>
      </c>
      <c r="Z93" s="2">
        <v>0</v>
      </c>
      <c r="AA93" s="2">
        <v>0</v>
      </c>
      <c r="AB93" s="2">
        <v>159.54</v>
      </c>
    </row>
    <row r="94" spans="13:28" x14ac:dyDescent="0.25">
      <c r="M94" s="1">
        <v>220</v>
      </c>
      <c r="N94" s="1">
        <v>2336</v>
      </c>
      <c r="O94" s="86">
        <v>7</v>
      </c>
      <c r="P94" s="86">
        <v>35</v>
      </c>
      <c r="Q94" s="2">
        <v>1569.11</v>
      </c>
      <c r="R94" s="2"/>
      <c r="S94" s="2"/>
      <c r="T94" s="2"/>
      <c r="U94" s="2"/>
      <c r="V94" s="2"/>
      <c r="X94" s="1">
        <v>5613</v>
      </c>
      <c r="Y94" s="1">
        <v>250</v>
      </c>
      <c r="Z94" s="2">
        <v>0</v>
      </c>
      <c r="AA94" s="2">
        <v>0</v>
      </c>
      <c r="AB94" s="2">
        <v>191.35</v>
      </c>
    </row>
    <row r="95" spans="13:28" x14ac:dyDescent="0.25">
      <c r="M95" s="1">
        <v>220</v>
      </c>
      <c r="N95" s="1">
        <v>2338</v>
      </c>
      <c r="O95" s="86">
        <v>13</v>
      </c>
      <c r="P95" s="86">
        <v>1256</v>
      </c>
      <c r="Q95" s="2">
        <v>25746.09</v>
      </c>
      <c r="R95" s="2"/>
      <c r="S95" s="2"/>
      <c r="T95" s="2"/>
      <c r="U95" s="2"/>
      <c r="V95" s="2"/>
      <c r="X95" s="1">
        <v>5680</v>
      </c>
      <c r="Y95" s="1">
        <v>104</v>
      </c>
      <c r="Z95" s="2">
        <v>2533.6999999999998</v>
      </c>
      <c r="AA95" s="2">
        <v>1914</v>
      </c>
      <c r="AB95" s="2">
        <v>2025.73</v>
      </c>
    </row>
    <row r="96" spans="13:28" x14ac:dyDescent="0.25">
      <c r="M96" s="1">
        <v>220</v>
      </c>
      <c r="N96" s="1">
        <v>2339</v>
      </c>
      <c r="O96" s="86">
        <v>10</v>
      </c>
      <c r="P96" s="86">
        <v>84</v>
      </c>
      <c r="Q96" s="2">
        <v>3345.98</v>
      </c>
      <c r="R96" s="2"/>
      <c r="S96" s="2"/>
      <c r="T96" s="2"/>
      <c r="U96" s="2"/>
      <c r="V96" s="2"/>
      <c r="X96" s="1">
        <v>5718</v>
      </c>
      <c r="Y96" s="1">
        <v>300</v>
      </c>
      <c r="Z96" s="2">
        <v>146.04</v>
      </c>
      <c r="AA96" s="2">
        <v>0</v>
      </c>
      <c r="AB96" s="2">
        <v>0</v>
      </c>
    </row>
    <row r="97" spans="13:28" x14ac:dyDescent="0.25">
      <c r="M97" s="1">
        <v>220</v>
      </c>
      <c r="N97" s="1">
        <v>2340</v>
      </c>
      <c r="O97" s="86">
        <v>9</v>
      </c>
      <c r="P97" s="86">
        <v>138</v>
      </c>
      <c r="Q97" s="2">
        <v>3977.77</v>
      </c>
      <c r="R97" s="2"/>
      <c r="S97" s="2"/>
      <c r="T97" s="2"/>
      <c r="U97" s="2"/>
      <c r="V97" s="2"/>
      <c r="X97" s="1">
        <v>5720</v>
      </c>
      <c r="Y97" s="1">
        <v>260</v>
      </c>
      <c r="Z97" s="2">
        <v>53.79</v>
      </c>
      <c r="AA97" s="2">
        <v>0</v>
      </c>
      <c r="AB97" s="2">
        <v>0</v>
      </c>
    </row>
    <row r="98" spans="13:28" x14ac:dyDescent="0.25">
      <c r="M98" s="1">
        <v>220</v>
      </c>
      <c r="N98" s="1">
        <v>2343</v>
      </c>
      <c r="O98" s="86">
        <v>18</v>
      </c>
      <c r="P98" s="86">
        <v>273</v>
      </c>
      <c r="Q98" s="2">
        <v>9596.4599999999991</v>
      </c>
      <c r="R98" s="2"/>
      <c r="S98" s="2"/>
      <c r="T98" s="2"/>
      <c r="U98" s="2"/>
      <c r="V98" s="2"/>
      <c r="X98" s="1">
        <v>5741</v>
      </c>
      <c r="Y98" s="1">
        <v>150</v>
      </c>
      <c r="Z98" s="2">
        <v>785.77</v>
      </c>
      <c r="AA98" s="2">
        <v>0</v>
      </c>
      <c r="AB98" s="2">
        <v>333.3</v>
      </c>
    </row>
    <row r="99" spans="13:28" x14ac:dyDescent="0.25">
      <c r="M99" s="1">
        <v>220</v>
      </c>
      <c r="N99" s="1">
        <v>2352</v>
      </c>
      <c r="O99" s="86">
        <v>11</v>
      </c>
      <c r="P99" s="86">
        <v>204</v>
      </c>
      <c r="Q99" s="2">
        <v>4366.84</v>
      </c>
      <c r="R99" s="2"/>
      <c r="S99" s="2"/>
      <c r="T99" s="2"/>
      <c r="U99" s="2"/>
      <c r="V99" s="2"/>
      <c r="X99" s="1">
        <v>5742</v>
      </c>
      <c r="Y99" s="1">
        <v>360</v>
      </c>
      <c r="Z99" s="2">
        <v>0</v>
      </c>
      <c r="AA99" s="2">
        <v>5.6</v>
      </c>
      <c r="AB99" s="2">
        <v>0</v>
      </c>
    </row>
    <row r="100" spans="13:28" x14ac:dyDescent="0.25">
      <c r="M100" s="1">
        <v>220</v>
      </c>
      <c r="N100" s="1">
        <v>2353</v>
      </c>
      <c r="O100" s="86">
        <v>8</v>
      </c>
      <c r="P100" s="86">
        <v>71</v>
      </c>
      <c r="Q100" s="2">
        <v>1746.92</v>
      </c>
      <c r="R100" s="2"/>
      <c r="S100" s="2"/>
      <c r="T100" s="2"/>
      <c r="U100" s="2"/>
      <c r="V100" s="2"/>
      <c r="X100" s="1">
        <v>5800</v>
      </c>
      <c r="Y100" s="1">
        <v>104</v>
      </c>
      <c r="Z100" s="2">
        <v>183.94</v>
      </c>
      <c r="AA100" s="2">
        <v>52.4</v>
      </c>
      <c r="AB100" s="2">
        <v>192.88</v>
      </c>
    </row>
    <row r="101" spans="13:28" x14ac:dyDescent="0.25">
      <c r="M101" s="1">
        <v>220</v>
      </c>
      <c r="N101" s="1">
        <v>2354</v>
      </c>
      <c r="O101" s="86">
        <v>11</v>
      </c>
      <c r="P101" s="86">
        <v>65</v>
      </c>
      <c r="Q101" s="2">
        <v>2084.0100000000002</v>
      </c>
      <c r="R101" s="2"/>
      <c r="S101" s="2"/>
      <c r="T101" s="2"/>
      <c r="U101" s="2"/>
      <c r="V101" s="2"/>
      <c r="X101" s="1">
        <v>5806</v>
      </c>
      <c r="Y101" s="1">
        <v>150</v>
      </c>
      <c r="Z101" s="2">
        <v>45.9</v>
      </c>
      <c r="AA101" s="2">
        <v>0</v>
      </c>
      <c r="AB101" s="2">
        <v>40.39</v>
      </c>
    </row>
    <row r="102" spans="13:28" x14ac:dyDescent="0.25">
      <c r="M102" s="1">
        <v>220</v>
      </c>
      <c r="N102" s="1">
        <v>2635</v>
      </c>
      <c r="O102" s="86">
        <v>5</v>
      </c>
      <c r="P102" s="86">
        <v>723</v>
      </c>
      <c r="Q102" s="2">
        <v>19107.400000000001</v>
      </c>
      <c r="R102" s="2"/>
      <c r="S102" s="2"/>
      <c r="T102" s="2"/>
      <c r="U102" s="2"/>
      <c r="V102" s="2"/>
      <c r="X102" s="1">
        <v>5898</v>
      </c>
      <c r="Y102" s="1">
        <v>250</v>
      </c>
      <c r="Z102" s="2">
        <v>40.1</v>
      </c>
      <c r="AA102" s="2">
        <v>230.82</v>
      </c>
      <c r="AB102" s="2">
        <v>0</v>
      </c>
    </row>
    <row r="103" spans="13:28" x14ac:dyDescent="0.25">
      <c r="M103" s="1">
        <v>220</v>
      </c>
      <c r="N103" s="1">
        <v>3116</v>
      </c>
      <c r="O103" s="86">
        <v>16</v>
      </c>
      <c r="P103" s="86">
        <v>271</v>
      </c>
      <c r="Q103" s="2">
        <v>8283.86</v>
      </c>
      <c r="R103" s="2"/>
      <c r="S103" s="2"/>
      <c r="T103" s="2"/>
      <c r="U103" s="2"/>
      <c r="V103" s="2"/>
      <c r="X103" s="1">
        <v>5996</v>
      </c>
      <c r="Y103" s="1">
        <v>104</v>
      </c>
      <c r="Z103" s="2">
        <v>176.64</v>
      </c>
      <c r="AA103" s="2">
        <v>128.80000000000001</v>
      </c>
      <c r="AB103" s="2">
        <v>47.28</v>
      </c>
    </row>
    <row r="104" spans="13:28" x14ac:dyDescent="0.25">
      <c r="M104" s="1">
        <v>220</v>
      </c>
      <c r="N104" s="1">
        <v>3175</v>
      </c>
      <c r="O104" s="86">
        <v>18</v>
      </c>
      <c r="P104" s="86">
        <v>201</v>
      </c>
      <c r="Q104" s="2">
        <v>14412.67</v>
      </c>
      <c r="R104" s="2"/>
      <c r="S104" s="2"/>
      <c r="T104" s="2"/>
      <c r="U104" s="2"/>
      <c r="V104" s="2"/>
      <c r="X104" s="1">
        <v>5999</v>
      </c>
      <c r="Y104" s="1">
        <v>250</v>
      </c>
      <c r="Z104" s="2">
        <v>0</v>
      </c>
      <c r="AA104" s="2">
        <v>8.85</v>
      </c>
      <c r="AB104" s="2">
        <v>0</v>
      </c>
    </row>
    <row r="105" spans="13:28" x14ac:dyDescent="0.25">
      <c r="M105" s="1">
        <v>220</v>
      </c>
      <c r="N105" s="1">
        <v>3185</v>
      </c>
      <c r="O105" s="86">
        <v>7</v>
      </c>
      <c r="P105" s="86">
        <v>222</v>
      </c>
      <c r="Q105" s="2">
        <v>6382.43</v>
      </c>
      <c r="R105" s="2"/>
      <c r="S105" s="2"/>
      <c r="T105" s="2"/>
      <c r="U105" s="2"/>
      <c r="V105" s="2"/>
      <c r="X105" s="1">
        <v>6089</v>
      </c>
      <c r="Y105" s="1">
        <v>400</v>
      </c>
      <c r="Z105" s="2">
        <v>0</v>
      </c>
      <c r="AA105" s="2">
        <v>0</v>
      </c>
      <c r="AB105" s="2">
        <v>92.02</v>
      </c>
    </row>
    <row r="106" spans="13:28" x14ac:dyDescent="0.25">
      <c r="M106" s="1">
        <v>220</v>
      </c>
      <c r="N106" s="1">
        <v>9237</v>
      </c>
      <c r="O106" s="86">
        <v>20</v>
      </c>
      <c r="P106" s="86">
        <v>304</v>
      </c>
      <c r="Q106" s="2">
        <v>11090.55</v>
      </c>
      <c r="R106" s="2"/>
      <c r="S106" s="2"/>
      <c r="T106" s="2"/>
      <c r="U106" s="2"/>
      <c r="V106" s="2"/>
      <c r="X106" s="1">
        <v>6132</v>
      </c>
      <c r="Y106" s="1">
        <v>250</v>
      </c>
      <c r="Z106" s="2">
        <v>345.6</v>
      </c>
      <c r="AA106" s="2">
        <v>0</v>
      </c>
      <c r="AB106" s="2">
        <v>0</v>
      </c>
    </row>
    <row r="107" spans="13:28" x14ac:dyDescent="0.25">
      <c r="M107" s="1">
        <v>220</v>
      </c>
      <c r="N107" s="1">
        <v>9300</v>
      </c>
      <c r="O107" s="86">
        <v>16</v>
      </c>
      <c r="P107" s="86">
        <v>192</v>
      </c>
      <c r="Q107" s="2">
        <v>5908.43</v>
      </c>
      <c r="R107" s="2"/>
      <c r="S107" s="2"/>
      <c r="T107" s="2"/>
      <c r="U107" s="2"/>
      <c r="V107" s="2"/>
      <c r="X107" s="1">
        <v>6248</v>
      </c>
      <c r="Y107" s="1">
        <v>104</v>
      </c>
      <c r="Z107" s="2">
        <v>420.66</v>
      </c>
      <c r="AA107" s="2">
        <v>76.2</v>
      </c>
      <c r="AB107" s="2">
        <v>141.91999999999999</v>
      </c>
    </row>
    <row r="108" spans="13:28" x14ac:dyDescent="0.25">
      <c r="M108" s="1">
        <v>250</v>
      </c>
      <c r="N108" s="1">
        <v>5103</v>
      </c>
      <c r="O108" s="86">
        <v>9</v>
      </c>
      <c r="P108" s="86">
        <v>2351</v>
      </c>
      <c r="Q108" s="2">
        <v>44768.03</v>
      </c>
      <c r="R108" s="2"/>
      <c r="S108" s="2"/>
      <c r="T108" s="2"/>
      <c r="U108" s="2"/>
      <c r="V108" s="2"/>
      <c r="X108" s="1">
        <v>6286</v>
      </c>
      <c r="Y108" s="1">
        <v>104</v>
      </c>
      <c r="Z108" s="2">
        <v>0</v>
      </c>
      <c r="AA108" s="2">
        <v>231.89</v>
      </c>
      <c r="AB108" s="2">
        <v>268.24</v>
      </c>
    </row>
    <row r="109" spans="13:28" x14ac:dyDescent="0.25">
      <c r="M109" s="1">
        <v>250</v>
      </c>
      <c r="N109" s="1">
        <v>5112</v>
      </c>
      <c r="O109" s="86">
        <v>15</v>
      </c>
      <c r="P109" s="86">
        <v>139</v>
      </c>
      <c r="Q109" s="2">
        <v>9330.06</v>
      </c>
      <c r="R109" s="2"/>
      <c r="S109" s="2"/>
      <c r="T109" s="2"/>
      <c r="U109" s="2"/>
      <c r="V109" s="2"/>
      <c r="X109" s="1">
        <v>6312</v>
      </c>
      <c r="Y109" s="1">
        <v>450</v>
      </c>
      <c r="Z109" s="2">
        <v>0</v>
      </c>
      <c r="AA109" s="2">
        <v>0</v>
      </c>
      <c r="AB109" s="2">
        <v>1300.8800000000001</v>
      </c>
    </row>
    <row r="110" spans="13:28" x14ac:dyDescent="0.25">
      <c r="M110" s="1">
        <v>250</v>
      </c>
      <c r="N110" s="1">
        <v>5124</v>
      </c>
      <c r="O110" s="86">
        <v>8</v>
      </c>
      <c r="P110" s="86">
        <v>137</v>
      </c>
      <c r="Q110" s="2">
        <v>8773.7099999999991</v>
      </c>
      <c r="R110" s="2"/>
      <c r="S110" s="2"/>
      <c r="T110" s="2"/>
      <c r="U110" s="2"/>
      <c r="V110" s="2"/>
      <c r="X110" s="1">
        <v>6329</v>
      </c>
      <c r="Y110" s="1">
        <v>4980</v>
      </c>
      <c r="Z110" s="2">
        <v>97.47</v>
      </c>
      <c r="AA110" s="2">
        <v>793.86</v>
      </c>
      <c r="AB110" s="2">
        <v>25.74</v>
      </c>
    </row>
    <row r="111" spans="13:28" x14ac:dyDescent="0.25">
      <c r="M111" s="1">
        <v>250</v>
      </c>
      <c r="N111" s="1">
        <v>5125</v>
      </c>
      <c r="O111" s="86">
        <v>15</v>
      </c>
      <c r="P111" s="86">
        <v>352</v>
      </c>
      <c r="Q111" s="2">
        <v>6822.37</v>
      </c>
      <c r="R111" s="2"/>
      <c r="S111" s="2"/>
      <c r="T111" s="2"/>
      <c r="U111" s="2"/>
      <c r="V111" s="2"/>
      <c r="X111" s="1">
        <v>6457</v>
      </c>
      <c r="Y111" s="1">
        <v>340</v>
      </c>
      <c r="Z111" s="2">
        <v>2370.48</v>
      </c>
      <c r="AA111" s="2">
        <v>0</v>
      </c>
      <c r="AB111" s="2">
        <v>0</v>
      </c>
    </row>
    <row r="112" spans="13:28" x14ac:dyDescent="0.25">
      <c r="M112" s="1">
        <v>250</v>
      </c>
      <c r="N112" s="1">
        <v>5127</v>
      </c>
      <c r="O112" s="86">
        <v>25</v>
      </c>
      <c r="P112" s="86">
        <v>364</v>
      </c>
      <c r="Q112" s="2">
        <v>13788.25</v>
      </c>
      <c r="R112" s="2"/>
      <c r="S112" s="2"/>
      <c r="T112" s="2"/>
      <c r="U112" s="2"/>
      <c r="V112" s="2"/>
      <c r="X112" s="1">
        <v>6552</v>
      </c>
      <c r="Y112" s="1">
        <v>250</v>
      </c>
      <c r="Z112" s="2">
        <v>119.18</v>
      </c>
      <c r="AA112" s="2">
        <v>25.99</v>
      </c>
      <c r="AB112" s="2">
        <v>0</v>
      </c>
    </row>
    <row r="113" spans="13:28" x14ac:dyDescent="0.25">
      <c r="M113" s="1">
        <v>250</v>
      </c>
      <c r="N113" s="1">
        <v>5133</v>
      </c>
      <c r="O113" s="86">
        <v>21</v>
      </c>
      <c r="P113" s="86">
        <v>1218</v>
      </c>
      <c r="Q113" s="2">
        <v>22101.95</v>
      </c>
      <c r="R113" s="2"/>
      <c r="S113" s="2"/>
      <c r="T113" s="2"/>
      <c r="U113" s="2"/>
      <c r="V113" s="2"/>
      <c r="X113" s="1">
        <v>6559</v>
      </c>
      <c r="Y113" s="1">
        <v>300</v>
      </c>
      <c r="Z113" s="2">
        <v>0</v>
      </c>
      <c r="AA113" s="2">
        <v>143.46</v>
      </c>
      <c r="AB113" s="2">
        <v>0</v>
      </c>
    </row>
    <row r="114" spans="13:28" x14ac:dyDescent="0.25">
      <c r="M114" s="1">
        <v>250</v>
      </c>
      <c r="N114" s="1">
        <v>5134</v>
      </c>
      <c r="O114" s="86">
        <v>15</v>
      </c>
      <c r="P114" s="86">
        <v>134</v>
      </c>
      <c r="Q114" s="2">
        <v>3314.33</v>
      </c>
      <c r="R114" s="2"/>
      <c r="S114" s="2"/>
      <c r="T114" s="2"/>
      <c r="U114" s="2"/>
      <c r="V114" s="2"/>
      <c r="X114" s="1">
        <v>6581</v>
      </c>
      <c r="Y114" s="1">
        <v>250</v>
      </c>
      <c r="Z114" s="2">
        <v>3179.6</v>
      </c>
      <c r="AA114" s="2">
        <v>2412.2399999999998</v>
      </c>
      <c r="AB114" s="2">
        <v>1124.48</v>
      </c>
    </row>
    <row r="115" spans="13:28" x14ac:dyDescent="0.25">
      <c r="M115" s="1">
        <v>250</v>
      </c>
      <c r="N115" s="1">
        <v>5174</v>
      </c>
      <c r="O115" s="86">
        <v>32</v>
      </c>
      <c r="P115" s="86">
        <v>435</v>
      </c>
      <c r="Q115" s="2">
        <v>16013.04</v>
      </c>
      <c r="R115" s="2"/>
      <c r="S115" s="2"/>
      <c r="T115" s="2"/>
      <c r="U115" s="2"/>
      <c r="V115" s="2"/>
      <c r="X115" s="1">
        <v>6658</v>
      </c>
      <c r="Y115" s="1">
        <v>360</v>
      </c>
      <c r="Z115" s="2">
        <v>0</v>
      </c>
      <c r="AA115" s="2">
        <v>0</v>
      </c>
      <c r="AB115" s="2">
        <v>35.299999999999997</v>
      </c>
    </row>
    <row r="116" spans="13:28" x14ac:dyDescent="0.25">
      <c r="M116" s="1">
        <v>250</v>
      </c>
      <c r="N116" s="1">
        <v>5176</v>
      </c>
      <c r="O116" s="86">
        <v>3</v>
      </c>
      <c r="P116" s="86">
        <v>9</v>
      </c>
      <c r="Q116" s="2">
        <v>172.99</v>
      </c>
      <c r="R116" s="2"/>
      <c r="S116" s="2"/>
      <c r="T116" s="2"/>
      <c r="U116" s="2"/>
      <c r="V116" s="2"/>
      <c r="X116" s="1">
        <v>6683</v>
      </c>
      <c r="Y116" s="1">
        <v>150</v>
      </c>
      <c r="Z116" s="2">
        <v>40.159999999999997</v>
      </c>
      <c r="AA116" s="2">
        <v>0</v>
      </c>
      <c r="AB116" s="2">
        <v>0</v>
      </c>
    </row>
    <row r="117" spans="13:28" x14ac:dyDescent="0.25">
      <c r="M117" s="1">
        <v>250</v>
      </c>
      <c r="N117" s="1">
        <v>5177</v>
      </c>
      <c r="O117" s="86">
        <v>33</v>
      </c>
      <c r="P117" s="86">
        <v>336</v>
      </c>
      <c r="Q117" s="2">
        <v>12082.67</v>
      </c>
      <c r="R117" s="2"/>
      <c r="S117" s="2"/>
      <c r="T117" s="2"/>
      <c r="U117" s="2"/>
      <c r="V117" s="2"/>
      <c r="X117" s="1">
        <v>6757</v>
      </c>
      <c r="Y117" s="1">
        <v>104</v>
      </c>
      <c r="Z117" s="2">
        <v>0</v>
      </c>
      <c r="AA117" s="2">
        <v>24.86</v>
      </c>
      <c r="AB117" s="2">
        <v>0</v>
      </c>
    </row>
    <row r="118" spans="13:28" x14ac:dyDescent="0.25">
      <c r="M118" s="1">
        <v>250</v>
      </c>
      <c r="N118" s="1">
        <v>5187</v>
      </c>
      <c r="O118" s="86">
        <v>10</v>
      </c>
      <c r="P118" s="86">
        <v>52</v>
      </c>
      <c r="Q118" s="2">
        <v>2075.0700000000002</v>
      </c>
      <c r="R118" s="2"/>
      <c r="S118" s="2"/>
      <c r="T118" s="2"/>
      <c r="U118" s="2"/>
      <c r="V118" s="2"/>
      <c r="X118" s="1">
        <v>6886</v>
      </c>
      <c r="Y118" s="1">
        <v>450</v>
      </c>
      <c r="Z118" s="2">
        <v>0</v>
      </c>
      <c r="AA118" s="2">
        <v>0</v>
      </c>
      <c r="AB118" s="2">
        <v>149.4</v>
      </c>
    </row>
    <row r="119" spans="13:28" x14ac:dyDescent="0.25">
      <c r="M119" s="1">
        <v>250</v>
      </c>
      <c r="N119" s="1">
        <v>5201</v>
      </c>
      <c r="O119" s="86">
        <v>19</v>
      </c>
      <c r="P119" s="86">
        <v>747</v>
      </c>
      <c r="Q119" s="2">
        <v>16452.900000000001</v>
      </c>
      <c r="R119" s="2"/>
      <c r="S119" s="2"/>
      <c r="T119" s="2"/>
      <c r="U119" s="2"/>
      <c r="V119" s="2"/>
      <c r="X119" s="1">
        <v>7030</v>
      </c>
      <c r="Y119" s="1">
        <v>340</v>
      </c>
      <c r="Z119" s="2">
        <v>0</v>
      </c>
      <c r="AA119" s="2">
        <v>0</v>
      </c>
      <c r="AB119" s="2">
        <v>186.64</v>
      </c>
    </row>
    <row r="120" spans="13:28" x14ac:dyDescent="0.25">
      <c r="M120" s="1">
        <v>250</v>
      </c>
      <c r="N120" s="1">
        <v>5204</v>
      </c>
      <c r="O120" s="86">
        <v>16</v>
      </c>
      <c r="P120" s="86">
        <v>101</v>
      </c>
      <c r="Q120" s="2">
        <v>7103.77</v>
      </c>
      <c r="R120" s="2"/>
      <c r="S120" s="2"/>
      <c r="T120" s="2"/>
      <c r="U120" s="2"/>
      <c r="V120" s="2"/>
      <c r="X120" s="1">
        <v>7080</v>
      </c>
      <c r="Y120" s="1">
        <v>104</v>
      </c>
      <c r="Z120" s="2">
        <v>0</v>
      </c>
      <c r="AA120" s="2">
        <v>46.22</v>
      </c>
      <c r="AB120" s="2">
        <v>94.56</v>
      </c>
    </row>
    <row r="121" spans="13:28" x14ac:dyDescent="0.25">
      <c r="M121" s="1">
        <v>250</v>
      </c>
      <c r="N121" s="1">
        <v>5211</v>
      </c>
      <c r="O121" s="86">
        <v>16</v>
      </c>
      <c r="P121" s="86">
        <v>1138</v>
      </c>
      <c r="Q121" s="2">
        <v>37667.269999999997</v>
      </c>
      <c r="R121" s="2"/>
      <c r="S121" s="2"/>
      <c r="T121" s="2"/>
      <c r="U121" s="2"/>
      <c r="V121" s="2"/>
      <c r="X121" s="1">
        <v>7158</v>
      </c>
      <c r="Y121" s="1">
        <v>340</v>
      </c>
      <c r="Z121" s="2">
        <v>0</v>
      </c>
      <c r="AA121" s="2">
        <v>191.33</v>
      </c>
      <c r="AB121" s="2">
        <v>0</v>
      </c>
    </row>
    <row r="122" spans="13:28" x14ac:dyDescent="0.25">
      <c r="M122" s="1">
        <v>250</v>
      </c>
      <c r="N122" s="1">
        <v>5216</v>
      </c>
      <c r="O122" s="86">
        <v>21</v>
      </c>
      <c r="P122" s="86">
        <v>2185</v>
      </c>
      <c r="Q122" s="2">
        <v>43595.14</v>
      </c>
      <c r="R122" s="2"/>
      <c r="S122" s="2"/>
      <c r="T122" s="2"/>
      <c r="U122" s="2"/>
      <c r="V122" s="2"/>
      <c r="X122" s="1">
        <v>7194</v>
      </c>
      <c r="Y122" s="1">
        <v>360</v>
      </c>
      <c r="Z122" s="2">
        <v>0</v>
      </c>
      <c r="AA122" s="2">
        <v>0</v>
      </c>
      <c r="AB122" s="2">
        <v>86.73</v>
      </c>
    </row>
    <row r="123" spans="13:28" x14ac:dyDescent="0.25">
      <c r="M123" s="1">
        <v>250</v>
      </c>
      <c r="N123" s="1">
        <v>5219</v>
      </c>
      <c r="O123" s="86">
        <v>20</v>
      </c>
      <c r="P123" s="86">
        <v>302</v>
      </c>
      <c r="Q123" s="2">
        <v>15112.55</v>
      </c>
      <c r="R123" s="2"/>
      <c r="S123" s="2"/>
      <c r="T123" s="2"/>
      <c r="U123" s="2"/>
      <c r="V123" s="2"/>
      <c r="X123" s="1">
        <v>7207</v>
      </c>
      <c r="Y123" s="1">
        <v>220</v>
      </c>
      <c r="Z123" s="2">
        <v>0</v>
      </c>
      <c r="AA123" s="2">
        <v>446.4</v>
      </c>
      <c r="AB123" s="2">
        <v>0</v>
      </c>
    </row>
    <row r="124" spans="13:28" x14ac:dyDescent="0.25">
      <c r="M124" s="1">
        <v>250</v>
      </c>
      <c r="N124" s="1">
        <v>5220</v>
      </c>
      <c r="O124" s="86">
        <v>7</v>
      </c>
      <c r="P124" s="86">
        <v>145</v>
      </c>
      <c r="Q124" s="2">
        <v>4869.09</v>
      </c>
      <c r="R124" s="2"/>
      <c r="S124" s="2"/>
      <c r="T124" s="2"/>
      <c r="U124" s="2"/>
      <c r="V124" s="2"/>
      <c r="X124" s="1">
        <v>7251</v>
      </c>
      <c r="Y124" s="1">
        <v>340</v>
      </c>
      <c r="Z124" s="2">
        <v>287.27999999999997</v>
      </c>
      <c r="AA124" s="2">
        <v>0</v>
      </c>
      <c r="AB124" s="2">
        <v>0</v>
      </c>
    </row>
    <row r="125" spans="13:28" x14ac:dyDescent="0.25">
      <c r="M125" s="1">
        <v>250</v>
      </c>
      <c r="N125" s="1">
        <v>5222</v>
      </c>
      <c r="O125" s="86">
        <v>21</v>
      </c>
      <c r="P125" s="86">
        <v>126</v>
      </c>
      <c r="Q125" s="2">
        <v>5337.22</v>
      </c>
      <c r="R125" s="2"/>
      <c r="S125" s="2"/>
      <c r="T125" s="2"/>
      <c r="U125" s="2"/>
      <c r="V125" s="2"/>
      <c r="X125" s="1">
        <v>7305</v>
      </c>
      <c r="Y125" s="1">
        <v>340</v>
      </c>
      <c r="Z125" s="2">
        <v>0</v>
      </c>
      <c r="AA125" s="2">
        <v>899.16</v>
      </c>
      <c r="AB125" s="2">
        <v>1526.4</v>
      </c>
    </row>
    <row r="126" spans="13:28" x14ac:dyDescent="0.25">
      <c r="M126" s="1">
        <v>250</v>
      </c>
      <c r="N126" s="1">
        <v>5224</v>
      </c>
      <c r="O126" s="86">
        <v>18</v>
      </c>
      <c r="P126" s="86">
        <v>655</v>
      </c>
      <c r="Q126" s="2">
        <v>12176.05</v>
      </c>
      <c r="R126" s="2"/>
      <c r="S126" s="2"/>
      <c r="T126" s="2"/>
      <c r="U126" s="2"/>
      <c r="V126" s="2"/>
      <c r="X126" s="1">
        <v>7353</v>
      </c>
      <c r="Y126" s="1">
        <v>150</v>
      </c>
      <c r="Z126" s="2">
        <v>479.29</v>
      </c>
      <c r="AA126" s="2">
        <v>71.8</v>
      </c>
      <c r="AB126" s="2">
        <v>509.47</v>
      </c>
    </row>
    <row r="127" spans="13:28" x14ac:dyDescent="0.25">
      <c r="M127" s="1">
        <v>250</v>
      </c>
      <c r="N127" s="1">
        <v>5231</v>
      </c>
      <c r="O127" s="86">
        <v>7</v>
      </c>
      <c r="P127" s="86">
        <v>64</v>
      </c>
      <c r="Q127" s="2">
        <v>1090.78</v>
      </c>
      <c r="R127" s="2"/>
      <c r="S127" s="2"/>
      <c r="T127" s="2"/>
      <c r="U127" s="2"/>
      <c r="V127" s="2"/>
      <c r="X127" s="1">
        <v>7451</v>
      </c>
      <c r="Y127" s="1">
        <v>220</v>
      </c>
      <c r="Z127" s="2">
        <v>50.99</v>
      </c>
      <c r="AA127" s="2">
        <v>0</v>
      </c>
      <c r="AB127" s="2">
        <v>0</v>
      </c>
    </row>
    <row r="128" spans="13:28" x14ac:dyDescent="0.25">
      <c r="M128" s="1">
        <v>250</v>
      </c>
      <c r="N128" s="1">
        <v>5232</v>
      </c>
      <c r="O128" s="86">
        <v>33</v>
      </c>
      <c r="P128" s="86">
        <v>457</v>
      </c>
      <c r="Q128" s="2">
        <v>25777.47</v>
      </c>
      <c r="R128" s="2"/>
      <c r="S128" s="2"/>
      <c r="T128" s="2"/>
      <c r="U128" s="2"/>
      <c r="V128" s="2"/>
      <c r="X128" s="1">
        <v>7545</v>
      </c>
      <c r="Y128" s="1">
        <v>104</v>
      </c>
      <c r="Z128" s="2">
        <v>774.6</v>
      </c>
      <c r="AA128" s="2">
        <v>1457.39</v>
      </c>
      <c r="AB128" s="2">
        <v>720.6</v>
      </c>
    </row>
    <row r="129" spans="13:28" x14ac:dyDescent="0.25">
      <c r="M129" s="1">
        <v>250</v>
      </c>
      <c r="N129" s="1">
        <v>5233</v>
      </c>
      <c r="O129" s="86">
        <v>6</v>
      </c>
      <c r="P129" s="86">
        <v>32</v>
      </c>
      <c r="Q129" s="2">
        <v>1328.74</v>
      </c>
      <c r="R129" s="2"/>
      <c r="S129" s="2"/>
      <c r="T129" s="2"/>
      <c r="U129" s="2"/>
      <c r="V129" s="2"/>
      <c r="X129" s="1">
        <v>7573</v>
      </c>
      <c r="Y129" s="1">
        <v>104</v>
      </c>
      <c r="Z129" s="2">
        <v>0</v>
      </c>
      <c r="AA129" s="2">
        <v>0</v>
      </c>
      <c r="AB129" s="2">
        <v>90.84</v>
      </c>
    </row>
    <row r="130" spans="13:28" x14ac:dyDescent="0.25">
      <c r="M130" s="1">
        <v>250</v>
      </c>
      <c r="N130" s="1">
        <v>5234</v>
      </c>
      <c r="O130" s="86">
        <v>2</v>
      </c>
      <c r="P130" s="86">
        <v>6</v>
      </c>
      <c r="Q130" s="2">
        <v>100.6</v>
      </c>
      <c r="R130" s="2"/>
      <c r="S130" s="2"/>
      <c r="T130" s="2"/>
      <c r="U130" s="2"/>
      <c r="V130" s="2"/>
      <c r="X130" s="1">
        <v>7598</v>
      </c>
      <c r="Y130" s="1">
        <v>150</v>
      </c>
      <c r="Z130" s="2">
        <v>220.8</v>
      </c>
      <c r="AA130" s="2">
        <v>231.6</v>
      </c>
      <c r="AB130" s="2">
        <v>124.8</v>
      </c>
    </row>
    <row r="131" spans="13:28" x14ac:dyDescent="0.25">
      <c r="M131" s="1">
        <v>250</v>
      </c>
      <c r="N131" s="1">
        <v>5236</v>
      </c>
      <c r="O131" s="86">
        <v>28</v>
      </c>
      <c r="P131" s="86">
        <v>152</v>
      </c>
      <c r="Q131" s="2">
        <v>7121.02</v>
      </c>
      <c r="R131" s="2"/>
      <c r="S131" s="2"/>
      <c r="T131" s="2"/>
      <c r="U131" s="2"/>
      <c r="V131" s="2"/>
      <c r="X131" s="1">
        <v>7635</v>
      </c>
      <c r="Y131" s="1">
        <v>260</v>
      </c>
      <c r="Z131" s="2">
        <v>47.09</v>
      </c>
      <c r="AA131" s="2">
        <v>0</v>
      </c>
      <c r="AB131" s="2">
        <v>339.29</v>
      </c>
    </row>
    <row r="132" spans="13:28" x14ac:dyDescent="0.25">
      <c r="M132" s="1">
        <v>250</v>
      </c>
      <c r="N132" s="1">
        <v>5237</v>
      </c>
      <c r="O132" s="86">
        <v>5</v>
      </c>
      <c r="P132" s="86">
        <v>686</v>
      </c>
      <c r="Q132" s="2">
        <v>13168</v>
      </c>
      <c r="R132" s="2"/>
      <c r="S132" s="2"/>
      <c r="T132" s="2"/>
      <c r="U132" s="2"/>
      <c r="V132" s="2"/>
      <c r="X132" s="1">
        <v>7705</v>
      </c>
      <c r="Y132" s="1">
        <v>250</v>
      </c>
      <c r="Z132" s="2">
        <v>185.19</v>
      </c>
      <c r="AA132" s="2">
        <v>0</v>
      </c>
      <c r="AB132" s="2">
        <v>0</v>
      </c>
    </row>
    <row r="133" spans="13:28" x14ac:dyDescent="0.25">
      <c r="M133" s="1">
        <v>250</v>
      </c>
      <c r="N133" s="1">
        <v>5239</v>
      </c>
      <c r="O133" s="86">
        <v>1</v>
      </c>
      <c r="P133" s="86">
        <v>1</v>
      </c>
      <c r="Q133" s="2">
        <v>37.520000000000003</v>
      </c>
      <c r="R133" s="2"/>
      <c r="S133" s="2"/>
      <c r="T133" s="2"/>
      <c r="U133" s="2"/>
      <c r="V133" s="2"/>
      <c r="X133" s="1">
        <v>7828</v>
      </c>
      <c r="Y133" s="1">
        <v>150</v>
      </c>
      <c r="Z133" s="2">
        <v>0</v>
      </c>
      <c r="AA133" s="2">
        <v>0</v>
      </c>
      <c r="AB133" s="2">
        <v>41.68</v>
      </c>
    </row>
    <row r="134" spans="13:28" x14ac:dyDescent="0.25">
      <c r="M134" s="1">
        <v>260</v>
      </c>
      <c r="N134" s="1">
        <v>2611</v>
      </c>
      <c r="O134" s="86">
        <v>15</v>
      </c>
      <c r="P134" s="86">
        <v>276</v>
      </c>
      <c r="Q134" s="2">
        <v>3539.52</v>
      </c>
      <c r="R134" s="2"/>
      <c r="S134" s="2"/>
      <c r="T134" s="2"/>
      <c r="U134" s="2"/>
      <c r="V134" s="2"/>
      <c r="X134" s="1">
        <v>7969</v>
      </c>
      <c r="Y134" s="1">
        <v>320</v>
      </c>
      <c r="Z134" s="2">
        <v>117.61</v>
      </c>
      <c r="AA134" s="2">
        <v>0</v>
      </c>
      <c r="AB134" s="2">
        <v>0</v>
      </c>
    </row>
    <row r="135" spans="13:28" x14ac:dyDescent="0.25">
      <c r="M135" s="1">
        <v>260</v>
      </c>
      <c r="N135" s="1">
        <v>2615</v>
      </c>
      <c r="O135" s="86">
        <v>25</v>
      </c>
      <c r="P135" s="86">
        <v>211</v>
      </c>
      <c r="Q135" s="2">
        <v>9204.2999999999993</v>
      </c>
      <c r="R135" s="2"/>
      <c r="S135" s="2"/>
      <c r="T135" s="2"/>
      <c r="U135" s="2"/>
      <c r="V135" s="2"/>
      <c r="X135" s="1">
        <v>8004</v>
      </c>
      <c r="Y135" s="1">
        <v>250</v>
      </c>
      <c r="Z135" s="2">
        <v>0</v>
      </c>
      <c r="AA135" s="2">
        <v>0</v>
      </c>
      <c r="AB135" s="2">
        <v>123</v>
      </c>
    </row>
    <row r="136" spans="13:28" x14ac:dyDescent="0.25">
      <c r="M136" s="1">
        <v>260</v>
      </c>
      <c r="N136" s="1">
        <v>2619</v>
      </c>
      <c r="O136" s="86">
        <v>17</v>
      </c>
      <c r="P136" s="86">
        <v>131</v>
      </c>
      <c r="Q136" s="2">
        <v>4201.25</v>
      </c>
      <c r="R136" s="2"/>
      <c r="S136" s="2"/>
      <c r="T136" s="2"/>
      <c r="U136" s="2"/>
      <c r="V136" s="2"/>
      <c r="X136" s="1">
        <v>8021</v>
      </c>
      <c r="Y136" s="1">
        <v>250</v>
      </c>
      <c r="Z136" s="2">
        <v>178.05</v>
      </c>
      <c r="AA136" s="2">
        <v>0</v>
      </c>
      <c r="AB136" s="2">
        <v>0</v>
      </c>
    </row>
    <row r="137" spans="13:28" x14ac:dyDescent="0.25">
      <c r="M137" s="1">
        <v>260</v>
      </c>
      <c r="N137" s="1">
        <v>2621</v>
      </c>
      <c r="O137" s="86">
        <v>26</v>
      </c>
      <c r="P137" s="86">
        <v>477</v>
      </c>
      <c r="Q137" s="2">
        <v>22533.72</v>
      </c>
      <c r="R137" s="2"/>
      <c r="S137" s="2"/>
      <c r="T137" s="2"/>
      <c r="U137" s="2"/>
      <c r="V137" s="2"/>
      <c r="X137" s="1">
        <v>8047</v>
      </c>
      <c r="Y137" s="1">
        <v>104</v>
      </c>
      <c r="Z137" s="2">
        <v>580.08000000000004</v>
      </c>
      <c r="AA137" s="2">
        <v>0</v>
      </c>
      <c r="AB137" s="2">
        <v>230.07</v>
      </c>
    </row>
    <row r="138" spans="13:28" x14ac:dyDescent="0.25">
      <c r="M138" s="1">
        <v>260</v>
      </c>
      <c r="N138" s="1">
        <v>2628</v>
      </c>
      <c r="O138" s="86">
        <v>18</v>
      </c>
      <c r="P138" s="86">
        <v>118</v>
      </c>
      <c r="Q138" s="2">
        <v>5112.3900000000003</v>
      </c>
      <c r="R138" s="2"/>
      <c r="S138" s="2"/>
      <c r="T138" s="2"/>
      <c r="U138" s="2"/>
      <c r="V138" s="2"/>
      <c r="X138" s="1">
        <v>8085</v>
      </c>
      <c r="Y138" s="1">
        <v>104</v>
      </c>
      <c r="Z138" s="2">
        <v>1560.5</v>
      </c>
      <c r="AA138" s="2">
        <v>0</v>
      </c>
      <c r="AB138" s="2">
        <v>342.3</v>
      </c>
    </row>
    <row r="139" spans="13:28" x14ac:dyDescent="0.25">
      <c r="M139" s="1">
        <v>260</v>
      </c>
      <c r="N139" s="1">
        <v>2629</v>
      </c>
      <c r="O139" s="86">
        <v>15</v>
      </c>
      <c r="P139" s="86">
        <v>246</v>
      </c>
      <c r="Q139" s="2">
        <v>10117.91</v>
      </c>
      <c r="R139" s="2"/>
      <c r="S139" s="2"/>
      <c r="T139" s="2"/>
      <c r="U139" s="2"/>
      <c r="V139" s="2"/>
      <c r="X139" s="1">
        <v>8127</v>
      </c>
      <c r="Y139" s="1">
        <v>104</v>
      </c>
      <c r="Z139" s="2">
        <v>39.619999999999997</v>
      </c>
      <c r="AA139" s="2">
        <v>0</v>
      </c>
      <c r="AB139" s="2">
        <v>0</v>
      </c>
    </row>
    <row r="140" spans="13:28" x14ac:dyDescent="0.25">
      <c r="M140" s="1">
        <v>260</v>
      </c>
      <c r="N140" s="1">
        <v>2636</v>
      </c>
      <c r="O140" s="86">
        <v>15</v>
      </c>
      <c r="P140" s="86">
        <v>489</v>
      </c>
      <c r="Q140" s="2">
        <v>14801.82</v>
      </c>
      <c r="R140" s="2"/>
      <c r="S140" s="2"/>
      <c r="T140" s="2"/>
      <c r="U140" s="2"/>
      <c r="V140" s="2"/>
      <c r="X140" s="1">
        <v>8134</v>
      </c>
      <c r="Y140" s="1">
        <v>150</v>
      </c>
      <c r="Z140" s="2">
        <v>900.42</v>
      </c>
      <c r="AA140" s="2">
        <v>2039.01</v>
      </c>
      <c r="AB140" s="2">
        <v>1351.86</v>
      </c>
    </row>
    <row r="141" spans="13:28" x14ac:dyDescent="0.25">
      <c r="M141" s="1">
        <v>260</v>
      </c>
      <c r="N141" s="1">
        <v>2637</v>
      </c>
      <c r="O141" s="86">
        <v>32</v>
      </c>
      <c r="P141" s="86">
        <v>140</v>
      </c>
      <c r="Q141" s="2">
        <v>9953.84</v>
      </c>
      <c r="R141" s="2"/>
      <c r="S141" s="2"/>
      <c r="T141" s="2"/>
      <c r="U141" s="2"/>
      <c r="V141" s="2"/>
      <c r="X141" s="1">
        <v>8141</v>
      </c>
      <c r="Y141" s="1">
        <v>104</v>
      </c>
      <c r="Z141" s="2">
        <v>0</v>
      </c>
      <c r="AA141" s="2">
        <v>47.09</v>
      </c>
      <c r="AB141" s="2">
        <v>0</v>
      </c>
    </row>
    <row r="142" spans="13:28" x14ac:dyDescent="0.25">
      <c r="M142" s="1">
        <v>260</v>
      </c>
      <c r="N142" s="1">
        <v>2642</v>
      </c>
      <c r="O142" s="86">
        <v>19</v>
      </c>
      <c r="P142" s="86">
        <v>674</v>
      </c>
      <c r="Q142" s="2">
        <v>12309.74</v>
      </c>
      <c r="R142" s="2"/>
      <c r="S142" s="2"/>
      <c r="T142" s="2"/>
      <c r="U142" s="2"/>
      <c r="V142" s="2"/>
      <c r="X142" s="1">
        <v>8353</v>
      </c>
      <c r="Y142" s="1">
        <v>104</v>
      </c>
      <c r="Z142" s="2">
        <v>13622.77</v>
      </c>
      <c r="AA142" s="2">
        <v>20904.18</v>
      </c>
      <c r="AB142" s="2">
        <v>13385.56</v>
      </c>
    </row>
    <row r="143" spans="13:28" x14ac:dyDescent="0.25">
      <c r="M143" s="1">
        <v>260</v>
      </c>
      <c r="N143" s="1">
        <v>2651</v>
      </c>
      <c r="O143" s="86">
        <v>9</v>
      </c>
      <c r="P143" s="86">
        <v>48</v>
      </c>
      <c r="Q143" s="2">
        <v>1357.9</v>
      </c>
      <c r="R143" s="2"/>
      <c r="S143" s="2"/>
      <c r="T143" s="2"/>
      <c r="U143" s="2"/>
      <c r="V143" s="2"/>
      <c r="X143" s="1">
        <v>8467</v>
      </c>
      <c r="Y143" s="1">
        <v>400</v>
      </c>
      <c r="Z143" s="2">
        <v>91.8</v>
      </c>
      <c r="AA143" s="2">
        <v>68.099999999999994</v>
      </c>
      <c r="AB143" s="2">
        <v>215.67</v>
      </c>
    </row>
    <row r="144" spans="13:28" x14ac:dyDescent="0.25">
      <c r="M144" s="1">
        <v>260</v>
      </c>
      <c r="N144" s="1">
        <v>2658</v>
      </c>
      <c r="O144" s="86">
        <v>33</v>
      </c>
      <c r="P144" s="86">
        <v>449</v>
      </c>
      <c r="Q144" s="2">
        <v>18041.939999999999</v>
      </c>
      <c r="R144" s="2"/>
      <c r="S144" s="2"/>
      <c r="T144" s="2"/>
      <c r="U144" s="2"/>
      <c r="V144" s="2"/>
      <c r="X144" s="1">
        <v>8594</v>
      </c>
      <c r="Y144" s="1">
        <v>250</v>
      </c>
      <c r="Z144" s="2">
        <v>0</v>
      </c>
      <c r="AA144" s="2">
        <v>124.44</v>
      </c>
      <c r="AB144" s="2">
        <v>0</v>
      </c>
    </row>
    <row r="145" spans="13:28" x14ac:dyDescent="0.25">
      <c r="M145" s="1">
        <v>260</v>
      </c>
      <c r="N145" s="1">
        <v>2663</v>
      </c>
      <c r="O145" s="86">
        <v>8</v>
      </c>
      <c r="P145" s="86">
        <v>105</v>
      </c>
      <c r="Q145" s="2">
        <v>2208.56</v>
      </c>
      <c r="R145" s="2"/>
      <c r="S145" s="2"/>
      <c r="T145" s="2"/>
      <c r="U145" s="2"/>
      <c r="V145" s="2"/>
      <c r="X145" s="1">
        <v>8631</v>
      </c>
      <c r="Y145" s="1">
        <v>320</v>
      </c>
      <c r="Z145" s="2">
        <v>178.93</v>
      </c>
      <c r="AA145" s="2">
        <v>0</v>
      </c>
      <c r="AB145" s="2">
        <v>88.6</v>
      </c>
    </row>
    <row r="146" spans="13:28" x14ac:dyDescent="0.25">
      <c r="M146" s="1">
        <v>260</v>
      </c>
      <c r="N146" s="1">
        <v>2667</v>
      </c>
      <c r="O146" s="86">
        <v>11</v>
      </c>
      <c r="P146" s="86">
        <v>48</v>
      </c>
      <c r="Q146" s="2">
        <v>2127.61</v>
      </c>
      <c r="R146" s="2"/>
      <c r="S146" s="2"/>
      <c r="T146" s="2"/>
      <c r="U146" s="2"/>
      <c r="V146" s="2"/>
      <c r="X146" s="1">
        <v>8634</v>
      </c>
      <c r="Y146" s="1">
        <v>104</v>
      </c>
      <c r="Z146" s="2">
        <v>0</v>
      </c>
      <c r="AA146" s="2">
        <v>0</v>
      </c>
      <c r="AB146" s="2">
        <v>49.74</v>
      </c>
    </row>
    <row r="147" spans="13:28" x14ac:dyDescent="0.25">
      <c r="M147" s="1">
        <v>260</v>
      </c>
      <c r="N147" s="1">
        <v>2673</v>
      </c>
      <c r="O147" s="86">
        <v>5</v>
      </c>
      <c r="P147" s="86">
        <v>310</v>
      </c>
      <c r="Q147" s="2">
        <v>10213.620000000001</v>
      </c>
      <c r="R147" s="2"/>
      <c r="S147" s="2"/>
      <c r="T147" s="2"/>
      <c r="U147" s="2"/>
      <c r="V147" s="2"/>
      <c r="X147" s="1">
        <v>8636</v>
      </c>
      <c r="Y147" s="1">
        <v>340</v>
      </c>
      <c r="Z147" s="2">
        <v>0</v>
      </c>
      <c r="AA147" s="2">
        <v>100.64</v>
      </c>
      <c r="AB147" s="2">
        <v>185.2</v>
      </c>
    </row>
    <row r="148" spans="13:28" x14ac:dyDescent="0.25">
      <c r="M148" s="1">
        <v>260</v>
      </c>
      <c r="N148" s="1">
        <v>2674</v>
      </c>
      <c r="O148" s="86">
        <v>20</v>
      </c>
      <c r="P148" s="86">
        <v>93</v>
      </c>
      <c r="Q148" s="2">
        <v>4471.4799999999996</v>
      </c>
      <c r="R148" s="2"/>
      <c r="S148" s="2"/>
      <c r="T148" s="2"/>
      <c r="U148" s="2"/>
      <c r="V148" s="2"/>
      <c r="X148" s="1">
        <v>8672</v>
      </c>
      <c r="Y148" s="1">
        <v>104</v>
      </c>
      <c r="Z148" s="2">
        <v>0</v>
      </c>
      <c r="AA148" s="2">
        <v>0</v>
      </c>
      <c r="AB148" s="2">
        <v>542.16</v>
      </c>
    </row>
    <row r="149" spans="13:28" x14ac:dyDescent="0.25">
      <c r="M149" s="1">
        <v>260</v>
      </c>
      <c r="N149" s="1">
        <v>2680</v>
      </c>
      <c r="O149" s="86">
        <v>15</v>
      </c>
      <c r="P149" s="86">
        <v>123</v>
      </c>
      <c r="Q149" s="2">
        <v>5133.1400000000003</v>
      </c>
      <c r="R149" s="2"/>
      <c r="S149" s="2"/>
      <c r="T149" s="2"/>
      <c r="U149" s="2"/>
      <c r="V149" s="2"/>
      <c r="X149" s="1">
        <v>8787</v>
      </c>
      <c r="Y149" s="1">
        <v>450</v>
      </c>
      <c r="Z149" s="2">
        <v>0</v>
      </c>
      <c r="AA149" s="2">
        <v>0</v>
      </c>
      <c r="AB149" s="2">
        <v>157.87</v>
      </c>
    </row>
    <row r="150" spans="13:28" x14ac:dyDescent="0.25">
      <c r="M150" s="1">
        <v>260</v>
      </c>
      <c r="N150" s="1">
        <v>2683</v>
      </c>
      <c r="O150" s="86">
        <v>11</v>
      </c>
      <c r="P150" s="86">
        <v>103</v>
      </c>
      <c r="Q150" s="2">
        <v>2859.76</v>
      </c>
      <c r="R150" s="2"/>
      <c r="S150" s="2"/>
      <c r="T150" s="2"/>
      <c r="U150" s="2"/>
      <c r="V150" s="2"/>
      <c r="X150" s="1">
        <v>8876</v>
      </c>
      <c r="Y150" s="1">
        <v>150</v>
      </c>
      <c r="Z150" s="2">
        <v>231.04</v>
      </c>
      <c r="AA150" s="2">
        <v>196.09</v>
      </c>
      <c r="AB150" s="2">
        <v>40.39</v>
      </c>
    </row>
    <row r="151" spans="13:28" x14ac:dyDescent="0.25">
      <c r="M151" s="1">
        <v>260</v>
      </c>
      <c r="N151" s="1">
        <v>2684</v>
      </c>
      <c r="O151" s="86">
        <v>8</v>
      </c>
      <c r="P151" s="86">
        <v>21</v>
      </c>
      <c r="Q151" s="2">
        <v>1450.12</v>
      </c>
      <c r="R151" s="2"/>
      <c r="S151" s="2"/>
      <c r="T151" s="2"/>
      <c r="U151" s="2"/>
      <c r="V151" s="2"/>
      <c r="X151" s="1">
        <v>8877</v>
      </c>
      <c r="Y151" s="1">
        <v>104</v>
      </c>
      <c r="Z151" s="2">
        <v>0</v>
      </c>
      <c r="AA151" s="2">
        <v>0</v>
      </c>
      <c r="AB151" s="2">
        <v>23.06</v>
      </c>
    </row>
    <row r="152" spans="13:28" x14ac:dyDescent="0.25">
      <c r="M152" s="1">
        <v>260</v>
      </c>
      <c r="N152" s="1">
        <v>2685</v>
      </c>
      <c r="O152" s="86">
        <v>12</v>
      </c>
      <c r="P152" s="86">
        <v>57</v>
      </c>
      <c r="Q152" s="2">
        <v>2750.47</v>
      </c>
      <c r="R152" s="2"/>
      <c r="S152" s="2"/>
      <c r="T152" s="2"/>
      <c r="U152" s="2"/>
      <c r="V152" s="2"/>
      <c r="X152" s="1">
        <v>8934</v>
      </c>
      <c r="Y152" s="1">
        <v>250</v>
      </c>
      <c r="Z152" s="2">
        <v>0</v>
      </c>
      <c r="AA152" s="2">
        <v>367.88</v>
      </c>
      <c r="AB152" s="2">
        <v>0</v>
      </c>
    </row>
    <row r="153" spans="13:28" x14ac:dyDescent="0.25">
      <c r="M153" s="1">
        <v>260</v>
      </c>
      <c r="N153" s="1">
        <v>2686</v>
      </c>
      <c r="O153" s="86">
        <v>4</v>
      </c>
      <c r="P153" s="86">
        <v>142</v>
      </c>
      <c r="Q153" s="2">
        <v>2449</v>
      </c>
      <c r="R153" s="2"/>
      <c r="S153" s="2"/>
      <c r="T153" s="2"/>
      <c r="U153" s="2"/>
      <c r="V153" s="2"/>
      <c r="X153" s="1">
        <v>8979</v>
      </c>
      <c r="Y153" s="1">
        <v>104</v>
      </c>
      <c r="Z153" s="2">
        <v>0</v>
      </c>
      <c r="AA153" s="2">
        <v>134.97</v>
      </c>
      <c r="AB153" s="2">
        <v>0</v>
      </c>
    </row>
    <row r="154" spans="13:28" x14ac:dyDescent="0.25">
      <c r="M154" s="1">
        <v>260</v>
      </c>
      <c r="N154" s="1">
        <v>2687</v>
      </c>
      <c r="O154" s="86">
        <v>12</v>
      </c>
      <c r="P154" s="86">
        <v>94</v>
      </c>
      <c r="Q154" s="2">
        <v>5975.5</v>
      </c>
      <c r="R154" s="2"/>
      <c r="S154" s="2"/>
      <c r="T154" s="2"/>
      <c r="U154" s="2"/>
      <c r="V154" s="2"/>
      <c r="X154" s="1">
        <v>9193</v>
      </c>
      <c r="Y154" s="1">
        <v>250</v>
      </c>
      <c r="Z154" s="2">
        <v>0</v>
      </c>
      <c r="AA154" s="2">
        <v>298.44</v>
      </c>
      <c r="AB154" s="2">
        <v>41</v>
      </c>
    </row>
    <row r="155" spans="13:28" x14ac:dyDescent="0.25">
      <c r="M155" s="1">
        <v>260</v>
      </c>
      <c r="N155" s="1">
        <v>2688</v>
      </c>
      <c r="O155" s="86">
        <v>15</v>
      </c>
      <c r="P155" s="86">
        <v>98</v>
      </c>
      <c r="Q155" s="2">
        <v>3937.8</v>
      </c>
      <c r="R155" s="2"/>
      <c r="S155" s="2"/>
      <c r="T155" s="2"/>
      <c r="U155" s="2"/>
      <c r="V155" s="2"/>
      <c r="X155" s="1">
        <v>9228</v>
      </c>
      <c r="Y155" s="1">
        <v>150</v>
      </c>
      <c r="Z155" s="2">
        <v>375.01</v>
      </c>
      <c r="AA155" s="2">
        <v>100.03</v>
      </c>
      <c r="AB155" s="2">
        <v>421.06</v>
      </c>
    </row>
    <row r="156" spans="13:28" x14ac:dyDescent="0.25">
      <c r="M156" s="1">
        <v>260</v>
      </c>
      <c r="N156" s="1">
        <v>2689</v>
      </c>
      <c r="O156" s="86">
        <v>7</v>
      </c>
      <c r="P156" s="86">
        <v>49</v>
      </c>
      <c r="Q156" s="2">
        <v>1945.01</v>
      </c>
      <c r="R156" s="2"/>
      <c r="S156" s="2"/>
      <c r="T156" s="2"/>
      <c r="U156" s="2"/>
      <c r="V156" s="2"/>
      <c r="X156" s="1">
        <v>9334</v>
      </c>
      <c r="Y156" s="1">
        <v>300</v>
      </c>
      <c r="Z156" s="2">
        <v>126.72</v>
      </c>
      <c r="AA156" s="2">
        <v>1881.6</v>
      </c>
      <c r="AB156" s="2">
        <v>0</v>
      </c>
    </row>
    <row r="157" spans="13:28" x14ac:dyDescent="0.25">
      <c r="M157" s="1">
        <v>260</v>
      </c>
      <c r="N157" s="1">
        <v>5119</v>
      </c>
      <c r="O157" s="86">
        <v>3</v>
      </c>
      <c r="P157" s="86">
        <v>117</v>
      </c>
      <c r="Q157" s="2">
        <v>4649.18</v>
      </c>
      <c r="R157" s="2"/>
      <c r="S157" s="2"/>
      <c r="T157" s="2"/>
      <c r="U157" s="2"/>
      <c r="V157" s="2"/>
      <c r="X157" s="1">
        <v>9402</v>
      </c>
      <c r="Y157" s="1">
        <v>104</v>
      </c>
      <c r="Z157" s="2">
        <v>0</v>
      </c>
      <c r="AA157" s="2">
        <v>364.06</v>
      </c>
      <c r="AB157" s="2">
        <v>369</v>
      </c>
    </row>
    <row r="158" spans="13:28" x14ac:dyDescent="0.25">
      <c r="M158" s="1">
        <v>260</v>
      </c>
      <c r="N158" s="1">
        <v>5135</v>
      </c>
      <c r="O158" s="86">
        <v>9</v>
      </c>
      <c r="P158" s="86">
        <v>158</v>
      </c>
      <c r="Q158" s="2">
        <v>4397.8100000000004</v>
      </c>
      <c r="R158" s="2"/>
      <c r="S158" s="2"/>
      <c r="T158" s="2"/>
      <c r="U158" s="2"/>
      <c r="V158" s="2"/>
      <c r="X158" s="1">
        <v>9540</v>
      </c>
      <c r="Y158" s="1">
        <v>360</v>
      </c>
      <c r="Z158" s="2">
        <v>0</v>
      </c>
      <c r="AA158" s="2">
        <v>92.15</v>
      </c>
      <c r="AB158" s="2">
        <v>49.72</v>
      </c>
    </row>
    <row r="159" spans="13:28" x14ac:dyDescent="0.25">
      <c r="M159" s="1">
        <v>270</v>
      </c>
      <c r="N159" s="1">
        <v>1532</v>
      </c>
      <c r="O159" s="86">
        <v>6</v>
      </c>
      <c r="P159" s="86">
        <v>40829</v>
      </c>
      <c r="Q159" s="2">
        <v>617895.30000000005</v>
      </c>
      <c r="R159" s="2"/>
      <c r="S159" s="2"/>
      <c r="T159" s="2"/>
      <c r="U159" s="2"/>
      <c r="V159" s="2"/>
      <c r="X159" s="1">
        <v>9550</v>
      </c>
      <c r="Y159" s="1">
        <v>104</v>
      </c>
      <c r="Z159" s="2">
        <v>1330.02</v>
      </c>
      <c r="AA159" s="2">
        <v>285.82</v>
      </c>
      <c r="AB159" s="2">
        <v>771.85</v>
      </c>
    </row>
    <row r="160" spans="13:28" x14ac:dyDescent="0.25">
      <c r="M160" s="1">
        <v>270</v>
      </c>
      <c r="N160" s="1">
        <v>1566</v>
      </c>
      <c r="O160" s="86">
        <v>8</v>
      </c>
      <c r="P160" s="86">
        <v>825</v>
      </c>
      <c r="Q160" s="2">
        <v>16155.05</v>
      </c>
      <c r="R160" s="2"/>
      <c r="S160" s="2"/>
      <c r="T160" s="2"/>
      <c r="U160" s="2"/>
      <c r="V160" s="2"/>
      <c r="X160" s="1">
        <v>9553</v>
      </c>
      <c r="Y160" s="1">
        <v>104</v>
      </c>
      <c r="Z160" s="2">
        <v>415.76</v>
      </c>
      <c r="AA160" s="2">
        <v>274.56</v>
      </c>
      <c r="AB160" s="2">
        <v>0</v>
      </c>
    </row>
    <row r="161" spans="13:28" x14ac:dyDescent="0.25">
      <c r="M161" s="1">
        <v>270</v>
      </c>
      <c r="N161" s="1">
        <v>2721</v>
      </c>
      <c r="O161" s="86">
        <v>4</v>
      </c>
      <c r="P161" s="86">
        <v>363</v>
      </c>
      <c r="Q161" s="2">
        <v>9907.51</v>
      </c>
      <c r="R161" s="2"/>
      <c r="S161" s="2"/>
      <c r="T161" s="2"/>
      <c r="U161" s="2"/>
      <c r="V161" s="2"/>
      <c r="X161" s="1">
        <v>9676</v>
      </c>
      <c r="Y161" s="1">
        <v>104</v>
      </c>
      <c r="Z161" s="2">
        <v>178.05</v>
      </c>
      <c r="AA161" s="2">
        <v>0</v>
      </c>
      <c r="AB161" s="2">
        <v>0</v>
      </c>
    </row>
    <row r="162" spans="13:28" x14ac:dyDescent="0.25">
      <c r="M162" s="1">
        <v>270</v>
      </c>
      <c r="N162" s="1">
        <v>2782</v>
      </c>
      <c r="O162" s="86">
        <v>12</v>
      </c>
      <c r="P162" s="86">
        <v>2364</v>
      </c>
      <c r="Q162" s="2">
        <v>30828</v>
      </c>
      <c r="R162" s="2"/>
      <c r="S162" s="2"/>
      <c r="T162" s="2"/>
      <c r="U162" s="2"/>
      <c r="V162" s="2"/>
      <c r="X162" s="1">
        <v>9695</v>
      </c>
      <c r="Y162" s="1">
        <v>340</v>
      </c>
      <c r="Z162" s="2">
        <v>181.35</v>
      </c>
      <c r="AA162" s="2">
        <v>0</v>
      </c>
      <c r="AB162" s="2">
        <v>0</v>
      </c>
    </row>
    <row r="163" spans="13:28" x14ac:dyDescent="0.25">
      <c r="M163" s="1">
        <v>270</v>
      </c>
      <c r="N163" s="1">
        <v>2794</v>
      </c>
      <c r="O163" s="86">
        <v>12</v>
      </c>
      <c r="P163" s="86">
        <v>348</v>
      </c>
      <c r="Q163" s="2">
        <v>7963.61</v>
      </c>
      <c r="R163" s="2"/>
      <c r="S163" s="2"/>
      <c r="T163" s="2"/>
      <c r="U163" s="2"/>
      <c r="V163" s="2"/>
      <c r="X163" s="1">
        <v>9787</v>
      </c>
      <c r="Y163" s="1">
        <v>4980</v>
      </c>
      <c r="Z163" s="2">
        <v>43.98</v>
      </c>
      <c r="AA163" s="2">
        <v>150.6</v>
      </c>
      <c r="AB163" s="2">
        <v>112.05</v>
      </c>
    </row>
    <row r="164" spans="13:28" x14ac:dyDescent="0.25">
      <c r="M164" s="1">
        <v>270</v>
      </c>
      <c r="N164" s="1">
        <v>2899</v>
      </c>
      <c r="O164" s="86">
        <v>14</v>
      </c>
      <c r="P164" s="86">
        <v>2070</v>
      </c>
      <c r="Q164" s="2">
        <v>19216.02</v>
      </c>
      <c r="R164" s="2"/>
      <c r="S164" s="2"/>
      <c r="T164" s="2"/>
      <c r="U164" s="2"/>
      <c r="V164" s="2"/>
      <c r="X164" s="1">
        <v>9856</v>
      </c>
      <c r="Y164" s="1">
        <v>320</v>
      </c>
      <c r="Z164" s="2">
        <v>217.79</v>
      </c>
      <c r="AA164" s="2">
        <v>268.13</v>
      </c>
      <c r="AB164" s="2">
        <v>174.39</v>
      </c>
    </row>
    <row r="165" spans="13:28" x14ac:dyDescent="0.25">
      <c r="M165" s="1">
        <v>270</v>
      </c>
      <c r="N165" s="1">
        <v>3042</v>
      </c>
      <c r="O165" s="86">
        <v>8</v>
      </c>
      <c r="P165" s="86">
        <v>342</v>
      </c>
      <c r="Q165" s="2">
        <v>9942.43</v>
      </c>
      <c r="R165" s="2"/>
      <c r="S165" s="2"/>
      <c r="T165" s="2"/>
      <c r="U165" s="2"/>
      <c r="V165" s="2"/>
      <c r="X165" s="1">
        <v>9880</v>
      </c>
      <c r="Y165" s="1">
        <v>250</v>
      </c>
      <c r="Z165" s="2">
        <v>0</v>
      </c>
      <c r="AA165" s="2">
        <v>0</v>
      </c>
      <c r="AB165" s="2">
        <v>150.84</v>
      </c>
    </row>
    <row r="166" spans="13:28" x14ac:dyDescent="0.25">
      <c r="M166" s="1">
        <v>270</v>
      </c>
      <c r="N166" s="1">
        <v>3043</v>
      </c>
      <c r="O166" s="86">
        <v>13</v>
      </c>
      <c r="P166" s="86">
        <v>1376</v>
      </c>
      <c r="Q166" s="2">
        <v>12631.85</v>
      </c>
      <c r="R166" s="2"/>
      <c r="S166" s="2"/>
      <c r="T166" s="2"/>
      <c r="U166" s="2"/>
      <c r="V166" s="2"/>
      <c r="X166" s="1">
        <v>9890</v>
      </c>
      <c r="Y166" s="1">
        <v>300</v>
      </c>
      <c r="Z166" s="2">
        <v>80.91</v>
      </c>
      <c r="AA166" s="2">
        <v>0</v>
      </c>
      <c r="AB166" s="2">
        <v>0</v>
      </c>
    </row>
    <row r="167" spans="13:28" x14ac:dyDescent="0.25">
      <c r="M167" s="1">
        <v>270</v>
      </c>
      <c r="N167" s="1">
        <v>3070</v>
      </c>
      <c r="O167" s="86">
        <v>3</v>
      </c>
      <c r="P167" s="86">
        <v>1405</v>
      </c>
      <c r="Q167" s="2">
        <v>56215.24</v>
      </c>
      <c r="R167" s="2"/>
      <c r="S167" s="2"/>
      <c r="T167" s="2"/>
      <c r="U167" s="2"/>
      <c r="V167" s="2"/>
      <c r="X167" s="1">
        <v>9911</v>
      </c>
      <c r="Y167" s="1">
        <v>320</v>
      </c>
      <c r="Z167" s="2">
        <v>0</v>
      </c>
      <c r="AA167" s="2">
        <v>153.29</v>
      </c>
      <c r="AB167" s="2">
        <v>0</v>
      </c>
    </row>
    <row r="168" spans="13:28" x14ac:dyDescent="0.25">
      <c r="M168" s="1">
        <v>270</v>
      </c>
      <c r="N168" s="1">
        <v>3499</v>
      </c>
      <c r="O168" s="86">
        <v>14</v>
      </c>
      <c r="P168" s="86">
        <v>2849</v>
      </c>
      <c r="Q168" s="2">
        <v>62680.2</v>
      </c>
      <c r="R168" s="2"/>
      <c r="S168" s="2"/>
      <c r="T168" s="2"/>
      <c r="U168" s="2"/>
      <c r="V168" s="2"/>
      <c r="X168" s="1">
        <v>9946</v>
      </c>
      <c r="Y168" s="1">
        <v>320</v>
      </c>
      <c r="Z168" s="2">
        <v>128.86000000000001</v>
      </c>
      <c r="AA168" s="2">
        <v>13.38</v>
      </c>
      <c r="AB168" s="2">
        <v>172.39</v>
      </c>
    </row>
    <row r="169" spans="13:28" x14ac:dyDescent="0.25">
      <c r="M169" s="1">
        <v>270</v>
      </c>
      <c r="N169" s="1">
        <v>4024</v>
      </c>
      <c r="O169" s="86">
        <v>7</v>
      </c>
      <c r="P169" s="86">
        <v>238</v>
      </c>
      <c r="Q169" s="2">
        <v>6835</v>
      </c>
      <c r="R169" s="2"/>
      <c r="S169" s="2"/>
      <c r="T169" s="2"/>
      <c r="U169" s="2"/>
      <c r="V169" s="2"/>
      <c r="X169" s="1">
        <v>9971</v>
      </c>
      <c r="Y169" s="1">
        <v>104</v>
      </c>
      <c r="Z169" s="2">
        <v>91.48</v>
      </c>
      <c r="AA169" s="2">
        <v>158.36000000000001</v>
      </c>
      <c r="AB169" s="2">
        <v>0</v>
      </c>
    </row>
    <row r="170" spans="13:28" x14ac:dyDescent="0.25">
      <c r="M170" s="1">
        <v>280</v>
      </c>
      <c r="N170" s="1">
        <v>280</v>
      </c>
      <c r="O170" s="86">
        <v>2</v>
      </c>
      <c r="P170" s="86">
        <v>9</v>
      </c>
      <c r="Q170" s="2">
        <v>195.49</v>
      </c>
      <c r="R170" s="2"/>
      <c r="S170" s="2"/>
      <c r="T170" s="2"/>
      <c r="U170" s="2"/>
      <c r="V170" s="2"/>
      <c r="X170" s="1">
        <v>9974</v>
      </c>
      <c r="Y170" s="1">
        <v>104</v>
      </c>
      <c r="Z170" s="2">
        <v>0</v>
      </c>
      <c r="AA170" s="2">
        <v>48.17</v>
      </c>
      <c r="AB170" s="2">
        <v>0</v>
      </c>
    </row>
    <row r="171" spans="13:28" x14ac:dyDescent="0.25">
      <c r="M171" s="1">
        <v>280</v>
      </c>
      <c r="N171" s="1">
        <v>375</v>
      </c>
      <c r="O171" s="86">
        <v>11</v>
      </c>
      <c r="P171" s="86">
        <v>207</v>
      </c>
      <c r="Q171" s="2">
        <v>3440.61</v>
      </c>
      <c r="R171" s="2"/>
      <c r="S171" s="2"/>
      <c r="T171" s="2"/>
      <c r="U171" s="2"/>
      <c r="V171" s="2"/>
      <c r="X171" s="1">
        <v>9986</v>
      </c>
      <c r="Y171" s="1">
        <v>150</v>
      </c>
      <c r="Z171" s="2">
        <v>86.04</v>
      </c>
      <c r="AA171" s="2">
        <v>0</v>
      </c>
      <c r="AB171" s="2">
        <v>0</v>
      </c>
    </row>
    <row r="172" spans="13:28" x14ac:dyDescent="0.25">
      <c r="M172" s="1">
        <v>280</v>
      </c>
      <c r="N172" s="1">
        <v>2800</v>
      </c>
      <c r="O172" s="86">
        <v>2</v>
      </c>
      <c r="P172" s="86">
        <v>12</v>
      </c>
      <c r="Q172" s="2">
        <v>300.39</v>
      </c>
      <c r="R172" s="2"/>
      <c r="S172" s="2"/>
      <c r="T172" s="2"/>
      <c r="U172" s="2"/>
      <c r="V172" s="2"/>
      <c r="X172" s="1">
        <v>10057</v>
      </c>
      <c r="Y172" s="1">
        <v>450</v>
      </c>
      <c r="Z172" s="2">
        <v>160.22</v>
      </c>
      <c r="AA172" s="2">
        <v>0</v>
      </c>
      <c r="AB172" s="2">
        <v>0</v>
      </c>
    </row>
    <row r="173" spans="13:28" x14ac:dyDescent="0.25">
      <c r="M173" s="1">
        <v>280</v>
      </c>
      <c r="N173" s="1">
        <v>2856</v>
      </c>
      <c r="O173" s="86">
        <v>16</v>
      </c>
      <c r="P173" s="86">
        <v>507</v>
      </c>
      <c r="Q173" s="2">
        <v>9303.8799999999992</v>
      </c>
      <c r="R173" s="2"/>
      <c r="S173" s="2"/>
      <c r="T173" s="2"/>
      <c r="U173" s="2"/>
      <c r="V173" s="2"/>
      <c r="X173" s="1">
        <v>10068</v>
      </c>
      <c r="Y173" s="1">
        <v>360</v>
      </c>
      <c r="Z173" s="2">
        <v>480.62</v>
      </c>
      <c r="AA173" s="2">
        <v>424.32</v>
      </c>
      <c r="AB173" s="2">
        <v>755.82</v>
      </c>
    </row>
    <row r="174" spans="13:28" x14ac:dyDescent="0.25">
      <c r="M174" s="1">
        <v>280</v>
      </c>
      <c r="N174" s="1">
        <v>2866</v>
      </c>
      <c r="O174" s="86">
        <v>17</v>
      </c>
      <c r="P174" s="86">
        <v>89</v>
      </c>
      <c r="Q174" s="2">
        <v>2547.9699999999998</v>
      </c>
      <c r="R174" s="2"/>
      <c r="S174" s="2"/>
      <c r="T174" s="2"/>
      <c r="U174" s="2"/>
      <c r="V174" s="2"/>
      <c r="X174" s="1">
        <v>10107</v>
      </c>
      <c r="Y174" s="1">
        <v>104</v>
      </c>
      <c r="Z174" s="2">
        <v>293.27</v>
      </c>
      <c r="AA174" s="2">
        <v>0</v>
      </c>
      <c r="AB174" s="2">
        <v>438.87</v>
      </c>
    </row>
    <row r="175" spans="13:28" x14ac:dyDescent="0.25">
      <c r="M175" s="1">
        <v>280</v>
      </c>
      <c r="N175" s="1">
        <v>2867</v>
      </c>
      <c r="O175" s="86">
        <v>12</v>
      </c>
      <c r="P175" s="86">
        <v>88</v>
      </c>
      <c r="Q175" s="2">
        <v>1647.73</v>
      </c>
      <c r="R175" s="2"/>
      <c r="S175" s="2"/>
      <c r="T175" s="2"/>
      <c r="U175" s="2"/>
      <c r="V175" s="2"/>
      <c r="X175" s="1">
        <v>10116</v>
      </c>
      <c r="Y175" s="1">
        <v>4980</v>
      </c>
      <c r="Z175" s="2">
        <v>0</v>
      </c>
      <c r="AA175" s="2">
        <v>276.24</v>
      </c>
      <c r="AB175" s="2">
        <v>0</v>
      </c>
    </row>
    <row r="176" spans="13:28" x14ac:dyDescent="0.25">
      <c r="M176" s="1">
        <v>280</v>
      </c>
      <c r="N176" s="1">
        <v>2868</v>
      </c>
      <c r="O176" s="86">
        <v>8</v>
      </c>
      <c r="P176" s="86">
        <v>25</v>
      </c>
      <c r="Q176" s="2">
        <v>820.37</v>
      </c>
      <c r="R176" s="2"/>
      <c r="S176" s="2"/>
      <c r="T176" s="2"/>
      <c r="U176" s="2"/>
      <c r="V176" s="2"/>
      <c r="X176" s="1">
        <v>10127</v>
      </c>
      <c r="Y176" s="1">
        <v>4980</v>
      </c>
      <c r="Z176" s="2">
        <v>1045.56</v>
      </c>
      <c r="AA176" s="2">
        <v>508.49</v>
      </c>
      <c r="AB176" s="2">
        <v>913.11</v>
      </c>
    </row>
    <row r="177" spans="13:28" x14ac:dyDescent="0.25">
      <c r="M177" s="1">
        <v>280</v>
      </c>
      <c r="N177" s="1">
        <v>2869</v>
      </c>
      <c r="O177" s="86">
        <v>23</v>
      </c>
      <c r="P177" s="86">
        <v>80</v>
      </c>
      <c r="Q177" s="2">
        <v>2687.71</v>
      </c>
      <c r="R177" s="2"/>
      <c r="S177" s="2"/>
      <c r="T177" s="2"/>
      <c r="U177" s="2"/>
      <c r="V177" s="2"/>
      <c r="X177" s="1">
        <v>10245</v>
      </c>
      <c r="Y177" s="1">
        <v>360</v>
      </c>
      <c r="Z177" s="2">
        <v>0</v>
      </c>
      <c r="AA177" s="2">
        <v>150.55000000000001</v>
      </c>
      <c r="AB177" s="2">
        <v>0</v>
      </c>
    </row>
    <row r="178" spans="13:28" x14ac:dyDescent="0.25">
      <c r="M178" s="1">
        <v>280</v>
      </c>
      <c r="N178" s="1">
        <v>2875</v>
      </c>
      <c r="O178" s="86">
        <v>11</v>
      </c>
      <c r="P178" s="86">
        <v>129</v>
      </c>
      <c r="Q178" s="2">
        <v>2801.86</v>
      </c>
      <c r="R178" s="2"/>
      <c r="S178" s="2"/>
      <c r="T178" s="2"/>
      <c r="U178" s="2"/>
      <c r="V178" s="2"/>
      <c r="X178" s="1">
        <v>10268</v>
      </c>
      <c r="Y178" s="1">
        <v>4980</v>
      </c>
      <c r="Z178" s="2">
        <v>40.14</v>
      </c>
      <c r="AA178" s="2">
        <v>0</v>
      </c>
      <c r="AB178" s="2">
        <v>0</v>
      </c>
    </row>
    <row r="179" spans="13:28" x14ac:dyDescent="0.25">
      <c r="M179" s="1">
        <v>280</v>
      </c>
      <c r="N179" s="1">
        <v>2889</v>
      </c>
      <c r="O179" s="86">
        <v>11</v>
      </c>
      <c r="P179" s="86">
        <v>71</v>
      </c>
      <c r="Q179" s="2">
        <v>1871.94</v>
      </c>
      <c r="R179" s="2"/>
      <c r="S179" s="2"/>
      <c r="T179" s="2"/>
      <c r="U179" s="2"/>
      <c r="V179" s="2"/>
      <c r="X179" s="1">
        <v>10354</v>
      </c>
      <c r="Y179" s="1">
        <v>104</v>
      </c>
      <c r="Z179" s="2">
        <v>460.06</v>
      </c>
      <c r="AA179" s="2">
        <v>0</v>
      </c>
      <c r="AB179" s="2">
        <v>374.13</v>
      </c>
    </row>
    <row r="180" spans="13:28" x14ac:dyDescent="0.25">
      <c r="M180" s="1">
        <v>280</v>
      </c>
      <c r="N180" s="1">
        <v>2892</v>
      </c>
      <c r="O180" s="86">
        <v>11</v>
      </c>
      <c r="P180" s="86">
        <v>28</v>
      </c>
      <c r="Q180" s="2">
        <v>1141.1099999999999</v>
      </c>
      <c r="R180" s="2"/>
      <c r="S180" s="2"/>
      <c r="T180" s="2"/>
      <c r="U180" s="2"/>
      <c r="V180" s="2"/>
      <c r="X180" s="1">
        <v>10393</v>
      </c>
      <c r="Y180" s="1">
        <v>4980</v>
      </c>
      <c r="Z180" s="2">
        <v>3671.66</v>
      </c>
      <c r="AA180" s="2">
        <v>3243.97</v>
      </c>
      <c r="AB180" s="2">
        <v>7318.83</v>
      </c>
    </row>
    <row r="181" spans="13:28" x14ac:dyDescent="0.25">
      <c r="M181" s="1">
        <v>280</v>
      </c>
      <c r="N181" s="1">
        <v>2895</v>
      </c>
      <c r="O181" s="86">
        <v>11</v>
      </c>
      <c r="P181" s="86">
        <v>120</v>
      </c>
      <c r="Q181" s="2">
        <v>2387.8200000000002</v>
      </c>
      <c r="R181" s="2"/>
      <c r="S181" s="2"/>
      <c r="T181" s="2"/>
      <c r="U181" s="2"/>
      <c r="V181" s="2"/>
      <c r="X181" s="1">
        <v>10484</v>
      </c>
      <c r="Y181" s="1">
        <v>250</v>
      </c>
      <c r="Z181" s="2">
        <v>0</v>
      </c>
      <c r="AA181" s="2">
        <v>48.16</v>
      </c>
      <c r="AB181" s="2">
        <v>0</v>
      </c>
    </row>
    <row r="182" spans="13:28" x14ac:dyDescent="0.25">
      <c r="M182" s="1">
        <v>280</v>
      </c>
      <c r="N182" s="1">
        <v>2896</v>
      </c>
      <c r="O182" s="86">
        <v>11</v>
      </c>
      <c r="P182" s="86">
        <v>141</v>
      </c>
      <c r="Q182" s="2">
        <v>2377.61</v>
      </c>
      <c r="R182" s="2"/>
      <c r="S182" s="2"/>
      <c r="T182" s="2"/>
      <c r="U182" s="2"/>
      <c r="V182" s="2"/>
      <c r="X182" s="1">
        <v>10487</v>
      </c>
      <c r="Y182" s="1">
        <v>250</v>
      </c>
      <c r="Z182" s="2">
        <v>178.05</v>
      </c>
      <c r="AA182" s="2">
        <v>371.02</v>
      </c>
      <c r="AB182" s="2">
        <v>437.93</v>
      </c>
    </row>
    <row r="183" spans="13:28" x14ac:dyDescent="0.25">
      <c r="M183" s="1">
        <v>280</v>
      </c>
      <c r="N183" s="1">
        <v>2897</v>
      </c>
      <c r="O183" s="86">
        <v>11</v>
      </c>
      <c r="P183" s="86">
        <v>56</v>
      </c>
      <c r="Q183" s="2">
        <v>1928.43</v>
      </c>
      <c r="R183" s="2"/>
      <c r="S183" s="2"/>
      <c r="T183" s="2"/>
      <c r="U183" s="2"/>
      <c r="V183" s="2"/>
      <c r="X183" s="1">
        <v>10559</v>
      </c>
      <c r="Y183" s="1">
        <v>320</v>
      </c>
      <c r="Z183" s="2">
        <v>0</v>
      </c>
      <c r="AA183" s="2">
        <v>145.91</v>
      </c>
      <c r="AB183" s="2">
        <v>80.16</v>
      </c>
    </row>
    <row r="184" spans="13:28" x14ac:dyDescent="0.25">
      <c r="M184" s="1">
        <v>280</v>
      </c>
      <c r="N184" s="1">
        <v>2919</v>
      </c>
      <c r="O184" s="86">
        <v>14</v>
      </c>
      <c r="P184" s="86">
        <v>115</v>
      </c>
      <c r="Q184" s="2">
        <v>1968.64</v>
      </c>
      <c r="R184" s="2"/>
      <c r="S184" s="2"/>
      <c r="T184" s="2"/>
      <c r="U184" s="2"/>
      <c r="V184" s="2"/>
      <c r="X184" s="1">
        <v>10613</v>
      </c>
      <c r="Y184" s="1">
        <v>104</v>
      </c>
      <c r="Z184" s="2">
        <v>0</v>
      </c>
      <c r="AA184" s="2">
        <v>371.2</v>
      </c>
      <c r="AB184" s="2">
        <v>363.56</v>
      </c>
    </row>
    <row r="185" spans="13:28" x14ac:dyDescent="0.25">
      <c r="M185" s="1">
        <v>280</v>
      </c>
      <c r="N185" s="1">
        <v>2954</v>
      </c>
      <c r="O185" s="86">
        <v>17</v>
      </c>
      <c r="P185" s="86">
        <v>125</v>
      </c>
      <c r="Q185" s="2">
        <v>3255.07</v>
      </c>
      <c r="R185" s="2"/>
      <c r="S185" s="2"/>
      <c r="T185" s="2"/>
      <c r="U185" s="2"/>
      <c r="V185" s="2"/>
      <c r="X185" s="1">
        <v>10670</v>
      </c>
      <c r="Y185" s="1">
        <v>250</v>
      </c>
      <c r="Z185" s="2">
        <v>46.59</v>
      </c>
      <c r="AA185" s="2">
        <v>0</v>
      </c>
      <c r="AB185" s="2">
        <v>0</v>
      </c>
    </row>
    <row r="186" spans="13:28" x14ac:dyDescent="0.25">
      <c r="M186" s="1">
        <v>280</v>
      </c>
      <c r="N186" s="1">
        <v>9306</v>
      </c>
      <c r="O186" s="86">
        <v>8</v>
      </c>
      <c r="P186" s="86">
        <v>58</v>
      </c>
      <c r="Q186" s="2">
        <v>987.61</v>
      </c>
      <c r="R186" s="2"/>
      <c r="S186" s="2"/>
      <c r="T186" s="2"/>
      <c r="U186" s="2"/>
      <c r="V186" s="2"/>
      <c r="X186" s="1">
        <v>10686</v>
      </c>
      <c r="Y186" s="1">
        <v>340</v>
      </c>
      <c r="Z186" s="2">
        <v>209.8</v>
      </c>
      <c r="AA186" s="2">
        <v>505.36</v>
      </c>
      <c r="AB186" s="2">
        <v>992.8</v>
      </c>
    </row>
    <row r="187" spans="13:28" x14ac:dyDescent="0.25">
      <c r="M187" s="1">
        <v>280</v>
      </c>
      <c r="N187" s="1">
        <v>9307</v>
      </c>
      <c r="O187" s="86">
        <v>9</v>
      </c>
      <c r="P187" s="86">
        <v>54</v>
      </c>
      <c r="Q187" s="2">
        <v>1500.14</v>
      </c>
      <c r="R187" s="2"/>
      <c r="S187" s="2"/>
      <c r="T187" s="2"/>
      <c r="U187" s="2"/>
      <c r="V187" s="2"/>
      <c r="X187" s="1">
        <v>10733</v>
      </c>
      <c r="Y187" s="1">
        <v>250</v>
      </c>
      <c r="Z187" s="2">
        <v>0</v>
      </c>
      <c r="AA187" s="2">
        <v>141.87</v>
      </c>
      <c r="AB187" s="2">
        <v>0</v>
      </c>
    </row>
    <row r="188" spans="13:28" x14ac:dyDescent="0.25">
      <c r="M188" s="1">
        <v>280</v>
      </c>
      <c r="N188" s="1">
        <v>9310</v>
      </c>
      <c r="O188" s="86">
        <v>7</v>
      </c>
      <c r="P188" s="86">
        <v>66</v>
      </c>
      <c r="Q188" s="2">
        <v>1481.14</v>
      </c>
      <c r="R188" s="2"/>
      <c r="S188" s="2"/>
      <c r="T188" s="2"/>
      <c r="U188" s="2"/>
      <c r="V188" s="2"/>
      <c r="X188" s="1">
        <v>10786</v>
      </c>
      <c r="Y188" s="1">
        <v>104</v>
      </c>
      <c r="Z188" s="2">
        <v>0</v>
      </c>
      <c r="AA188" s="2">
        <v>0</v>
      </c>
      <c r="AB188" s="2">
        <v>164</v>
      </c>
    </row>
    <row r="189" spans="13:28" x14ac:dyDescent="0.25">
      <c r="M189" s="1">
        <v>280</v>
      </c>
      <c r="N189" s="1">
        <v>9312</v>
      </c>
      <c r="O189" s="86">
        <v>10</v>
      </c>
      <c r="P189" s="86">
        <v>45</v>
      </c>
      <c r="Q189" s="2">
        <v>976.56</v>
      </c>
      <c r="R189" s="2"/>
      <c r="S189" s="2"/>
      <c r="T189" s="2"/>
      <c r="U189" s="2"/>
      <c r="V189" s="2"/>
      <c r="X189" s="1">
        <v>10862</v>
      </c>
      <c r="Y189" s="1">
        <v>104</v>
      </c>
      <c r="Z189" s="2">
        <v>0</v>
      </c>
      <c r="AA189" s="2">
        <v>0</v>
      </c>
      <c r="AB189" s="2">
        <v>60.24</v>
      </c>
    </row>
    <row r="190" spans="13:28" x14ac:dyDescent="0.25">
      <c r="M190" s="1">
        <v>280</v>
      </c>
      <c r="N190" s="1">
        <v>9313</v>
      </c>
      <c r="O190" s="86">
        <v>10</v>
      </c>
      <c r="P190" s="86">
        <v>49</v>
      </c>
      <c r="Q190" s="2">
        <v>661.75</v>
      </c>
      <c r="R190" s="2"/>
      <c r="S190" s="2"/>
      <c r="T190" s="2"/>
      <c r="U190" s="2"/>
      <c r="V190" s="2"/>
      <c r="X190" s="1">
        <v>10899</v>
      </c>
      <c r="Y190" s="1">
        <v>320</v>
      </c>
      <c r="Z190" s="2">
        <v>0</v>
      </c>
      <c r="AA190" s="2">
        <v>168.17</v>
      </c>
      <c r="AB190" s="2">
        <v>49.54</v>
      </c>
    </row>
    <row r="191" spans="13:28" x14ac:dyDescent="0.25">
      <c r="M191" s="1">
        <v>280</v>
      </c>
      <c r="N191" s="1">
        <v>9314</v>
      </c>
      <c r="O191" s="86">
        <v>11</v>
      </c>
      <c r="P191" s="86">
        <v>73</v>
      </c>
      <c r="Q191" s="2">
        <v>2078.54</v>
      </c>
      <c r="R191" s="2"/>
      <c r="S191" s="2"/>
      <c r="T191" s="2"/>
      <c r="U191" s="2"/>
      <c r="V191" s="2"/>
      <c r="X191" s="1">
        <v>10923</v>
      </c>
      <c r="Y191" s="1">
        <v>320</v>
      </c>
      <c r="Z191" s="2">
        <v>185.33</v>
      </c>
      <c r="AA191" s="2">
        <v>270.02</v>
      </c>
      <c r="AB191" s="2">
        <v>234.3</v>
      </c>
    </row>
    <row r="192" spans="13:28" x14ac:dyDescent="0.25">
      <c r="M192" s="1">
        <v>280</v>
      </c>
      <c r="N192" s="1">
        <v>9320</v>
      </c>
      <c r="O192" s="86">
        <v>14</v>
      </c>
      <c r="P192" s="86">
        <v>1272</v>
      </c>
      <c r="Q192" s="2">
        <v>46667.12</v>
      </c>
      <c r="R192" s="2"/>
      <c r="S192" s="2"/>
      <c r="T192" s="2"/>
      <c r="U192" s="2"/>
      <c r="V192" s="2"/>
      <c r="X192" s="1">
        <v>10971</v>
      </c>
      <c r="Y192" s="1">
        <v>260</v>
      </c>
      <c r="Z192" s="2">
        <v>45.74</v>
      </c>
      <c r="AA192" s="2">
        <v>0</v>
      </c>
      <c r="AB192" s="2">
        <v>0</v>
      </c>
    </row>
    <row r="193" spans="13:28" x14ac:dyDescent="0.25">
      <c r="M193" s="1">
        <v>280</v>
      </c>
      <c r="N193" s="1">
        <v>9321</v>
      </c>
      <c r="O193" s="86">
        <v>4</v>
      </c>
      <c r="P193" s="86">
        <v>19</v>
      </c>
      <c r="Q193" s="2">
        <v>753.01</v>
      </c>
      <c r="R193" s="2"/>
      <c r="S193" s="2"/>
      <c r="T193" s="2"/>
      <c r="U193" s="2"/>
      <c r="V193" s="2"/>
      <c r="X193" s="1">
        <v>10975</v>
      </c>
      <c r="Y193" s="1">
        <v>4980</v>
      </c>
      <c r="Z193" s="2">
        <v>154.32</v>
      </c>
      <c r="AA193" s="2">
        <v>0</v>
      </c>
      <c r="AB193" s="2">
        <v>0</v>
      </c>
    </row>
    <row r="194" spans="13:28" x14ac:dyDescent="0.25">
      <c r="M194" s="1">
        <v>280</v>
      </c>
      <c r="N194" s="1">
        <v>9324</v>
      </c>
      <c r="O194" s="86">
        <v>1</v>
      </c>
      <c r="P194" s="86">
        <v>1</v>
      </c>
      <c r="Q194" s="2">
        <v>52.27</v>
      </c>
      <c r="R194" s="2"/>
      <c r="S194" s="2"/>
      <c r="T194" s="2"/>
      <c r="U194" s="2"/>
      <c r="V194" s="2"/>
      <c r="X194" s="1">
        <v>11076</v>
      </c>
      <c r="Y194" s="1">
        <v>250</v>
      </c>
      <c r="Z194" s="2">
        <v>1761.16</v>
      </c>
      <c r="AA194" s="2">
        <v>100.48</v>
      </c>
      <c r="AB194" s="2">
        <v>1446.11</v>
      </c>
    </row>
    <row r="195" spans="13:28" x14ac:dyDescent="0.25">
      <c r="M195" s="1">
        <v>290</v>
      </c>
      <c r="N195" s="1">
        <v>2951</v>
      </c>
      <c r="O195" s="86">
        <v>8</v>
      </c>
      <c r="P195" s="86">
        <v>20</v>
      </c>
      <c r="Q195" s="2">
        <v>3105.56</v>
      </c>
      <c r="R195" s="2"/>
      <c r="S195" s="2"/>
      <c r="T195" s="2"/>
      <c r="U195" s="2"/>
      <c r="V195" s="2"/>
      <c r="X195" s="1">
        <v>11101</v>
      </c>
      <c r="Y195" s="1">
        <v>104</v>
      </c>
      <c r="Z195" s="2">
        <v>0</v>
      </c>
      <c r="AA195" s="2">
        <v>83.58</v>
      </c>
      <c r="AB195" s="2">
        <v>83.58</v>
      </c>
    </row>
    <row r="196" spans="13:28" x14ac:dyDescent="0.25">
      <c r="M196" s="1">
        <v>290</v>
      </c>
      <c r="N196" s="1">
        <v>2978</v>
      </c>
      <c r="O196" s="86">
        <v>45</v>
      </c>
      <c r="P196" s="86">
        <v>701</v>
      </c>
      <c r="Q196" s="2">
        <v>28162.83</v>
      </c>
      <c r="R196" s="2"/>
      <c r="S196" s="2"/>
      <c r="T196" s="2"/>
      <c r="U196" s="2"/>
      <c r="V196" s="2"/>
      <c r="X196" s="1">
        <v>11157</v>
      </c>
      <c r="Y196" s="1">
        <v>250</v>
      </c>
      <c r="Z196" s="2">
        <v>175.44</v>
      </c>
      <c r="AA196" s="2">
        <v>0</v>
      </c>
      <c r="AB196" s="2">
        <v>70.569999999999993</v>
      </c>
    </row>
    <row r="197" spans="13:28" x14ac:dyDescent="0.25">
      <c r="M197" s="1">
        <v>290</v>
      </c>
      <c r="N197" s="1">
        <v>2994</v>
      </c>
      <c r="O197" s="86">
        <v>11</v>
      </c>
      <c r="P197" s="86">
        <v>499</v>
      </c>
      <c r="Q197" s="2">
        <v>39466.53</v>
      </c>
      <c r="R197" s="2"/>
      <c r="S197" s="2"/>
      <c r="T197" s="2"/>
      <c r="U197" s="2"/>
      <c r="V197" s="2"/>
      <c r="X197" s="1">
        <v>11167</v>
      </c>
      <c r="Y197" s="1">
        <v>340</v>
      </c>
      <c r="Z197" s="2">
        <v>1358.64</v>
      </c>
      <c r="AA197" s="2">
        <v>0</v>
      </c>
      <c r="AB197" s="2">
        <v>1441.8</v>
      </c>
    </row>
    <row r="198" spans="13:28" x14ac:dyDescent="0.25">
      <c r="M198" s="1">
        <v>290</v>
      </c>
      <c r="N198" s="1">
        <v>3018</v>
      </c>
      <c r="O198" s="86">
        <v>12</v>
      </c>
      <c r="P198" s="86">
        <v>74</v>
      </c>
      <c r="Q198" s="2">
        <v>3264.32</v>
      </c>
      <c r="R198" s="2"/>
      <c r="S198" s="2"/>
      <c r="T198" s="2"/>
      <c r="U198" s="2"/>
      <c r="V198" s="2"/>
      <c r="X198" s="1">
        <v>11395</v>
      </c>
      <c r="Y198" s="1">
        <v>360</v>
      </c>
      <c r="Z198" s="2">
        <v>0</v>
      </c>
      <c r="AA198" s="2">
        <v>106</v>
      </c>
      <c r="AB198" s="2">
        <v>0</v>
      </c>
    </row>
    <row r="199" spans="13:28" x14ac:dyDescent="0.25">
      <c r="M199" s="1">
        <v>290</v>
      </c>
      <c r="N199" s="1">
        <v>3019</v>
      </c>
      <c r="O199" s="86">
        <v>25</v>
      </c>
      <c r="P199" s="86">
        <v>3105</v>
      </c>
      <c r="Q199" s="2">
        <v>145304.47</v>
      </c>
      <c r="R199" s="2"/>
      <c r="S199" s="2"/>
      <c r="T199" s="2"/>
      <c r="U199" s="2"/>
      <c r="V199" s="2"/>
      <c r="X199" s="1">
        <v>11472</v>
      </c>
      <c r="Y199" s="1">
        <v>104</v>
      </c>
      <c r="Z199" s="2">
        <v>1068.3</v>
      </c>
      <c r="AA199" s="2">
        <v>0</v>
      </c>
      <c r="AB199" s="2">
        <v>0</v>
      </c>
    </row>
    <row r="200" spans="13:28" x14ac:dyDescent="0.25">
      <c r="M200" s="1">
        <v>290</v>
      </c>
      <c r="N200" s="1">
        <v>3020</v>
      </c>
      <c r="O200" s="86">
        <v>22</v>
      </c>
      <c r="P200" s="86">
        <v>161</v>
      </c>
      <c r="Q200" s="2">
        <v>5577.45</v>
      </c>
      <c r="R200" s="2"/>
      <c r="S200" s="2"/>
      <c r="T200" s="2"/>
      <c r="U200" s="2"/>
      <c r="V200" s="2"/>
      <c r="X200" s="1">
        <v>11474</v>
      </c>
      <c r="Y200" s="1">
        <v>150</v>
      </c>
      <c r="Z200" s="2">
        <v>0</v>
      </c>
      <c r="AA200" s="2">
        <v>386.42</v>
      </c>
      <c r="AB200" s="2">
        <v>80.78</v>
      </c>
    </row>
    <row r="201" spans="13:28" x14ac:dyDescent="0.25">
      <c r="M201" s="1">
        <v>290</v>
      </c>
      <c r="N201" s="1">
        <v>3022</v>
      </c>
      <c r="O201" s="86">
        <v>23</v>
      </c>
      <c r="P201" s="86">
        <v>538</v>
      </c>
      <c r="Q201" s="2">
        <v>14687.64</v>
      </c>
      <c r="R201" s="2"/>
      <c r="S201" s="2"/>
      <c r="T201" s="2"/>
      <c r="U201" s="2"/>
      <c r="V201" s="2"/>
      <c r="X201" s="1">
        <v>11615</v>
      </c>
      <c r="Y201" s="1">
        <v>340</v>
      </c>
      <c r="Z201" s="2">
        <v>0</v>
      </c>
      <c r="AA201" s="2">
        <v>179.49</v>
      </c>
      <c r="AB201" s="2">
        <v>42.84</v>
      </c>
    </row>
    <row r="202" spans="13:28" x14ac:dyDescent="0.25">
      <c r="M202" s="1">
        <v>290</v>
      </c>
      <c r="N202" s="1">
        <v>3030</v>
      </c>
      <c r="O202" s="86">
        <v>18</v>
      </c>
      <c r="P202" s="86">
        <v>132</v>
      </c>
      <c r="Q202" s="2">
        <v>3580.78</v>
      </c>
      <c r="R202" s="2"/>
      <c r="S202" s="2"/>
      <c r="T202" s="2"/>
      <c r="U202" s="2"/>
      <c r="V202" s="2"/>
      <c r="X202" s="1">
        <v>11673</v>
      </c>
      <c r="Y202" s="1">
        <v>260</v>
      </c>
      <c r="Z202" s="2">
        <v>0</v>
      </c>
      <c r="AA202" s="2">
        <v>0</v>
      </c>
      <c r="AB202" s="2">
        <v>74.150000000000006</v>
      </c>
    </row>
    <row r="203" spans="13:28" x14ac:dyDescent="0.25">
      <c r="M203" s="1">
        <v>290</v>
      </c>
      <c r="N203" s="1">
        <v>3057</v>
      </c>
      <c r="O203" s="86">
        <v>10</v>
      </c>
      <c r="P203" s="86">
        <v>151</v>
      </c>
      <c r="Q203" s="2">
        <v>4623.8100000000004</v>
      </c>
      <c r="R203" s="2"/>
      <c r="S203" s="2"/>
      <c r="T203" s="2"/>
      <c r="U203" s="2"/>
      <c r="V203" s="2"/>
      <c r="X203" s="1">
        <v>11710</v>
      </c>
      <c r="Y203" s="1">
        <v>300</v>
      </c>
      <c r="Z203" s="2">
        <v>10.38</v>
      </c>
      <c r="AA203" s="2">
        <v>0</v>
      </c>
      <c r="AB203" s="2">
        <v>0</v>
      </c>
    </row>
    <row r="204" spans="13:28" x14ac:dyDescent="0.25">
      <c r="M204" s="1">
        <v>290</v>
      </c>
      <c r="N204" s="1">
        <v>3058</v>
      </c>
      <c r="O204" s="86">
        <v>11</v>
      </c>
      <c r="P204" s="86">
        <v>42</v>
      </c>
      <c r="Q204" s="2">
        <v>2743.68</v>
      </c>
      <c r="R204" s="2"/>
      <c r="S204" s="2"/>
      <c r="T204" s="2"/>
      <c r="U204" s="2"/>
      <c r="V204" s="2"/>
      <c r="X204" s="1">
        <v>11711</v>
      </c>
      <c r="Y204" s="1">
        <v>450</v>
      </c>
      <c r="Z204" s="2">
        <v>0</v>
      </c>
      <c r="AA204" s="2">
        <v>0</v>
      </c>
      <c r="AB204" s="2">
        <v>166.44</v>
      </c>
    </row>
    <row r="205" spans="13:28" x14ac:dyDescent="0.25">
      <c r="M205" s="1">
        <v>290</v>
      </c>
      <c r="N205" s="1">
        <v>3061</v>
      </c>
      <c r="O205" s="86">
        <v>23</v>
      </c>
      <c r="P205" s="86">
        <v>309</v>
      </c>
      <c r="Q205" s="2">
        <v>11430.95</v>
      </c>
      <c r="R205" s="2"/>
      <c r="S205" s="2"/>
      <c r="T205" s="2"/>
      <c r="U205" s="2"/>
      <c r="V205" s="2"/>
      <c r="X205" s="1">
        <v>11806</v>
      </c>
      <c r="Y205" s="1">
        <v>360</v>
      </c>
      <c r="Z205" s="2">
        <v>930.1</v>
      </c>
      <c r="AA205" s="2">
        <v>0</v>
      </c>
      <c r="AB205" s="2">
        <v>0</v>
      </c>
    </row>
    <row r="206" spans="13:28" x14ac:dyDescent="0.25">
      <c r="M206" s="1">
        <v>290</v>
      </c>
      <c r="N206" s="1">
        <v>3062</v>
      </c>
      <c r="O206" s="86">
        <v>19</v>
      </c>
      <c r="P206" s="86">
        <v>330</v>
      </c>
      <c r="Q206" s="2">
        <v>11055.59</v>
      </c>
      <c r="R206" s="2"/>
      <c r="S206" s="2"/>
      <c r="T206" s="2"/>
      <c r="U206" s="2"/>
      <c r="V206" s="2"/>
      <c r="X206" s="1">
        <v>11921</v>
      </c>
      <c r="Y206" s="1">
        <v>104</v>
      </c>
      <c r="Z206" s="2">
        <v>0</v>
      </c>
      <c r="AA206" s="2">
        <v>184.77</v>
      </c>
      <c r="AB206" s="2">
        <v>0</v>
      </c>
    </row>
    <row r="207" spans="13:28" x14ac:dyDescent="0.25">
      <c r="M207" s="1">
        <v>290</v>
      </c>
      <c r="N207" s="1">
        <v>3063</v>
      </c>
      <c r="O207" s="86">
        <v>24</v>
      </c>
      <c r="P207" s="86">
        <v>153</v>
      </c>
      <c r="Q207" s="2">
        <v>10269.35</v>
      </c>
      <c r="R207" s="2"/>
      <c r="S207" s="2"/>
      <c r="T207" s="2"/>
      <c r="U207" s="2"/>
      <c r="V207" s="2"/>
      <c r="X207" s="1">
        <v>11979</v>
      </c>
      <c r="Y207" s="1">
        <v>250</v>
      </c>
      <c r="Z207" s="2">
        <v>85.02</v>
      </c>
      <c r="AA207" s="2">
        <v>124.13</v>
      </c>
      <c r="AB207" s="2">
        <v>128.05000000000001</v>
      </c>
    </row>
    <row r="208" spans="13:28" x14ac:dyDescent="0.25">
      <c r="M208" s="1">
        <v>290</v>
      </c>
      <c r="N208" s="1">
        <v>3064</v>
      </c>
      <c r="O208" s="86">
        <v>28</v>
      </c>
      <c r="P208" s="86">
        <v>298</v>
      </c>
      <c r="Q208" s="2">
        <v>9398.3799999999992</v>
      </c>
      <c r="R208" s="2"/>
      <c r="S208" s="2"/>
      <c r="T208" s="2"/>
      <c r="U208" s="2"/>
      <c r="V208" s="2"/>
      <c r="X208" s="1">
        <v>12052</v>
      </c>
      <c r="Y208" s="1">
        <v>104</v>
      </c>
      <c r="Z208" s="2">
        <v>22.9</v>
      </c>
      <c r="AA208" s="2">
        <v>0</v>
      </c>
      <c r="AB208" s="2">
        <v>0</v>
      </c>
    </row>
    <row r="209" spans="13:28" x14ac:dyDescent="0.25">
      <c r="M209" s="1">
        <v>290</v>
      </c>
      <c r="N209" s="1">
        <v>3083</v>
      </c>
      <c r="O209" s="86">
        <v>12</v>
      </c>
      <c r="P209" s="86">
        <v>709</v>
      </c>
      <c r="Q209" s="2">
        <v>35249.360000000001</v>
      </c>
      <c r="R209" s="2"/>
      <c r="S209" s="2"/>
      <c r="T209" s="2"/>
      <c r="U209" s="2"/>
      <c r="V209" s="2"/>
      <c r="X209" s="1">
        <v>12053</v>
      </c>
      <c r="Y209" s="1">
        <v>104</v>
      </c>
      <c r="Z209" s="2">
        <v>362.42</v>
      </c>
      <c r="AA209" s="2">
        <v>0</v>
      </c>
      <c r="AB209" s="2">
        <v>0</v>
      </c>
    </row>
    <row r="210" spans="13:28" x14ac:dyDescent="0.25">
      <c r="M210" s="1">
        <v>290</v>
      </c>
      <c r="N210" s="1">
        <v>7300</v>
      </c>
      <c r="O210" s="86">
        <v>40</v>
      </c>
      <c r="P210" s="86">
        <v>1468</v>
      </c>
      <c r="Q210" s="2">
        <v>68655.95</v>
      </c>
      <c r="R210" s="2"/>
      <c r="S210" s="2"/>
      <c r="T210" s="2"/>
      <c r="U210" s="2"/>
      <c r="V210" s="2"/>
      <c r="X210" s="1">
        <v>12058</v>
      </c>
      <c r="Y210" s="1">
        <v>250</v>
      </c>
      <c r="Z210" s="2">
        <v>139.72</v>
      </c>
      <c r="AA210" s="2">
        <v>192.66</v>
      </c>
      <c r="AB210" s="2">
        <v>0</v>
      </c>
    </row>
    <row r="211" spans="13:28" x14ac:dyDescent="0.25">
      <c r="M211" s="1">
        <v>300</v>
      </c>
      <c r="N211" s="1">
        <v>8101</v>
      </c>
      <c r="O211" s="86">
        <v>9</v>
      </c>
      <c r="P211" s="86">
        <v>607</v>
      </c>
      <c r="Q211" s="2">
        <v>19515.919999999998</v>
      </c>
      <c r="R211" s="2"/>
      <c r="S211" s="2"/>
      <c r="T211" s="2"/>
      <c r="U211" s="2"/>
      <c r="V211" s="2"/>
      <c r="X211" s="1">
        <v>12076</v>
      </c>
      <c r="Y211" s="1">
        <v>250</v>
      </c>
      <c r="Z211" s="2">
        <v>2753.95</v>
      </c>
      <c r="AA211" s="2">
        <v>903.24</v>
      </c>
      <c r="AB211" s="2">
        <v>1697.01</v>
      </c>
    </row>
    <row r="212" spans="13:28" x14ac:dyDescent="0.25">
      <c r="M212" s="1">
        <v>300</v>
      </c>
      <c r="N212" s="1">
        <v>8123</v>
      </c>
      <c r="O212" s="86">
        <v>1</v>
      </c>
      <c r="P212" s="86">
        <v>532</v>
      </c>
      <c r="Q212" s="2">
        <v>8159.57</v>
      </c>
      <c r="R212" s="2"/>
      <c r="S212" s="2"/>
      <c r="T212" s="2"/>
      <c r="U212" s="2"/>
      <c r="V212" s="2"/>
      <c r="X212" s="1">
        <v>12472</v>
      </c>
      <c r="Y212" s="1">
        <v>340</v>
      </c>
      <c r="Z212" s="2">
        <v>0</v>
      </c>
      <c r="AA212" s="2">
        <v>181.43</v>
      </c>
      <c r="AB212" s="2">
        <v>0</v>
      </c>
    </row>
    <row r="213" spans="13:28" x14ac:dyDescent="0.25">
      <c r="M213" s="1">
        <v>300</v>
      </c>
      <c r="N213" s="1">
        <v>8162</v>
      </c>
      <c r="O213" s="86">
        <v>7</v>
      </c>
      <c r="P213" s="86">
        <v>206</v>
      </c>
      <c r="Q213" s="2">
        <v>6299</v>
      </c>
      <c r="R213" s="2"/>
      <c r="S213" s="2"/>
      <c r="T213" s="2"/>
      <c r="U213" s="2"/>
      <c r="V213" s="2"/>
      <c r="X213" s="1">
        <v>12526</v>
      </c>
      <c r="Y213" s="1">
        <v>104</v>
      </c>
      <c r="Z213" s="2">
        <v>46.59</v>
      </c>
      <c r="AA213" s="2">
        <v>0</v>
      </c>
      <c r="AB213" s="2">
        <v>0</v>
      </c>
    </row>
    <row r="214" spans="13:28" x14ac:dyDescent="0.25">
      <c r="M214" s="1">
        <v>300</v>
      </c>
      <c r="N214" s="1">
        <v>9080</v>
      </c>
      <c r="O214" s="86">
        <v>2</v>
      </c>
      <c r="P214" s="86">
        <v>13</v>
      </c>
      <c r="Q214" s="2">
        <v>775.3</v>
      </c>
      <c r="R214" s="2"/>
      <c r="S214" s="2"/>
      <c r="T214" s="2"/>
      <c r="U214" s="2"/>
      <c r="V214" s="2"/>
      <c r="X214" s="1">
        <v>12560</v>
      </c>
      <c r="Y214" s="1">
        <v>104</v>
      </c>
      <c r="Z214" s="2">
        <v>10.64</v>
      </c>
      <c r="AA214" s="2">
        <v>0</v>
      </c>
      <c r="AB214" s="2">
        <v>0</v>
      </c>
    </row>
    <row r="215" spans="13:28" x14ac:dyDescent="0.25">
      <c r="M215" s="1">
        <v>300</v>
      </c>
      <c r="N215" s="1">
        <v>9096</v>
      </c>
      <c r="O215" s="86">
        <v>1</v>
      </c>
      <c r="P215" s="86">
        <v>10</v>
      </c>
      <c r="Q215" s="2">
        <v>380.9</v>
      </c>
      <c r="R215" s="2"/>
      <c r="S215" s="2"/>
      <c r="T215" s="2"/>
      <c r="U215" s="2"/>
      <c r="V215" s="2"/>
      <c r="X215" s="1">
        <v>12583</v>
      </c>
      <c r="Y215" s="1">
        <v>250</v>
      </c>
      <c r="Z215" s="2">
        <v>2084.6799999999998</v>
      </c>
      <c r="AA215" s="2">
        <v>770.06</v>
      </c>
      <c r="AB215" s="2">
        <v>484.44</v>
      </c>
    </row>
    <row r="216" spans="13:28" x14ac:dyDescent="0.25">
      <c r="M216" s="1">
        <v>300</v>
      </c>
      <c r="N216" s="1">
        <v>9284</v>
      </c>
      <c r="O216" s="86">
        <v>9</v>
      </c>
      <c r="P216" s="86">
        <v>40</v>
      </c>
      <c r="Q216" s="2">
        <v>969.95</v>
      </c>
      <c r="R216" s="2"/>
      <c r="S216" s="2"/>
      <c r="T216" s="2"/>
      <c r="U216" s="2"/>
      <c r="V216" s="2"/>
      <c r="X216" s="1">
        <v>12764</v>
      </c>
      <c r="Y216" s="1">
        <v>150</v>
      </c>
      <c r="Z216" s="2">
        <v>49.1</v>
      </c>
      <c r="AA216" s="2">
        <v>0</v>
      </c>
      <c r="AB216" s="2">
        <v>141.33000000000001</v>
      </c>
    </row>
    <row r="217" spans="13:28" x14ac:dyDescent="0.25">
      <c r="M217" s="1">
        <v>300</v>
      </c>
      <c r="N217" s="1">
        <v>9285</v>
      </c>
      <c r="O217" s="86">
        <v>13</v>
      </c>
      <c r="P217" s="86">
        <v>155</v>
      </c>
      <c r="Q217" s="2">
        <v>5248.09</v>
      </c>
      <c r="R217" s="2"/>
      <c r="S217" s="2"/>
      <c r="T217" s="2"/>
      <c r="U217" s="2"/>
      <c r="V217" s="2"/>
      <c r="X217" s="1">
        <v>13043</v>
      </c>
      <c r="Y217" s="1">
        <v>150</v>
      </c>
      <c r="Z217" s="2">
        <v>138.97</v>
      </c>
      <c r="AA217" s="2">
        <v>48.67</v>
      </c>
      <c r="AB217" s="2">
        <v>42.86</v>
      </c>
    </row>
    <row r="218" spans="13:28" x14ac:dyDescent="0.25">
      <c r="M218" s="1">
        <v>300</v>
      </c>
      <c r="N218" s="1">
        <v>9290</v>
      </c>
      <c r="O218" s="86">
        <v>2</v>
      </c>
      <c r="P218" s="86">
        <v>25</v>
      </c>
      <c r="Q218" s="2">
        <v>1256.47</v>
      </c>
      <c r="R218" s="2"/>
      <c r="S218" s="2"/>
      <c r="T218" s="2"/>
      <c r="U218" s="2"/>
      <c r="V218" s="2"/>
      <c r="X218" s="1">
        <v>13191</v>
      </c>
      <c r="Y218" s="1">
        <v>450</v>
      </c>
      <c r="Z218" s="2">
        <v>0</v>
      </c>
      <c r="AA218" s="2">
        <v>0</v>
      </c>
      <c r="AB218" s="2">
        <v>92.01</v>
      </c>
    </row>
    <row r="219" spans="13:28" x14ac:dyDescent="0.25">
      <c r="M219" s="1">
        <v>300</v>
      </c>
      <c r="N219" s="1">
        <v>9293</v>
      </c>
      <c r="O219" s="86">
        <v>2</v>
      </c>
      <c r="P219" s="86">
        <v>6</v>
      </c>
      <c r="Q219" s="2">
        <v>281.43</v>
      </c>
      <c r="R219" s="2"/>
      <c r="S219" s="2"/>
      <c r="T219" s="2"/>
      <c r="U219" s="2"/>
      <c r="V219" s="2"/>
      <c r="X219" s="1">
        <v>13257</v>
      </c>
      <c r="Y219" s="1">
        <v>400</v>
      </c>
      <c r="Z219" s="2">
        <v>278.61</v>
      </c>
      <c r="AA219" s="2">
        <v>400.29</v>
      </c>
      <c r="AB219" s="2">
        <v>348.36</v>
      </c>
    </row>
    <row r="220" spans="13:28" x14ac:dyDescent="0.25">
      <c r="M220" s="1">
        <v>300</v>
      </c>
      <c r="N220" s="1">
        <v>9294</v>
      </c>
      <c r="O220" s="86">
        <v>4</v>
      </c>
      <c r="P220" s="86">
        <v>192</v>
      </c>
      <c r="Q220" s="2">
        <v>2008.32</v>
      </c>
      <c r="R220" s="2"/>
      <c r="S220" s="2"/>
      <c r="T220" s="2"/>
      <c r="U220" s="2"/>
      <c r="V220" s="2"/>
      <c r="X220" s="1">
        <v>13275</v>
      </c>
      <c r="Y220" s="1">
        <v>320</v>
      </c>
      <c r="Z220" s="2">
        <v>232.66</v>
      </c>
      <c r="AA220" s="2">
        <v>284.77999999999997</v>
      </c>
      <c r="AB220" s="2">
        <v>98.07</v>
      </c>
    </row>
    <row r="221" spans="13:28" x14ac:dyDescent="0.25">
      <c r="M221" s="1">
        <v>300</v>
      </c>
      <c r="N221" s="1">
        <v>9304</v>
      </c>
      <c r="O221" s="86">
        <v>8</v>
      </c>
      <c r="P221" s="86">
        <v>147</v>
      </c>
      <c r="Q221" s="2">
        <v>4325.6899999999996</v>
      </c>
      <c r="R221" s="2"/>
      <c r="S221" s="2"/>
      <c r="T221" s="2"/>
      <c r="U221" s="2"/>
      <c r="V221" s="2"/>
      <c r="X221" s="1">
        <v>13666</v>
      </c>
      <c r="Y221" s="1">
        <v>290</v>
      </c>
      <c r="Z221" s="2">
        <v>0</v>
      </c>
      <c r="AA221" s="2">
        <v>4001.16</v>
      </c>
      <c r="AB221" s="2">
        <v>0</v>
      </c>
    </row>
    <row r="222" spans="13:28" x14ac:dyDescent="0.25">
      <c r="M222" s="1">
        <v>300</v>
      </c>
      <c r="N222" s="1">
        <v>9316</v>
      </c>
      <c r="O222" s="86">
        <v>18</v>
      </c>
      <c r="P222" s="86">
        <v>60</v>
      </c>
      <c r="Q222" s="2">
        <v>3625.76</v>
      </c>
      <c r="R222" s="2"/>
      <c r="S222" s="2"/>
      <c r="T222" s="2"/>
      <c r="U222" s="2"/>
      <c r="V222" s="2"/>
      <c r="X222" s="1">
        <v>13684</v>
      </c>
      <c r="Y222" s="1">
        <v>450</v>
      </c>
      <c r="Z222" s="2">
        <v>0</v>
      </c>
      <c r="AA222" s="2">
        <v>3070.58</v>
      </c>
      <c r="AB222" s="2">
        <v>2495.4299999999998</v>
      </c>
    </row>
    <row r="223" spans="13:28" x14ac:dyDescent="0.25">
      <c r="M223" s="1">
        <v>300</v>
      </c>
      <c r="N223" s="1">
        <v>9317</v>
      </c>
      <c r="O223" s="86">
        <v>11</v>
      </c>
      <c r="P223" s="86">
        <v>42</v>
      </c>
      <c r="Q223" s="2">
        <v>821.06</v>
      </c>
      <c r="R223" s="2"/>
      <c r="S223" s="2"/>
      <c r="T223" s="2"/>
      <c r="U223" s="2"/>
      <c r="V223" s="2"/>
      <c r="X223" s="1">
        <v>13703</v>
      </c>
      <c r="Y223" s="1">
        <v>220</v>
      </c>
      <c r="Z223" s="2">
        <v>822.14</v>
      </c>
      <c r="AA223" s="2">
        <v>49.79</v>
      </c>
      <c r="AB223" s="2">
        <v>0</v>
      </c>
    </row>
    <row r="224" spans="13:28" x14ac:dyDescent="0.25">
      <c r="M224" s="1">
        <v>300</v>
      </c>
      <c r="N224" s="1">
        <v>9318</v>
      </c>
      <c r="O224" s="86">
        <v>4</v>
      </c>
      <c r="P224" s="86">
        <v>24</v>
      </c>
      <c r="Q224" s="2">
        <v>691.26</v>
      </c>
      <c r="R224" s="2"/>
      <c r="S224" s="2"/>
      <c r="T224" s="2"/>
      <c r="U224" s="2"/>
      <c r="V224" s="2"/>
      <c r="X224" s="1">
        <v>13742</v>
      </c>
      <c r="Y224" s="1">
        <v>280</v>
      </c>
      <c r="Z224" s="2">
        <v>0</v>
      </c>
      <c r="AA224" s="2">
        <v>36.369999999999997</v>
      </c>
      <c r="AB224" s="2">
        <v>0</v>
      </c>
    </row>
    <row r="225" spans="13:28" x14ac:dyDescent="0.25">
      <c r="M225" s="1">
        <v>300</v>
      </c>
      <c r="N225" s="1">
        <v>9319</v>
      </c>
      <c r="O225" s="86">
        <v>20</v>
      </c>
      <c r="P225" s="86">
        <v>159</v>
      </c>
      <c r="Q225" s="2">
        <v>3847.35</v>
      </c>
      <c r="R225" s="2"/>
      <c r="S225" s="2"/>
      <c r="T225" s="2"/>
      <c r="U225" s="2"/>
      <c r="V225" s="2"/>
      <c r="X225" s="1">
        <v>13744</v>
      </c>
      <c r="Y225" s="1">
        <v>4980</v>
      </c>
      <c r="Z225" s="2">
        <v>0</v>
      </c>
      <c r="AA225" s="2">
        <v>290.33</v>
      </c>
      <c r="AB225" s="2">
        <v>84.24</v>
      </c>
    </row>
    <row r="226" spans="13:28" x14ac:dyDescent="0.25">
      <c r="M226" s="1">
        <v>300</v>
      </c>
      <c r="N226" s="1">
        <v>9322</v>
      </c>
      <c r="O226" s="86">
        <v>7</v>
      </c>
      <c r="P226" s="86">
        <v>24</v>
      </c>
      <c r="Q226" s="2">
        <v>1926.61</v>
      </c>
      <c r="R226" s="2"/>
      <c r="S226" s="2"/>
      <c r="T226" s="2"/>
      <c r="U226" s="2"/>
      <c r="V226" s="2"/>
      <c r="X226" s="1">
        <v>13840</v>
      </c>
      <c r="Y226" s="1">
        <v>4980</v>
      </c>
      <c r="Z226" s="2">
        <v>0</v>
      </c>
      <c r="AA226" s="2">
        <v>44.08</v>
      </c>
      <c r="AB226" s="2">
        <v>0</v>
      </c>
    </row>
    <row r="227" spans="13:28" x14ac:dyDescent="0.25">
      <c r="M227" s="1">
        <v>300</v>
      </c>
      <c r="N227" s="1">
        <v>9323</v>
      </c>
      <c r="O227" s="86">
        <v>6</v>
      </c>
      <c r="P227" s="86">
        <v>25</v>
      </c>
      <c r="Q227" s="2">
        <v>752.27</v>
      </c>
      <c r="R227" s="2"/>
      <c r="S227" s="2"/>
      <c r="T227" s="2"/>
      <c r="U227" s="2"/>
      <c r="V227" s="2"/>
      <c r="X227" s="1">
        <v>13904</v>
      </c>
      <c r="Y227" s="1">
        <v>650</v>
      </c>
      <c r="Z227" s="2">
        <v>0</v>
      </c>
      <c r="AA227" s="2">
        <v>84.39</v>
      </c>
      <c r="AB227" s="2">
        <v>0</v>
      </c>
    </row>
    <row r="228" spans="13:28" x14ac:dyDescent="0.25">
      <c r="M228" s="1">
        <v>320</v>
      </c>
      <c r="N228" s="1">
        <v>2145</v>
      </c>
      <c r="O228" s="86">
        <v>24</v>
      </c>
      <c r="P228" s="86">
        <v>268</v>
      </c>
      <c r="Q228" s="2">
        <v>8297.58</v>
      </c>
      <c r="R228" s="2"/>
      <c r="S228" s="2"/>
      <c r="T228" s="2"/>
      <c r="U228" s="2"/>
      <c r="V228" s="2"/>
      <c r="X228" s="1">
        <v>13963</v>
      </c>
      <c r="Y228" s="1">
        <v>555</v>
      </c>
      <c r="Z228" s="2">
        <v>0</v>
      </c>
      <c r="AA228" s="2">
        <v>0</v>
      </c>
      <c r="AB228" s="2">
        <v>2031.84</v>
      </c>
    </row>
    <row r="229" spans="13:28" x14ac:dyDescent="0.25">
      <c r="M229" s="1">
        <v>320</v>
      </c>
      <c r="N229" s="1">
        <v>2147</v>
      </c>
      <c r="O229" s="86">
        <v>19</v>
      </c>
      <c r="P229" s="86">
        <v>155</v>
      </c>
      <c r="Q229" s="2">
        <v>4265.75</v>
      </c>
      <c r="R229" s="2"/>
      <c r="S229" s="2"/>
      <c r="T229" s="2"/>
      <c r="U229" s="2"/>
      <c r="V229" s="2"/>
      <c r="X229" s="1">
        <v>14003</v>
      </c>
      <c r="Y229" s="1">
        <v>280</v>
      </c>
      <c r="Z229" s="2">
        <v>256.02</v>
      </c>
      <c r="AA229" s="2">
        <v>0</v>
      </c>
      <c r="AB229" s="2">
        <v>51.25</v>
      </c>
    </row>
    <row r="230" spans="13:28" x14ac:dyDescent="0.25">
      <c r="M230" s="1">
        <v>320</v>
      </c>
      <c r="N230" s="1">
        <v>2173</v>
      </c>
      <c r="O230" s="86">
        <v>20</v>
      </c>
      <c r="P230" s="86">
        <v>654</v>
      </c>
      <c r="Q230" s="2">
        <v>15874.6</v>
      </c>
      <c r="R230" s="2"/>
      <c r="S230" s="2"/>
      <c r="T230" s="2"/>
      <c r="U230" s="2"/>
      <c r="V230" s="2"/>
      <c r="X230" s="1">
        <v>14091</v>
      </c>
      <c r="Y230" s="1">
        <v>290</v>
      </c>
      <c r="Z230" s="2">
        <v>1260.3800000000001</v>
      </c>
      <c r="AA230" s="2">
        <v>861.54</v>
      </c>
      <c r="AB230" s="2">
        <v>0</v>
      </c>
    </row>
    <row r="231" spans="13:28" x14ac:dyDescent="0.25">
      <c r="M231" s="1">
        <v>320</v>
      </c>
      <c r="N231" s="1">
        <v>2174</v>
      </c>
      <c r="O231" s="86">
        <v>20</v>
      </c>
      <c r="P231" s="86">
        <v>166</v>
      </c>
      <c r="Q231" s="2">
        <v>4799.5</v>
      </c>
      <c r="R231" s="2"/>
      <c r="S231" s="2"/>
      <c r="T231" s="2"/>
      <c r="U231" s="2"/>
      <c r="V231" s="2"/>
      <c r="X231" s="1">
        <v>14161</v>
      </c>
      <c r="Y231" s="1">
        <v>4980</v>
      </c>
      <c r="Z231" s="2">
        <v>0</v>
      </c>
      <c r="AA231" s="2">
        <v>136.62</v>
      </c>
      <c r="AB231" s="2">
        <v>190.77</v>
      </c>
    </row>
    <row r="232" spans="13:28" x14ac:dyDescent="0.25">
      <c r="M232" s="1">
        <v>320</v>
      </c>
      <c r="N232" s="1">
        <v>2185</v>
      </c>
      <c r="O232" s="86">
        <v>15</v>
      </c>
      <c r="P232" s="86">
        <v>153</v>
      </c>
      <c r="Q232" s="2">
        <v>3966.4</v>
      </c>
      <c r="R232" s="2"/>
      <c r="S232" s="2"/>
      <c r="T232" s="2"/>
      <c r="U232" s="2"/>
      <c r="V232" s="2"/>
      <c r="X232" s="1">
        <v>14189</v>
      </c>
      <c r="Y232" s="1">
        <v>800</v>
      </c>
      <c r="Z232" s="2">
        <v>5.32</v>
      </c>
      <c r="AA232" s="2">
        <v>0</v>
      </c>
      <c r="AB232" s="2">
        <v>0</v>
      </c>
    </row>
    <row r="233" spans="13:28" x14ac:dyDescent="0.25">
      <c r="M233" s="1">
        <v>320</v>
      </c>
      <c r="N233" s="1">
        <v>2187</v>
      </c>
      <c r="O233" s="86">
        <v>10</v>
      </c>
      <c r="P233" s="86">
        <v>72</v>
      </c>
      <c r="Q233" s="2">
        <v>2089.04</v>
      </c>
      <c r="R233" s="2"/>
      <c r="S233" s="2"/>
      <c r="T233" s="2"/>
      <c r="U233" s="2"/>
      <c r="V233" s="2"/>
      <c r="X233" s="1">
        <v>14462</v>
      </c>
      <c r="Y233" s="1">
        <v>290</v>
      </c>
      <c r="Z233" s="2">
        <v>0</v>
      </c>
      <c r="AA233" s="2">
        <v>0</v>
      </c>
      <c r="AB233" s="2">
        <v>229.34</v>
      </c>
    </row>
    <row r="234" spans="13:28" x14ac:dyDescent="0.25">
      <c r="M234" s="1">
        <v>320</v>
      </c>
      <c r="N234" s="1">
        <v>3200</v>
      </c>
      <c r="O234" s="86">
        <v>10</v>
      </c>
      <c r="P234" s="86">
        <v>37</v>
      </c>
      <c r="Q234" s="2">
        <v>1384.34</v>
      </c>
      <c r="R234" s="2"/>
      <c r="S234" s="2"/>
      <c r="T234" s="2"/>
      <c r="U234" s="2"/>
      <c r="V234" s="2"/>
      <c r="X234" s="1">
        <v>14491</v>
      </c>
      <c r="Y234" s="1">
        <v>650</v>
      </c>
      <c r="Z234" s="2">
        <v>32.94</v>
      </c>
      <c r="AA234" s="2">
        <v>216.33</v>
      </c>
      <c r="AB234" s="2">
        <v>0</v>
      </c>
    </row>
    <row r="235" spans="13:28" x14ac:dyDescent="0.25">
      <c r="M235" s="1">
        <v>320</v>
      </c>
      <c r="N235" s="1">
        <v>3224</v>
      </c>
      <c r="O235" s="86">
        <v>14</v>
      </c>
      <c r="P235" s="86">
        <v>83</v>
      </c>
      <c r="Q235" s="2">
        <v>2171.14</v>
      </c>
      <c r="R235" s="2"/>
      <c r="S235" s="2"/>
      <c r="T235" s="2"/>
      <c r="U235" s="2"/>
      <c r="V235" s="2"/>
      <c r="X235" s="1">
        <v>14549</v>
      </c>
      <c r="Y235" s="1">
        <v>280</v>
      </c>
      <c r="Z235" s="2">
        <v>0</v>
      </c>
      <c r="AA235" s="2">
        <v>0</v>
      </c>
      <c r="AB235" s="2">
        <v>35.880000000000003</v>
      </c>
    </row>
    <row r="236" spans="13:28" x14ac:dyDescent="0.25">
      <c r="M236" s="1">
        <v>320</v>
      </c>
      <c r="N236" s="1">
        <v>3226</v>
      </c>
      <c r="O236" s="86">
        <v>18</v>
      </c>
      <c r="P236" s="86">
        <v>188</v>
      </c>
      <c r="Q236" s="2">
        <v>5951.81</v>
      </c>
      <c r="R236" s="2"/>
      <c r="S236" s="2"/>
      <c r="T236" s="2"/>
      <c r="U236" s="2"/>
      <c r="V236" s="2"/>
      <c r="X236" s="1">
        <v>14555</v>
      </c>
      <c r="Y236" s="1">
        <v>150</v>
      </c>
      <c r="Z236" s="2">
        <v>232.66</v>
      </c>
      <c r="AA236" s="2">
        <v>212.61</v>
      </c>
      <c r="AB236" s="2">
        <v>147.03</v>
      </c>
    </row>
    <row r="237" spans="13:28" x14ac:dyDescent="0.25">
      <c r="M237" s="1">
        <v>320</v>
      </c>
      <c r="N237" s="1">
        <v>3227</v>
      </c>
      <c r="O237" s="86">
        <v>24</v>
      </c>
      <c r="P237" s="86">
        <v>330</v>
      </c>
      <c r="Q237" s="2">
        <v>10130.719999999999</v>
      </c>
      <c r="R237" s="2"/>
      <c r="S237" s="2"/>
      <c r="T237" s="2"/>
      <c r="U237" s="2"/>
      <c r="V237" s="2"/>
      <c r="X237" s="1">
        <v>14726</v>
      </c>
      <c r="Y237" s="1">
        <v>220</v>
      </c>
      <c r="Z237" s="2">
        <v>126.76</v>
      </c>
      <c r="AA237" s="2">
        <v>0</v>
      </c>
      <c r="AB237" s="2">
        <v>280.95999999999998</v>
      </c>
    </row>
    <row r="238" spans="13:28" x14ac:dyDescent="0.25">
      <c r="M238" s="1">
        <v>320</v>
      </c>
      <c r="N238" s="1">
        <v>3229</v>
      </c>
      <c r="O238" s="86">
        <v>14</v>
      </c>
      <c r="P238" s="86">
        <v>127</v>
      </c>
      <c r="Q238" s="2">
        <v>4105.01</v>
      </c>
      <c r="R238" s="2"/>
      <c r="S238" s="2"/>
      <c r="T238" s="2"/>
      <c r="U238" s="2"/>
      <c r="V238" s="2"/>
      <c r="X238" s="1">
        <v>15006</v>
      </c>
      <c r="Y238" s="1">
        <v>555</v>
      </c>
      <c r="Z238" s="2">
        <v>0</v>
      </c>
      <c r="AA238" s="2">
        <v>0</v>
      </c>
      <c r="AB238" s="2">
        <v>183.24</v>
      </c>
    </row>
    <row r="239" spans="13:28" x14ac:dyDescent="0.25">
      <c r="M239" s="1">
        <v>320</v>
      </c>
      <c r="N239" s="1">
        <v>3232</v>
      </c>
      <c r="O239" s="86">
        <v>18</v>
      </c>
      <c r="P239" s="86">
        <v>216</v>
      </c>
      <c r="Q239" s="2">
        <v>5542.12</v>
      </c>
      <c r="R239" s="2"/>
      <c r="S239" s="2"/>
      <c r="T239" s="2"/>
      <c r="U239" s="2"/>
      <c r="V239" s="2"/>
      <c r="X239" s="1">
        <v>15085</v>
      </c>
      <c r="Y239" s="1">
        <v>260</v>
      </c>
      <c r="Z239" s="2">
        <v>0</v>
      </c>
      <c r="AA239" s="2">
        <v>0</v>
      </c>
      <c r="AB239" s="2">
        <v>46.83</v>
      </c>
    </row>
    <row r="240" spans="13:28" x14ac:dyDescent="0.25">
      <c r="M240" s="1">
        <v>320</v>
      </c>
      <c r="N240" s="1">
        <v>3233</v>
      </c>
      <c r="O240" s="86">
        <v>1</v>
      </c>
      <c r="P240" s="86">
        <v>18</v>
      </c>
      <c r="Q240" s="2">
        <v>435.18</v>
      </c>
      <c r="R240" s="2"/>
      <c r="S240" s="2"/>
      <c r="T240" s="2"/>
      <c r="U240" s="2"/>
      <c r="V240" s="2"/>
      <c r="X240" s="1">
        <v>15355</v>
      </c>
      <c r="Y240" s="1">
        <v>4980</v>
      </c>
      <c r="Z240" s="2">
        <v>179.81</v>
      </c>
      <c r="AA240" s="2">
        <v>0</v>
      </c>
      <c r="AB240" s="2">
        <v>0</v>
      </c>
    </row>
    <row r="241" spans="13:28" x14ac:dyDescent="0.25">
      <c r="M241" s="1">
        <v>320</v>
      </c>
      <c r="N241" s="1">
        <v>3235</v>
      </c>
      <c r="O241" s="86">
        <v>72</v>
      </c>
      <c r="P241" s="86">
        <v>1180</v>
      </c>
      <c r="Q241" s="2">
        <v>24584.91</v>
      </c>
      <c r="R241" s="2"/>
      <c r="S241" s="2"/>
      <c r="T241" s="2"/>
      <c r="U241" s="2"/>
      <c r="V241" s="2"/>
      <c r="X241" s="1">
        <v>15506</v>
      </c>
      <c r="Y241" s="1">
        <v>400</v>
      </c>
      <c r="Z241" s="2">
        <v>0</v>
      </c>
      <c r="AA241" s="2">
        <v>0</v>
      </c>
      <c r="AB241" s="2">
        <v>30.46</v>
      </c>
    </row>
    <row r="242" spans="13:28" x14ac:dyDescent="0.25">
      <c r="M242" s="1">
        <v>320</v>
      </c>
      <c r="N242" s="1">
        <v>3240</v>
      </c>
      <c r="O242" s="86">
        <v>23</v>
      </c>
      <c r="P242" s="86">
        <v>192</v>
      </c>
      <c r="Q242" s="2">
        <v>5935.82</v>
      </c>
      <c r="R242" s="2"/>
      <c r="S242" s="2"/>
      <c r="T242" s="2"/>
      <c r="U242" s="2"/>
      <c r="V242" s="2"/>
      <c r="X242" s="1">
        <v>15869</v>
      </c>
      <c r="Y242" s="1">
        <v>280</v>
      </c>
      <c r="Z242" s="2">
        <v>19654.53</v>
      </c>
      <c r="AA242" s="2">
        <v>7745.76</v>
      </c>
      <c r="AB242" s="2">
        <v>15898.96</v>
      </c>
    </row>
    <row r="243" spans="13:28" x14ac:dyDescent="0.25">
      <c r="M243" s="1">
        <v>320</v>
      </c>
      <c r="N243" s="1">
        <v>3242</v>
      </c>
      <c r="O243" s="86">
        <v>12</v>
      </c>
      <c r="P243" s="86">
        <v>81</v>
      </c>
      <c r="Q243" s="2">
        <v>2532.21</v>
      </c>
      <c r="R243" s="2"/>
      <c r="S243" s="2"/>
      <c r="T243" s="2"/>
      <c r="U243" s="2"/>
      <c r="V243" s="2"/>
      <c r="X243" s="1">
        <v>15887</v>
      </c>
      <c r="Y243" s="1">
        <v>290</v>
      </c>
      <c r="Z243" s="2">
        <v>174.12</v>
      </c>
      <c r="AA243" s="2">
        <v>180</v>
      </c>
      <c r="AB243" s="2">
        <v>277.36</v>
      </c>
    </row>
    <row r="244" spans="13:28" x14ac:dyDescent="0.25">
      <c r="M244" s="1">
        <v>320</v>
      </c>
      <c r="N244" s="1">
        <v>3245</v>
      </c>
      <c r="O244" s="86">
        <v>5</v>
      </c>
      <c r="P244" s="86">
        <v>32</v>
      </c>
      <c r="Q244" s="2">
        <v>417.65</v>
      </c>
      <c r="R244" s="2"/>
      <c r="S244" s="2"/>
      <c r="T244" s="2"/>
      <c r="U244" s="2"/>
      <c r="V244" s="2"/>
      <c r="X244" s="1">
        <v>16723</v>
      </c>
      <c r="Y244" s="1">
        <v>290</v>
      </c>
      <c r="Z244" s="2">
        <v>0</v>
      </c>
      <c r="AA244" s="2">
        <v>0</v>
      </c>
      <c r="AB244" s="2">
        <v>12.45</v>
      </c>
    </row>
    <row r="245" spans="13:28" x14ac:dyDescent="0.25">
      <c r="M245" s="1">
        <v>320</v>
      </c>
      <c r="N245" s="1">
        <v>3247</v>
      </c>
      <c r="O245" s="86">
        <v>15</v>
      </c>
      <c r="P245" s="86">
        <v>147</v>
      </c>
      <c r="Q245" s="2">
        <v>3632.75</v>
      </c>
      <c r="R245" s="2"/>
      <c r="S245" s="2"/>
      <c r="T245" s="2"/>
      <c r="U245" s="2"/>
      <c r="V245" s="2"/>
      <c r="X245" s="1">
        <v>16759</v>
      </c>
      <c r="Y245" s="1">
        <v>450</v>
      </c>
      <c r="Z245" s="2">
        <v>0</v>
      </c>
      <c r="AA245" s="2">
        <v>531.36</v>
      </c>
      <c r="AB245" s="2">
        <v>0</v>
      </c>
    </row>
    <row r="246" spans="13:28" x14ac:dyDescent="0.25">
      <c r="M246" s="1">
        <v>320</v>
      </c>
      <c r="N246" s="1">
        <v>3251</v>
      </c>
      <c r="O246" s="86">
        <v>29</v>
      </c>
      <c r="P246" s="86">
        <v>265</v>
      </c>
      <c r="Q246" s="2">
        <v>5052.53</v>
      </c>
      <c r="R246" s="2"/>
      <c r="S246" s="2"/>
      <c r="T246" s="2"/>
      <c r="U246" s="2"/>
      <c r="V246" s="2"/>
      <c r="X246" s="1">
        <v>17362</v>
      </c>
      <c r="Y246" s="1">
        <v>450</v>
      </c>
      <c r="Z246" s="2">
        <v>16.95</v>
      </c>
      <c r="AA246" s="2">
        <v>0</v>
      </c>
      <c r="AB246" s="2">
        <v>0</v>
      </c>
    </row>
    <row r="247" spans="13:28" x14ac:dyDescent="0.25">
      <c r="M247" s="1">
        <v>320</v>
      </c>
      <c r="N247" s="1">
        <v>3252</v>
      </c>
      <c r="O247" s="86">
        <v>13</v>
      </c>
      <c r="P247" s="86">
        <v>75</v>
      </c>
      <c r="Q247" s="2">
        <v>2685.69</v>
      </c>
      <c r="R247" s="2"/>
      <c r="S247" s="2"/>
      <c r="T247" s="2"/>
      <c r="U247" s="2"/>
      <c r="V247" s="2"/>
      <c r="X247" s="1">
        <v>17440</v>
      </c>
      <c r="Y247" s="1">
        <v>260</v>
      </c>
      <c r="Z247" s="2">
        <v>1098.8</v>
      </c>
      <c r="AA247" s="2">
        <v>0</v>
      </c>
      <c r="AB247" s="2">
        <v>370.42</v>
      </c>
    </row>
    <row r="248" spans="13:28" x14ac:dyDescent="0.25">
      <c r="M248" s="1">
        <v>320</v>
      </c>
      <c r="N248" s="1">
        <v>3253</v>
      </c>
      <c r="O248" s="86">
        <v>10</v>
      </c>
      <c r="P248" s="86">
        <v>124</v>
      </c>
      <c r="Q248" s="2">
        <v>1792.34</v>
      </c>
      <c r="R248" s="2"/>
      <c r="S248" s="2"/>
      <c r="T248" s="2"/>
      <c r="U248" s="2"/>
      <c r="V248" s="2"/>
      <c r="X248" s="1">
        <v>17624</v>
      </c>
      <c r="Y248" s="1">
        <v>220</v>
      </c>
      <c r="Z248" s="2">
        <v>1140.0899999999999</v>
      </c>
      <c r="AA248" s="2">
        <v>0</v>
      </c>
      <c r="AB248" s="2">
        <v>343.65</v>
      </c>
    </row>
    <row r="249" spans="13:28" x14ac:dyDescent="0.25">
      <c r="M249" s="1">
        <v>320</v>
      </c>
      <c r="N249" s="1">
        <v>3254</v>
      </c>
      <c r="O249" s="86">
        <v>3</v>
      </c>
      <c r="P249" s="86">
        <v>51</v>
      </c>
      <c r="Q249" s="2">
        <v>723.59</v>
      </c>
      <c r="R249" s="2"/>
      <c r="S249" s="2"/>
      <c r="T249" s="2"/>
      <c r="U249" s="2"/>
      <c r="V249" s="2"/>
      <c r="X249" s="1">
        <v>17712</v>
      </c>
      <c r="Y249" s="1">
        <v>400</v>
      </c>
      <c r="Z249" s="2">
        <v>90.44</v>
      </c>
      <c r="AA249" s="2">
        <v>0</v>
      </c>
      <c r="AB249" s="2">
        <v>96.58</v>
      </c>
    </row>
    <row r="250" spans="13:28" x14ac:dyDescent="0.25">
      <c r="M250" s="1">
        <v>320</v>
      </c>
      <c r="N250" s="1">
        <v>3256</v>
      </c>
      <c r="O250" s="86">
        <v>2</v>
      </c>
      <c r="P250" s="86">
        <v>8</v>
      </c>
      <c r="Q250" s="2">
        <v>213.62</v>
      </c>
      <c r="R250" s="2"/>
      <c r="S250" s="2"/>
      <c r="T250" s="2"/>
      <c r="U250" s="2"/>
      <c r="V250" s="2"/>
      <c r="X250" s="1">
        <v>18098</v>
      </c>
      <c r="Y250" s="1">
        <v>400</v>
      </c>
      <c r="Z250" s="2">
        <v>45.67</v>
      </c>
      <c r="AA250" s="2">
        <v>0</v>
      </c>
      <c r="AB250" s="2">
        <v>0</v>
      </c>
    </row>
    <row r="251" spans="13:28" x14ac:dyDescent="0.25">
      <c r="M251" s="1">
        <v>340</v>
      </c>
      <c r="N251" s="1">
        <v>3405</v>
      </c>
      <c r="O251" s="86">
        <v>6</v>
      </c>
      <c r="P251" s="86">
        <v>237</v>
      </c>
      <c r="Q251" s="2">
        <v>4426.47</v>
      </c>
      <c r="R251" s="2"/>
      <c r="S251" s="2"/>
      <c r="T251" s="2"/>
      <c r="U251" s="2"/>
      <c r="V251" s="2"/>
      <c r="X251" s="1">
        <v>18320</v>
      </c>
      <c r="Y251" s="1">
        <v>4980</v>
      </c>
      <c r="Z251" s="2">
        <v>158.16</v>
      </c>
      <c r="AA251" s="2">
        <v>0</v>
      </c>
      <c r="AB251" s="2">
        <v>0</v>
      </c>
    </row>
    <row r="252" spans="13:28" x14ac:dyDescent="0.25">
      <c r="M252" s="1">
        <v>340</v>
      </c>
      <c r="N252" s="1">
        <v>3413</v>
      </c>
      <c r="O252" s="86">
        <v>16</v>
      </c>
      <c r="P252" s="86">
        <v>79</v>
      </c>
      <c r="Q252" s="2">
        <v>3036.59</v>
      </c>
      <c r="R252" s="2"/>
      <c r="S252" s="2"/>
      <c r="T252" s="2"/>
      <c r="U252" s="2"/>
      <c r="V252" s="2"/>
      <c r="X252" s="1">
        <v>18719</v>
      </c>
      <c r="Y252" s="1">
        <v>260</v>
      </c>
      <c r="Z252" s="2">
        <v>223.5</v>
      </c>
      <c r="AA252" s="2">
        <v>0</v>
      </c>
      <c r="AB252" s="2">
        <v>140.34</v>
      </c>
    </row>
    <row r="253" spans="13:28" x14ac:dyDescent="0.25">
      <c r="M253" s="1">
        <v>340</v>
      </c>
      <c r="N253" s="1">
        <v>3423</v>
      </c>
      <c r="O253" s="86">
        <v>26</v>
      </c>
      <c r="P253" s="86">
        <v>118</v>
      </c>
      <c r="Q253" s="2">
        <v>5545.37</v>
      </c>
      <c r="R253" s="2"/>
      <c r="S253" s="2"/>
      <c r="T253" s="2"/>
      <c r="U253" s="2"/>
      <c r="V253" s="2"/>
      <c r="X253" s="1">
        <v>18754</v>
      </c>
      <c r="Y253" s="1">
        <v>800</v>
      </c>
      <c r="Z253" s="2">
        <v>0</v>
      </c>
      <c r="AA253" s="2">
        <v>0</v>
      </c>
      <c r="AB253" s="2">
        <v>210.42</v>
      </c>
    </row>
    <row r="254" spans="13:28" x14ac:dyDescent="0.25">
      <c r="M254" s="1">
        <v>340</v>
      </c>
      <c r="N254" s="1">
        <v>3425</v>
      </c>
      <c r="O254" s="86">
        <v>34</v>
      </c>
      <c r="P254" s="86">
        <v>617</v>
      </c>
      <c r="Q254" s="2">
        <v>23287.42</v>
      </c>
      <c r="R254" s="2"/>
      <c r="S254" s="2"/>
      <c r="T254" s="2"/>
      <c r="U254" s="2"/>
      <c r="V254" s="2"/>
      <c r="X254" s="1">
        <v>18994</v>
      </c>
      <c r="Y254" s="1">
        <v>260</v>
      </c>
      <c r="Z254" s="2">
        <v>0</v>
      </c>
      <c r="AA254" s="2">
        <v>27.6</v>
      </c>
      <c r="AB254" s="2">
        <v>0</v>
      </c>
    </row>
    <row r="255" spans="13:28" x14ac:dyDescent="0.25">
      <c r="M255" s="1">
        <v>340</v>
      </c>
      <c r="N255" s="1">
        <v>3448</v>
      </c>
      <c r="O255" s="86">
        <v>14</v>
      </c>
      <c r="P255" s="86">
        <v>126</v>
      </c>
      <c r="Q255" s="2">
        <v>4610.76</v>
      </c>
      <c r="R255" s="2"/>
      <c r="S255" s="2"/>
      <c r="T255" s="2"/>
      <c r="U255" s="2"/>
      <c r="V255" s="2"/>
      <c r="X255" s="1">
        <v>19122</v>
      </c>
      <c r="Y255" s="1">
        <v>450</v>
      </c>
      <c r="Z255" s="2">
        <v>52.79</v>
      </c>
      <c r="AA255" s="2">
        <v>169.53</v>
      </c>
      <c r="AB255" s="2">
        <v>86.96</v>
      </c>
    </row>
    <row r="256" spans="13:28" x14ac:dyDescent="0.25">
      <c r="M256" s="1">
        <v>340</v>
      </c>
      <c r="N256" s="1">
        <v>3449</v>
      </c>
      <c r="O256" s="86">
        <v>19</v>
      </c>
      <c r="P256" s="86">
        <v>298</v>
      </c>
      <c r="Q256" s="2">
        <v>7482.06</v>
      </c>
      <c r="R256" s="2"/>
      <c r="S256" s="2"/>
      <c r="T256" s="2"/>
      <c r="U256" s="2"/>
      <c r="V256" s="2"/>
      <c r="X256" s="1">
        <v>19496</v>
      </c>
      <c r="Y256" s="1">
        <v>450</v>
      </c>
      <c r="Z256" s="2">
        <v>0</v>
      </c>
      <c r="AA256" s="2">
        <v>617.03</v>
      </c>
      <c r="AB256" s="2">
        <v>5022.3100000000004</v>
      </c>
    </row>
    <row r="257" spans="13:28" x14ac:dyDescent="0.25">
      <c r="M257" s="1">
        <v>340</v>
      </c>
      <c r="N257" s="1">
        <v>3452</v>
      </c>
      <c r="O257" s="86">
        <v>8</v>
      </c>
      <c r="P257" s="86">
        <v>130</v>
      </c>
      <c r="Q257" s="2">
        <v>2431.62</v>
      </c>
      <c r="R257" s="2"/>
      <c r="S257" s="2"/>
      <c r="T257" s="2"/>
      <c r="U257" s="2"/>
      <c r="V257" s="2"/>
      <c r="X257" s="1">
        <v>19636</v>
      </c>
      <c r="Y257" s="1">
        <v>400</v>
      </c>
      <c r="Z257" s="2">
        <v>0</v>
      </c>
      <c r="AA257" s="2">
        <v>88.56</v>
      </c>
      <c r="AB257" s="2">
        <v>63.4</v>
      </c>
    </row>
    <row r="258" spans="13:28" x14ac:dyDescent="0.25">
      <c r="M258" s="1">
        <v>340</v>
      </c>
      <c r="N258" s="1">
        <v>3453</v>
      </c>
      <c r="O258" s="86">
        <v>27</v>
      </c>
      <c r="P258" s="86">
        <v>117</v>
      </c>
      <c r="Q258" s="2">
        <v>5413.98</v>
      </c>
      <c r="R258" s="2"/>
      <c r="S258" s="2"/>
      <c r="T258" s="2"/>
      <c r="U258" s="2"/>
      <c r="V258" s="2"/>
      <c r="X258" s="1">
        <v>19672</v>
      </c>
      <c r="Y258" s="1">
        <v>150</v>
      </c>
      <c r="Z258" s="2">
        <v>0</v>
      </c>
      <c r="AA258" s="2">
        <v>0</v>
      </c>
      <c r="AB258" s="2">
        <v>147.03</v>
      </c>
    </row>
    <row r="259" spans="13:28" x14ac:dyDescent="0.25">
      <c r="M259" s="1">
        <v>340</v>
      </c>
      <c r="N259" s="1">
        <v>3454</v>
      </c>
      <c r="O259" s="86">
        <v>17</v>
      </c>
      <c r="P259" s="86">
        <v>317</v>
      </c>
      <c r="Q259" s="2">
        <v>6139.4</v>
      </c>
      <c r="R259" s="2"/>
      <c r="S259" s="2"/>
      <c r="T259" s="2"/>
      <c r="U259" s="2"/>
      <c r="V259" s="2"/>
      <c r="X259" s="1">
        <v>19730</v>
      </c>
      <c r="Y259" s="1">
        <v>400</v>
      </c>
      <c r="Z259" s="2">
        <v>89.62</v>
      </c>
      <c r="AA259" s="2">
        <v>178.51</v>
      </c>
      <c r="AB259" s="2">
        <v>0</v>
      </c>
    </row>
    <row r="260" spans="13:28" x14ac:dyDescent="0.25">
      <c r="M260" s="1">
        <v>340</v>
      </c>
      <c r="N260" s="1">
        <v>3460</v>
      </c>
      <c r="O260" s="86">
        <v>5</v>
      </c>
      <c r="P260" s="86">
        <v>127</v>
      </c>
      <c r="Q260" s="2">
        <v>7687.1</v>
      </c>
      <c r="R260" s="2"/>
      <c r="S260" s="2"/>
      <c r="T260" s="2"/>
      <c r="U260" s="2"/>
      <c r="V260" s="2"/>
      <c r="X260" s="1">
        <v>19891</v>
      </c>
      <c r="Y260" s="1">
        <v>555</v>
      </c>
      <c r="Z260" s="2">
        <v>307.02999999999997</v>
      </c>
      <c r="AA260" s="2">
        <v>0</v>
      </c>
      <c r="AB260" s="2">
        <v>0</v>
      </c>
    </row>
    <row r="261" spans="13:28" x14ac:dyDescent="0.25">
      <c r="M261" s="1">
        <v>340</v>
      </c>
      <c r="N261" s="1">
        <v>3463</v>
      </c>
      <c r="O261" s="86">
        <v>5</v>
      </c>
      <c r="P261" s="86">
        <v>17</v>
      </c>
      <c r="Q261" s="2">
        <v>234.72</v>
      </c>
      <c r="R261" s="2"/>
      <c r="S261" s="2"/>
      <c r="T261" s="2"/>
      <c r="U261" s="2"/>
      <c r="V261" s="2"/>
      <c r="X261" s="1">
        <v>20393</v>
      </c>
      <c r="Y261" s="1">
        <v>450</v>
      </c>
      <c r="Z261" s="2">
        <v>0</v>
      </c>
      <c r="AA261" s="2">
        <v>190.64</v>
      </c>
      <c r="AB261" s="2">
        <v>0</v>
      </c>
    </row>
    <row r="262" spans="13:28" x14ac:dyDescent="0.25">
      <c r="M262" s="1">
        <v>340</v>
      </c>
      <c r="N262" s="1">
        <v>3468</v>
      </c>
      <c r="O262" s="86">
        <v>3</v>
      </c>
      <c r="P262" s="86">
        <v>22</v>
      </c>
      <c r="Q262" s="2">
        <v>904.95</v>
      </c>
      <c r="R262" s="2"/>
      <c r="S262" s="2"/>
      <c r="T262" s="2"/>
      <c r="U262" s="2"/>
      <c r="V262" s="2"/>
      <c r="X262" s="1">
        <v>20436</v>
      </c>
      <c r="Y262" s="1">
        <v>650</v>
      </c>
      <c r="Z262" s="2">
        <v>67.02</v>
      </c>
      <c r="AA262" s="2">
        <v>0</v>
      </c>
      <c r="AB262" s="2">
        <v>0</v>
      </c>
    </row>
    <row r="263" spans="13:28" x14ac:dyDescent="0.25">
      <c r="M263" s="1">
        <v>340</v>
      </c>
      <c r="N263" s="1">
        <v>3470</v>
      </c>
      <c r="O263" s="86">
        <v>12</v>
      </c>
      <c r="P263" s="86">
        <v>56</v>
      </c>
      <c r="Q263" s="2">
        <v>3773.96</v>
      </c>
      <c r="R263" s="2"/>
      <c r="S263" s="2"/>
      <c r="T263" s="2"/>
      <c r="U263" s="2"/>
      <c r="V263" s="2"/>
      <c r="X263" s="1">
        <v>20687</v>
      </c>
      <c r="Y263" s="1">
        <v>400</v>
      </c>
      <c r="Z263" s="2">
        <v>0</v>
      </c>
      <c r="AA263" s="2">
        <v>0</v>
      </c>
      <c r="AB263" s="2">
        <v>39.79</v>
      </c>
    </row>
    <row r="264" spans="13:28" x14ac:dyDescent="0.25">
      <c r="M264" s="1">
        <v>340</v>
      </c>
      <c r="N264" s="1">
        <v>3471</v>
      </c>
      <c r="O264" s="86">
        <v>16</v>
      </c>
      <c r="P264" s="86">
        <v>110</v>
      </c>
      <c r="Q264" s="2">
        <v>6191.68</v>
      </c>
      <c r="R264" s="2"/>
      <c r="S264" s="2"/>
      <c r="T264" s="2"/>
      <c r="U264" s="2"/>
      <c r="V264" s="2"/>
      <c r="X264" s="1">
        <v>20830</v>
      </c>
      <c r="Y264" s="1">
        <v>450</v>
      </c>
      <c r="Z264" s="2">
        <v>210.67</v>
      </c>
      <c r="AA264" s="2">
        <v>0</v>
      </c>
      <c r="AB264" s="2">
        <v>0</v>
      </c>
    </row>
    <row r="265" spans="13:28" x14ac:dyDescent="0.25">
      <c r="M265" s="1">
        <v>340</v>
      </c>
      <c r="N265" s="1">
        <v>3474</v>
      </c>
      <c r="O265" s="86">
        <v>47</v>
      </c>
      <c r="P265" s="86">
        <v>302</v>
      </c>
      <c r="Q265" s="2">
        <v>15971.36</v>
      </c>
      <c r="R265" s="2"/>
      <c r="S265" s="2"/>
      <c r="T265" s="2"/>
      <c r="U265" s="2"/>
      <c r="V265" s="2"/>
      <c r="X265" s="1">
        <v>20848</v>
      </c>
      <c r="Y265" s="1">
        <v>320</v>
      </c>
      <c r="Z265" s="2">
        <v>0</v>
      </c>
      <c r="AA265" s="2">
        <v>48.52</v>
      </c>
      <c r="AB265" s="2">
        <v>0</v>
      </c>
    </row>
    <row r="266" spans="13:28" x14ac:dyDescent="0.25">
      <c r="M266" s="1">
        <v>340</v>
      </c>
      <c r="N266" s="1">
        <v>3475</v>
      </c>
      <c r="O266" s="86">
        <v>6</v>
      </c>
      <c r="P266" s="86">
        <v>114</v>
      </c>
      <c r="Q266" s="2">
        <v>2979.01</v>
      </c>
      <c r="R266" s="2"/>
      <c r="S266" s="2"/>
      <c r="T266" s="2"/>
      <c r="U266" s="2"/>
      <c r="V266" s="2"/>
      <c r="X266" s="1">
        <v>21052</v>
      </c>
      <c r="Y266" s="1">
        <v>4980</v>
      </c>
      <c r="Z266" s="2">
        <v>284.52</v>
      </c>
      <c r="AA266" s="2">
        <v>244.73</v>
      </c>
      <c r="AB266" s="2">
        <v>185.99</v>
      </c>
    </row>
    <row r="267" spans="13:28" x14ac:dyDescent="0.25">
      <c r="M267" s="1">
        <v>340</v>
      </c>
      <c r="N267" s="1">
        <v>3477</v>
      </c>
      <c r="O267" s="86">
        <v>14</v>
      </c>
      <c r="P267" s="86">
        <v>146</v>
      </c>
      <c r="Q267" s="2">
        <v>6359.77</v>
      </c>
      <c r="R267" s="2"/>
      <c r="S267" s="2"/>
      <c r="T267" s="2"/>
      <c r="U267" s="2"/>
      <c r="V267" s="2"/>
      <c r="X267" s="1">
        <v>21153</v>
      </c>
      <c r="Y267" s="1">
        <v>320</v>
      </c>
      <c r="Z267" s="2">
        <v>251.67</v>
      </c>
      <c r="AA267" s="2">
        <v>208.77</v>
      </c>
      <c r="AB267" s="2">
        <v>59.9</v>
      </c>
    </row>
    <row r="268" spans="13:28" x14ac:dyDescent="0.25">
      <c r="M268" s="1">
        <v>340</v>
      </c>
      <c r="N268" s="1">
        <v>3478</v>
      </c>
      <c r="O268" s="86">
        <v>9</v>
      </c>
      <c r="P268" s="86">
        <v>29</v>
      </c>
      <c r="Q268" s="2">
        <v>1008.77</v>
      </c>
      <c r="R268" s="2"/>
      <c r="S268" s="2"/>
      <c r="T268" s="2"/>
      <c r="U268" s="2"/>
      <c r="V268" s="2"/>
      <c r="X268" s="1">
        <v>21335</v>
      </c>
      <c r="Y268" s="1">
        <v>4980</v>
      </c>
      <c r="Z268" s="2">
        <v>522.70000000000005</v>
      </c>
      <c r="AA268" s="2">
        <v>710.49</v>
      </c>
      <c r="AB268" s="2">
        <v>325.36</v>
      </c>
    </row>
    <row r="269" spans="13:28" x14ac:dyDescent="0.25">
      <c r="M269" s="1">
        <v>340</v>
      </c>
      <c r="N269" s="1">
        <v>3481</v>
      </c>
      <c r="O269" s="86">
        <v>25</v>
      </c>
      <c r="P269" s="86">
        <v>210</v>
      </c>
      <c r="Q269" s="2">
        <v>5768.77</v>
      </c>
      <c r="R269" s="2"/>
      <c r="S269" s="2"/>
      <c r="T269" s="2"/>
      <c r="U269" s="2"/>
      <c r="V269" s="2"/>
      <c r="X269" s="1">
        <v>21643</v>
      </c>
      <c r="Y269" s="1">
        <v>400</v>
      </c>
      <c r="Z269" s="2">
        <v>119.23</v>
      </c>
      <c r="AA269" s="2">
        <v>109.41</v>
      </c>
      <c r="AB269" s="2">
        <v>189.07</v>
      </c>
    </row>
    <row r="270" spans="13:28" x14ac:dyDescent="0.25">
      <c r="M270" s="1">
        <v>340</v>
      </c>
      <c r="N270" s="1">
        <v>3488</v>
      </c>
      <c r="O270" s="86">
        <v>15</v>
      </c>
      <c r="P270" s="86">
        <v>83</v>
      </c>
      <c r="Q270" s="2">
        <v>2427.88</v>
      </c>
      <c r="R270" s="2"/>
      <c r="S270" s="2"/>
      <c r="T270" s="2"/>
      <c r="U270" s="2"/>
      <c r="V270" s="2"/>
      <c r="X270" s="1">
        <v>21666</v>
      </c>
      <c r="Y270" s="1">
        <v>400</v>
      </c>
      <c r="Z270" s="2">
        <v>1136.96</v>
      </c>
      <c r="AA270" s="2">
        <v>240.7</v>
      </c>
      <c r="AB270" s="2">
        <v>1308.31</v>
      </c>
    </row>
    <row r="271" spans="13:28" x14ac:dyDescent="0.25">
      <c r="M271" s="1">
        <v>340</v>
      </c>
      <c r="N271" s="1">
        <v>3489</v>
      </c>
      <c r="O271" s="86">
        <v>8</v>
      </c>
      <c r="P271" s="86">
        <v>13</v>
      </c>
      <c r="Q271" s="2">
        <v>892.95</v>
      </c>
      <c r="R271" s="2"/>
      <c r="S271" s="2"/>
      <c r="T271" s="2"/>
      <c r="U271" s="2"/>
      <c r="V271" s="2"/>
      <c r="X271" s="1">
        <v>21779</v>
      </c>
      <c r="Y271" s="1">
        <v>150</v>
      </c>
      <c r="Z271" s="2">
        <v>0</v>
      </c>
      <c r="AA271" s="2">
        <v>0</v>
      </c>
      <c r="AB271" s="2">
        <v>96.58</v>
      </c>
    </row>
    <row r="272" spans="13:28" x14ac:dyDescent="0.25">
      <c r="M272" s="1">
        <v>340</v>
      </c>
      <c r="N272" s="1">
        <v>3490</v>
      </c>
      <c r="O272" s="86">
        <v>5</v>
      </c>
      <c r="P272" s="86">
        <v>73</v>
      </c>
      <c r="Q272" s="2">
        <v>1453.79</v>
      </c>
      <c r="R272" s="2"/>
      <c r="S272" s="2"/>
      <c r="T272" s="2"/>
      <c r="U272" s="2"/>
      <c r="V272" s="2"/>
      <c r="X272" s="1">
        <v>21882</v>
      </c>
      <c r="Y272" s="1">
        <v>290</v>
      </c>
      <c r="Z272" s="2">
        <v>179.5</v>
      </c>
      <c r="AA272" s="2">
        <v>179.5</v>
      </c>
      <c r="AB272" s="2">
        <v>284.39999999999998</v>
      </c>
    </row>
    <row r="273" spans="13:28" x14ac:dyDescent="0.25">
      <c r="M273" s="1">
        <v>340</v>
      </c>
      <c r="N273" s="1">
        <v>3491</v>
      </c>
      <c r="O273" s="86">
        <v>14</v>
      </c>
      <c r="P273" s="86">
        <v>54</v>
      </c>
      <c r="Q273" s="2">
        <v>2374.2800000000002</v>
      </c>
      <c r="R273" s="2"/>
      <c r="S273" s="2"/>
      <c r="T273" s="2"/>
      <c r="U273" s="2"/>
      <c r="V273" s="2"/>
      <c r="X273" s="1">
        <v>22265</v>
      </c>
      <c r="Y273" s="1">
        <v>450</v>
      </c>
      <c r="Z273" s="2">
        <v>0</v>
      </c>
      <c r="AA273" s="2">
        <v>220.42</v>
      </c>
      <c r="AB273" s="2">
        <v>0</v>
      </c>
    </row>
    <row r="274" spans="13:28" x14ac:dyDescent="0.25">
      <c r="M274" s="1">
        <v>340</v>
      </c>
      <c r="N274" s="1">
        <v>3495</v>
      </c>
      <c r="O274" s="86">
        <v>13</v>
      </c>
      <c r="P274" s="86">
        <v>85</v>
      </c>
      <c r="Q274" s="2">
        <v>6898.26</v>
      </c>
      <c r="R274" s="2"/>
      <c r="S274" s="2"/>
      <c r="T274" s="2"/>
      <c r="U274" s="2"/>
      <c r="V274" s="2"/>
      <c r="X274" s="1">
        <v>22446</v>
      </c>
      <c r="Y274" s="1">
        <v>290</v>
      </c>
      <c r="Z274" s="2">
        <v>175.5</v>
      </c>
      <c r="AA274" s="2">
        <v>184.4</v>
      </c>
      <c r="AB274" s="2">
        <v>249.8</v>
      </c>
    </row>
    <row r="275" spans="13:28" x14ac:dyDescent="0.25">
      <c r="M275" s="1">
        <v>340</v>
      </c>
      <c r="N275" s="1">
        <v>3496</v>
      </c>
      <c r="O275" s="86">
        <v>12</v>
      </c>
      <c r="P275" s="86">
        <v>71</v>
      </c>
      <c r="Q275" s="2">
        <v>2589.6999999999998</v>
      </c>
      <c r="R275" s="2"/>
      <c r="S275" s="2"/>
      <c r="T275" s="2"/>
      <c r="U275" s="2"/>
      <c r="V275" s="2"/>
      <c r="X275" s="1">
        <v>22558</v>
      </c>
      <c r="Y275" s="1">
        <v>400</v>
      </c>
      <c r="Z275" s="2">
        <v>369.35</v>
      </c>
      <c r="AA275" s="2">
        <v>26.6</v>
      </c>
      <c r="AB275" s="2">
        <v>0</v>
      </c>
    </row>
    <row r="276" spans="13:28" x14ac:dyDescent="0.25">
      <c r="M276" s="1">
        <v>340</v>
      </c>
      <c r="N276" s="1">
        <v>3497</v>
      </c>
      <c r="O276" s="86">
        <v>18</v>
      </c>
      <c r="P276" s="86">
        <v>115</v>
      </c>
      <c r="Q276" s="2">
        <v>4219.83</v>
      </c>
      <c r="R276" s="2"/>
      <c r="S276" s="2"/>
      <c r="T276" s="2"/>
      <c r="U276" s="2"/>
      <c r="V276" s="2"/>
      <c r="X276" s="1">
        <v>22600</v>
      </c>
      <c r="Y276" s="1">
        <v>280</v>
      </c>
      <c r="Z276" s="2">
        <v>0</v>
      </c>
      <c r="AA276" s="2">
        <v>0</v>
      </c>
      <c r="AB276" s="2">
        <v>49.16</v>
      </c>
    </row>
    <row r="277" spans="13:28" x14ac:dyDescent="0.25">
      <c r="M277" s="1">
        <v>340</v>
      </c>
      <c r="N277" s="1">
        <v>3498</v>
      </c>
      <c r="O277" s="86">
        <v>8</v>
      </c>
      <c r="P277" s="86">
        <v>35</v>
      </c>
      <c r="Q277" s="2">
        <v>2197.59</v>
      </c>
      <c r="R277" s="2"/>
      <c r="S277" s="2"/>
      <c r="T277" s="2"/>
      <c r="U277" s="2"/>
      <c r="V277" s="2"/>
      <c r="X277" s="1">
        <v>22600</v>
      </c>
      <c r="Y277" s="1">
        <v>290</v>
      </c>
      <c r="Z277" s="2">
        <v>0</v>
      </c>
      <c r="AA277" s="2">
        <v>1252.7</v>
      </c>
      <c r="AB277" s="2">
        <v>246.11</v>
      </c>
    </row>
    <row r="278" spans="13:28" x14ac:dyDescent="0.25">
      <c r="M278" s="1">
        <v>340</v>
      </c>
      <c r="N278" s="1">
        <v>3501</v>
      </c>
      <c r="O278" s="86">
        <v>14</v>
      </c>
      <c r="P278" s="86">
        <v>47</v>
      </c>
      <c r="Q278" s="2">
        <v>4402.8999999999996</v>
      </c>
      <c r="R278" s="2"/>
      <c r="S278" s="2"/>
      <c r="T278" s="2"/>
      <c r="U278" s="2"/>
      <c r="V278" s="2"/>
      <c r="X278" s="1">
        <v>22839</v>
      </c>
      <c r="Y278" s="1">
        <v>150</v>
      </c>
      <c r="Z278" s="2">
        <v>684.5</v>
      </c>
      <c r="AA278" s="2">
        <v>423.4</v>
      </c>
      <c r="AB278" s="2">
        <v>385.29</v>
      </c>
    </row>
    <row r="279" spans="13:28" x14ac:dyDescent="0.25">
      <c r="M279" s="1">
        <v>340</v>
      </c>
      <c r="N279" s="1">
        <v>3592</v>
      </c>
      <c r="O279" s="86">
        <v>27</v>
      </c>
      <c r="P279" s="86">
        <v>118</v>
      </c>
      <c r="Q279" s="2">
        <v>6479.03</v>
      </c>
      <c r="R279" s="2"/>
      <c r="S279" s="2"/>
      <c r="T279" s="2"/>
      <c r="U279" s="2"/>
      <c r="V279" s="2"/>
      <c r="X279" s="1">
        <v>23036</v>
      </c>
      <c r="Y279" s="1">
        <v>220</v>
      </c>
      <c r="Z279" s="2">
        <v>1427.96</v>
      </c>
      <c r="AA279" s="2">
        <v>1206.6099999999999</v>
      </c>
      <c r="AB279" s="2">
        <v>1563.32</v>
      </c>
    </row>
    <row r="280" spans="13:28" x14ac:dyDescent="0.25">
      <c r="M280" s="1">
        <v>340</v>
      </c>
      <c r="N280" s="1">
        <v>8141</v>
      </c>
      <c r="O280" s="86">
        <v>10</v>
      </c>
      <c r="P280" s="86">
        <v>78</v>
      </c>
      <c r="Q280" s="2">
        <v>2053.5100000000002</v>
      </c>
      <c r="R280" s="2"/>
      <c r="S280" s="2"/>
      <c r="T280" s="2"/>
      <c r="U280" s="2"/>
      <c r="V280" s="2"/>
      <c r="X280" s="1">
        <v>23044</v>
      </c>
      <c r="Y280" s="1">
        <v>280</v>
      </c>
      <c r="Z280" s="2">
        <v>70.98</v>
      </c>
      <c r="AA280" s="2">
        <v>35.82</v>
      </c>
      <c r="AB280" s="2">
        <v>128.01</v>
      </c>
    </row>
    <row r="281" spans="13:28" x14ac:dyDescent="0.25">
      <c r="M281" s="1">
        <v>340</v>
      </c>
      <c r="N281" s="1">
        <v>8142</v>
      </c>
      <c r="O281" s="86">
        <v>18</v>
      </c>
      <c r="P281" s="86">
        <v>95</v>
      </c>
      <c r="Q281" s="2">
        <v>4410.2</v>
      </c>
      <c r="R281" s="2"/>
      <c r="S281" s="2"/>
      <c r="T281" s="2"/>
      <c r="U281" s="2"/>
      <c r="V281" s="2"/>
      <c r="X281" s="1">
        <v>23056</v>
      </c>
      <c r="Y281" s="1">
        <v>260</v>
      </c>
      <c r="Z281" s="2">
        <v>0</v>
      </c>
      <c r="AA281" s="2">
        <v>0</v>
      </c>
      <c r="AB281" s="2">
        <v>74.150000000000006</v>
      </c>
    </row>
    <row r="282" spans="13:28" x14ac:dyDescent="0.25">
      <c r="M282" s="1">
        <v>340</v>
      </c>
      <c r="N282" s="1">
        <v>8143</v>
      </c>
      <c r="O282" s="86">
        <v>6</v>
      </c>
      <c r="P282" s="86">
        <v>130</v>
      </c>
      <c r="Q282" s="2">
        <v>2372.5</v>
      </c>
      <c r="R282" s="2"/>
      <c r="S282" s="2"/>
      <c r="T282" s="2"/>
      <c r="U282" s="2"/>
      <c r="V282" s="2"/>
      <c r="X282" s="1">
        <v>23059</v>
      </c>
      <c r="Y282" s="1">
        <v>400</v>
      </c>
      <c r="Z282" s="2">
        <v>173.92</v>
      </c>
      <c r="AA282" s="2">
        <v>0</v>
      </c>
      <c r="AB282" s="2">
        <v>0</v>
      </c>
    </row>
    <row r="283" spans="13:28" x14ac:dyDescent="0.25">
      <c r="M283" s="1">
        <v>340</v>
      </c>
      <c r="N283" s="1">
        <v>8148</v>
      </c>
      <c r="O283" s="86">
        <v>11</v>
      </c>
      <c r="P283" s="86">
        <v>42</v>
      </c>
      <c r="Q283" s="2">
        <v>1782.07</v>
      </c>
      <c r="R283" s="2"/>
      <c r="S283" s="2"/>
      <c r="T283" s="2"/>
      <c r="U283" s="2"/>
      <c r="V283" s="2"/>
      <c r="X283" s="1">
        <v>23365</v>
      </c>
      <c r="Y283" s="1">
        <v>320</v>
      </c>
      <c r="Z283" s="2">
        <v>274.52999999999997</v>
      </c>
      <c r="AA283" s="2">
        <v>238.9</v>
      </c>
      <c r="AB283" s="2">
        <v>49.06</v>
      </c>
    </row>
    <row r="284" spans="13:28" x14ac:dyDescent="0.25">
      <c r="M284" s="1">
        <v>360</v>
      </c>
      <c r="N284" s="1">
        <v>581</v>
      </c>
      <c r="O284" s="86">
        <v>5</v>
      </c>
      <c r="P284" s="86">
        <v>2540</v>
      </c>
      <c r="Q284" s="2">
        <v>61001.75</v>
      </c>
      <c r="R284" s="2"/>
      <c r="S284" s="2"/>
      <c r="T284" s="2"/>
      <c r="U284" s="2"/>
      <c r="V284" s="2"/>
      <c r="X284" s="1">
        <v>23450</v>
      </c>
      <c r="Y284" s="1">
        <v>400</v>
      </c>
      <c r="Z284" s="2">
        <v>24.83</v>
      </c>
      <c r="AA284" s="2">
        <v>0</v>
      </c>
      <c r="AB284" s="2">
        <v>0</v>
      </c>
    </row>
    <row r="285" spans="13:28" x14ac:dyDescent="0.25">
      <c r="M285" s="1">
        <v>360</v>
      </c>
      <c r="N285" s="1">
        <v>3603</v>
      </c>
      <c r="O285" s="86">
        <v>10</v>
      </c>
      <c r="P285" s="86">
        <v>55</v>
      </c>
      <c r="Q285" s="2">
        <v>2189.39</v>
      </c>
      <c r="R285" s="2"/>
      <c r="S285" s="2"/>
      <c r="T285" s="2"/>
      <c r="U285" s="2"/>
      <c r="V285" s="2"/>
      <c r="X285" s="1">
        <v>23465</v>
      </c>
      <c r="Y285" s="1">
        <v>400</v>
      </c>
      <c r="Z285" s="2">
        <v>0</v>
      </c>
      <c r="AA285" s="2">
        <v>0</v>
      </c>
      <c r="AB285" s="2">
        <v>147.08000000000001</v>
      </c>
    </row>
    <row r="286" spans="13:28" x14ac:dyDescent="0.25">
      <c r="M286" s="1">
        <v>360</v>
      </c>
      <c r="N286" s="1">
        <v>3608</v>
      </c>
      <c r="O286" s="86">
        <v>15</v>
      </c>
      <c r="P286" s="86">
        <v>103</v>
      </c>
      <c r="Q286" s="2">
        <v>4111.38</v>
      </c>
      <c r="R286" s="2"/>
      <c r="S286" s="2"/>
      <c r="T286" s="2"/>
      <c r="U286" s="2"/>
      <c r="V286" s="2"/>
      <c r="X286" s="1">
        <v>23570</v>
      </c>
      <c r="Y286" s="1">
        <v>220</v>
      </c>
      <c r="Z286" s="2">
        <v>106.08</v>
      </c>
      <c r="AA286" s="2">
        <v>0</v>
      </c>
      <c r="AB286" s="2">
        <v>709.78</v>
      </c>
    </row>
    <row r="287" spans="13:28" x14ac:dyDescent="0.25">
      <c r="M287" s="1">
        <v>360</v>
      </c>
      <c r="N287" s="1">
        <v>3609</v>
      </c>
      <c r="O287" s="86">
        <v>4</v>
      </c>
      <c r="P287" s="86">
        <v>25</v>
      </c>
      <c r="Q287" s="2">
        <v>814.66</v>
      </c>
      <c r="R287" s="2"/>
      <c r="S287" s="2"/>
      <c r="T287" s="2"/>
      <c r="U287" s="2"/>
      <c r="V287" s="2"/>
      <c r="X287" s="1">
        <v>23611</v>
      </c>
      <c r="Y287" s="1">
        <v>150</v>
      </c>
      <c r="Z287" s="2">
        <v>92.14</v>
      </c>
      <c r="AA287" s="2">
        <v>0</v>
      </c>
      <c r="AB287" s="2">
        <v>0</v>
      </c>
    </row>
    <row r="288" spans="13:28" x14ac:dyDescent="0.25">
      <c r="M288" s="1">
        <v>360</v>
      </c>
      <c r="N288" s="1">
        <v>3612</v>
      </c>
      <c r="O288" s="86">
        <v>4</v>
      </c>
      <c r="P288" s="86">
        <v>7</v>
      </c>
      <c r="Q288" s="2">
        <v>140.5</v>
      </c>
      <c r="R288" s="2"/>
      <c r="S288" s="2"/>
      <c r="T288" s="2"/>
      <c r="U288" s="2"/>
      <c r="V288" s="2"/>
      <c r="X288" s="1">
        <v>23643</v>
      </c>
      <c r="Y288" s="1">
        <v>290</v>
      </c>
      <c r="Z288" s="2">
        <v>351</v>
      </c>
      <c r="AA288" s="2">
        <v>0</v>
      </c>
      <c r="AB288" s="2">
        <v>34.6</v>
      </c>
    </row>
    <row r="289" spans="13:28" x14ac:dyDescent="0.25">
      <c r="M289" s="1">
        <v>360</v>
      </c>
      <c r="N289" s="1">
        <v>3613</v>
      </c>
      <c r="O289" s="86">
        <v>2</v>
      </c>
      <c r="P289" s="86">
        <v>3</v>
      </c>
      <c r="Q289" s="2">
        <v>302.38</v>
      </c>
      <c r="R289" s="2"/>
      <c r="S289" s="2"/>
      <c r="T289" s="2"/>
      <c r="U289" s="2"/>
      <c r="V289" s="2"/>
      <c r="X289" s="1">
        <v>23679</v>
      </c>
      <c r="Y289" s="1">
        <v>450</v>
      </c>
      <c r="Z289" s="2">
        <v>0</v>
      </c>
      <c r="AA289" s="2">
        <v>0</v>
      </c>
      <c r="AB289" s="2">
        <v>255</v>
      </c>
    </row>
    <row r="290" spans="13:28" x14ac:dyDescent="0.25">
      <c r="M290" s="1">
        <v>360</v>
      </c>
      <c r="N290" s="1">
        <v>3614</v>
      </c>
      <c r="O290" s="86">
        <v>17</v>
      </c>
      <c r="P290" s="86">
        <v>72</v>
      </c>
      <c r="Q290" s="2">
        <v>2574.64</v>
      </c>
      <c r="R290" s="2"/>
      <c r="S290" s="2"/>
      <c r="T290" s="2"/>
      <c r="U290" s="2"/>
      <c r="V290" s="2"/>
      <c r="X290" s="1">
        <v>23943</v>
      </c>
      <c r="Y290" s="1">
        <v>290</v>
      </c>
      <c r="Z290" s="2">
        <v>321.27999999999997</v>
      </c>
      <c r="AA290" s="2">
        <v>180.4</v>
      </c>
      <c r="AB290" s="2">
        <v>196.2</v>
      </c>
    </row>
    <row r="291" spans="13:28" x14ac:dyDescent="0.25">
      <c r="M291" s="1">
        <v>360</v>
      </c>
      <c r="N291" s="1">
        <v>3615</v>
      </c>
      <c r="O291" s="86">
        <v>2</v>
      </c>
      <c r="P291" s="86">
        <v>18</v>
      </c>
      <c r="Q291" s="2">
        <v>259.47000000000003</v>
      </c>
      <c r="R291" s="2"/>
      <c r="S291" s="2"/>
      <c r="T291" s="2"/>
      <c r="U291" s="2"/>
      <c r="V291" s="2"/>
      <c r="X291" s="1">
        <v>23954</v>
      </c>
      <c r="Y291" s="1">
        <v>260</v>
      </c>
      <c r="Z291" s="2">
        <v>589.38</v>
      </c>
      <c r="AA291" s="2">
        <v>90.18</v>
      </c>
      <c r="AB291" s="2">
        <v>593.34</v>
      </c>
    </row>
    <row r="292" spans="13:28" x14ac:dyDescent="0.25">
      <c r="M292" s="1">
        <v>360</v>
      </c>
      <c r="N292" s="1">
        <v>8149</v>
      </c>
      <c r="O292" s="86">
        <v>15</v>
      </c>
      <c r="P292" s="86">
        <v>216</v>
      </c>
      <c r="Q292" s="2">
        <v>6709.29</v>
      </c>
      <c r="R292" s="2"/>
      <c r="S292" s="2"/>
      <c r="T292" s="2"/>
      <c r="U292" s="2"/>
      <c r="V292" s="2"/>
      <c r="X292" s="1">
        <v>24067</v>
      </c>
      <c r="Y292" s="1">
        <v>555</v>
      </c>
      <c r="Z292" s="2">
        <v>1080.5999999999999</v>
      </c>
      <c r="AA292" s="2">
        <v>0</v>
      </c>
      <c r="AB292" s="2">
        <v>817.04</v>
      </c>
    </row>
    <row r="293" spans="13:28" x14ac:dyDescent="0.25">
      <c r="M293" s="1">
        <v>360</v>
      </c>
      <c r="N293" s="1">
        <v>9085</v>
      </c>
      <c r="O293" s="86">
        <v>13</v>
      </c>
      <c r="P293" s="86">
        <v>39</v>
      </c>
      <c r="Q293" s="2">
        <v>1495.1</v>
      </c>
      <c r="R293" s="2"/>
      <c r="S293" s="2"/>
      <c r="T293" s="2"/>
      <c r="U293" s="2"/>
      <c r="V293" s="2"/>
      <c r="X293" s="1">
        <v>24283</v>
      </c>
      <c r="Y293" s="1">
        <v>650</v>
      </c>
      <c r="Z293" s="2">
        <v>163.38</v>
      </c>
      <c r="AA293" s="2">
        <v>0</v>
      </c>
      <c r="AB293" s="2">
        <v>0</v>
      </c>
    </row>
    <row r="294" spans="13:28" x14ac:dyDescent="0.25">
      <c r="M294" s="1">
        <v>360</v>
      </c>
      <c r="N294" s="1">
        <v>9094</v>
      </c>
      <c r="O294" s="86">
        <v>15</v>
      </c>
      <c r="P294" s="86">
        <v>66</v>
      </c>
      <c r="Q294" s="2">
        <v>2735.06</v>
      </c>
      <c r="R294" s="2"/>
      <c r="S294" s="2"/>
      <c r="T294" s="2"/>
      <c r="U294" s="2"/>
      <c r="V294" s="2"/>
      <c r="X294" s="1">
        <v>24832</v>
      </c>
      <c r="Y294" s="1">
        <v>450</v>
      </c>
      <c r="Z294" s="2">
        <v>0</v>
      </c>
      <c r="AA294" s="2">
        <v>77.37</v>
      </c>
      <c r="AB294" s="2">
        <v>0</v>
      </c>
    </row>
    <row r="295" spans="13:28" x14ac:dyDescent="0.25">
      <c r="M295" s="1">
        <v>360</v>
      </c>
      <c r="N295" s="1">
        <v>9185</v>
      </c>
      <c r="O295" s="86">
        <v>17</v>
      </c>
      <c r="P295" s="86">
        <v>192</v>
      </c>
      <c r="Q295" s="2">
        <v>5971.58</v>
      </c>
      <c r="R295" s="2"/>
      <c r="S295" s="2"/>
      <c r="T295" s="2"/>
      <c r="U295" s="2"/>
      <c r="V295" s="2"/>
      <c r="X295" s="1">
        <v>24845</v>
      </c>
      <c r="Y295" s="1">
        <v>320</v>
      </c>
      <c r="Z295" s="2">
        <v>128.82</v>
      </c>
      <c r="AA295" s="2">
        <v>90.18</v>
      </c>
      <c r="AB295" s="2">
        <v>49.01</v>
      </c>
    </row>
    <row r="296" spans="13:28" x14ac:dyDescent="0.25">
      <c r="M296" s="1">
        <v>360</v>
      </c>
      <c r="N296" s="1">
        <v>9250</v>
      </c>
      <c r="O296" s="86">
        <v>7</v>
      </c>
      <c r="P296" s="86">
        <v>28</v>
      </c>
      <c r="Q296" s="2">
        <v>970.46</v>
      </c>
      <c r="R296" s="2"/>
      <c r="S296" s="2"/>
      <c r="T296" s="2"/>
      <c r="U296" s="2"/>
      <c r="V296" s="2"/>
      <c r="X296" s="1">
        <v>25016</v>
      </c>
      <c r="Y296" s="1">
        <v>320</v>
      </c>
      <c r="Z296" s="2">
        <v>307.62</v>
      </c>
      <c r="AA296" s="2">
        <v>347.9</v>
      </c>
      <c r="AB296" s="2">
        <v>0</v>
      </c>
    </row>
    <row r="297" spans="13:28" x14ac:dyDescent="0.25">
      <c r="M297" s="1">
        <v>360</v>
      </c>
      <c r="N297" s="1">
        <v>9251</v>
      </c>
      <c r="O297" s="86">
        <v>19</v>
      </c>
      <c r="P297" s="86">
        <v>176</v>
      </c>
      <c r="Q297" s="2">
        <v>6414.73</v>
      </c>
      <c r="R297" s="2"/>
      <c r="S297" s="2"/>
      <c r="T297" s="2"/>
      <c r="U297" s="2"/>
      <c r="V297" s="2"/>
      <c r="X297" s="1">
        <v>25054</v>
      </c>
      <c r="Y297" s="1">
        <v>220</v>
      </c>
      <c r="Z297" s="2">
        <v>373.58</v>
      </c>
      <c r="AA297" s="2">
        <v>0</v>
      </c>
      <c r="AB297" s="2">
        <v>0</v>
      </c>
    </row>
    <row r="298" spans="13:28" x14ac:dyDescent="0.25">
      <c r="M298" s="1">
        <v>360</v>
      </c>
      <c r="N298" s="1">
        <v>9275</v>
      </c>
      <c r="O298" s="86">
        <v>12</v>
      </c>
      <c r="P298" s="86">
        <v>36</v>
      </c>
      <c r="Q298" s="2">
        <v>1888.7</v>
      </c>
      <c r="R298" s="2"/>
      <c r="S298" s="2"/>
      <c r="T298" s="2"/>
      <c r="U298" s="2"/>
      <c r="V298" s="2"/>
      <c r="X298" s="1">
        <v>25411</v>
      </c>
      <c r="Y298" s="1">
        <v>270</v>
      </c>
      <c r="Z298" s="2">
        <v>412.8</v>
      </c>
      <c r="AA298" s="2">
        <v>344</v>
      </c>
      <c r="AB298" s="2">
        <v>413.79</v>
      </c>
    </row>
    <row r="299" spans="13:28" x14ac:dyDescent="0.25">
      <c r="M299" s="1">
        <v>370</v>
      </c>
      <c r="N299" s="1">
        <v>3052</v>
      </c>
      <c r="O299" s="86">
        <v>24</v>
      </c>
      <c r="P299" s="86">
        <v>132</v>
      </c>
      <c r="Q299" s="2">
        <v>4041.12</v>
      </c>
      <c r="R299" s="2"/>
      <c r="S299" s="2"/>
      <c r="T299" s="2"/>
      <c r="U299" s="2"/>
      <c r="V299" s="2"/>
      <c r="X299" s="1">
        <v>26028</v>
      </c>
      <c r="Y299" s="1">
        <v>270</v>
      </c>
      <c r="Z299" s="2">
        <v>0</v>
      </c>
      <c r="AA299" s="2">
        <v>553.16999999999996</v>
      </c>
      <c r="AB299" s="2">
        <v>2266.25</v>
      </c>
    </row>
    <row r="300" spans="13:28" x14ac:dyDescent="0.25">
      <c r="M300" s="1">
        <v>370</v>
      </c>
      <c r="N300" s="1">
        <v>3053</v>
      </c>
      <c r="O300" s="86">
        <v>34</v>
      </c>
      <c r="P300" s="86">
        <v>635</v>
      </c>
      <c r="Q300" s="2">
        <v>15115.08</v>
      </c>
      <c r="R300" s="2"/>
      <c r="S300" s="2"/>
      <c r="T300" s="2"/>
      <c r="U300" s="2"/>
      <c r="V300" s="2"/>
      <c r="X300" s="1">
        <v>26066</v>
      </c>
      <c r="Y300" s="1">
        <v>450</v>
      </c>
      <c r="Z300" s="2">
        <v>0</v>
      </c>
      <c r="AA300" s="2">
        <v>0</v>
      </c>
      <c r="AB300" s="2">
        <v>86.14</v>
      </c>
    </row>
    <row r="301" spans="13:28" x14ac:dyDescent="0.25">
      <c r="M301" s="1">
        <v>370</v>
      </c>
      <c r="N301" s="1">
        <v>3729</v>
      </c>
      <c r="O301" s="86">
        <v>11</v>
      </c>
      <c r="P301" s="86">
        <v>1049</v>
      </c>
      <c r="Q301" s="2">
        <v>18931.43</v>
      </c>
      <c r="R301" s="2"/>
      <c r="S301" s="2"/>
      <c r="T301" s="2"/>
      <c r="U301" s="2"/>
      <c r="V301" s="2"/>
      <c r="X301" s="1">
        <v>26124</v>
      </c>
      <c r="Y301" s="1">
        <v>290</v>
      </c>
      <c r="Z301" s="2">
        <v>0</v>
      </c>
      <c r="AA301" s="2">
        <v>173.16</v>
      </c>
      <c r="AB301" s="2">
        <v>190.1</v>
      </c>
    </row>
    <row r="302" spans="13:28" x14ac:dyDescent="0.25">
      <c r="M302" s="1">
        <v>370</v>
      </c>
      <c r="N302" s="1">
        <v>3730</v>
      </c>
      <c r="O302" s="86">
        <v>49</v>
      </c>
      <c r="P302" s="86">
        <v>813</v>
      </c>
      <c r="Q302" s="2">
        <v>28102.82</v>
      </c>
      <c r="R302" s="2"/>
      <c r="S302" s="2"/>
      <c r="T302" s="2"/>
      <c r="U302" s="2"/>
      <c r="V302" s="2"/>
      <c r="X302" s="1">
        <v>26161</v>
      </c>
      <c r="Y302" s="1">
        <v>150</v>
      </c>
      <c r="Z302" s="2">
        <v>290.39</v>
      </c>
      <c r="AA302" s="2">
        <v>103.85</v>
      </c>
      <c r="AB302" s="2">
        <v>0</v>
      </c>
    </row>
    <row r="303" spans="13:28" x14ac:dyDescent="0.25">
      <c r="M303" s="1">
        <v>370</v>
      </c>
      <c r="N303" s="1">
        <v>3732</v>
      </c>
      <c r="O303" s="86">
        <v>25</v>
      </c>
      <c r="P303" s="86">
        <v>816</v>
      </c>
      <c r="Q303" s="2">
        <v>17225.080000000002</v>
      </c>
      <c r="R303" s="2"/>
      <c r="S303" s="2"/>
      <c r="T303" s="2"/>
      <c r="U303" s="2"/>
      <c r="V303" s="2"/>
      <c r="X303" s="1">
        <v>26605</v>
      </c>
      <c r="Y303" s="1">
        <v>260</v>
      </c>
      <c r="Z303" s="2">
        <v>0</v>
      </c>
      <c r="AA303" s="2">
        <v>0</v>
      </c>
      <c r="AB303" s="2">
        <v>5.22</v>
      </c>
    </row>
    <row r="304" spans="13:28" x14ac:dyDescent="0.25">
      <c r="M304" s="1">
        <v>370</v>
      </c>
      <c r="N304" s="1">
        <v>3750</v>
      </c>
      <c r="O304" s="86">
        <v>12</v>
      </c>
      <c r="P304" s="86">
        <v>160</v>
      </c>
      <c r="Q304" s="2">
        <v>3997.56</v>
      </c>
      <c r="R304" s="2"/>
      <c r="S304" s="2"/>
      <c r="T304" s="2"/>
      <c r="U304" s="2"/>
      <c r="V304" s="2"/>
      <c r="X304" s="1">
        <v>26610</v>
      </c>
      <c r="Y304" s="1">
        <v>150</v>
      </c>
      <c r="Z304" s="2">
        <v>0</v>
      </c>
      <c r="AA304" s="2">
        <v>98.02</v>
      </c>
      <c r="AB304" s="2">
        <v>80.78</v>
      </c>
    </row>
    <row r="305" spans="13:28" x14ac:dyDescent="0.25">
      <c r="M305" s="1">
        <v>370</v>
      </c>
      <c r="N305" s="1">
        <v>3772</v>
      </c>
      <c r="O305" s="86">
        <v>13</v>
      </c>
      <c r="P305" s="86">
        <v>279</v>
      </c>
      <c r="Q305" s="2">
        <v>7350.41</v>
      </c>
      <c r="R305" s="2"/>
      <c r="S305" s="2"/>
      <c r="T305" s="2"/>
      <c r="U305" s="2"/>
      <c r="V305" s="2"/>
      <c r="X305" s="1">
        <v>26641</v>
      </c>
      <c r="Y305" s="1">
        <v>260</v>
      </c>
      <c r="Z305" s="2">
        <v>0</v>
      </c>
      <c r="AA305" s="2">
        <v>2083.1999999999998</v>
      </c>
      <c r="AB305" s="2">
        <v>893.04</v>
      </c>
    </row>
    <row r="306" spans="13:28" x14ac:dyDescent="0.25">
      <c r="M306" s="1">
        <v>370</v>
      </c>
      <c r="N306" s="1">
        <v>3773</v>
      </c>
      <c r="O306" s="86">
        <v>8</v>
      </c>
      <c r="P306" s="86">
        <v>83</v>
      </c>
      <c r="Q306" s="2">
        <v>2172.94</v>
      </c>
      <c r="R306" s="2"/>
      <c r="S306" s="2"/>
      <c r="T306" s="2"/>
      <c r="U306" s="2"/>
      <c r="V306" s="2"/>
      <c r="X306" s="1">
        <v>26721</v>
      </c>
      <c r="Y306" s="1">
        <v>260</v>
      </c>
      <c r="Z306" s="2">
        <v>0</v>
      </c>
      <c r="AA306" s="2">
        <v>46.59</v>
      </c>
      <c r="AB306" s="2">
        <v>0</v>
      </c>
    </row>
    <row r="307" spans="13:28" x14ac:dyDescent="0.25">
      <c r="M307" s="1">
        <v>370</v>
      </c>
      <c r="N307" s="1">
        <v>3788</v>
      </c>
      <c r="O307" s="86">
        <v>15</v>
      </c>
      <c r="P307" s="86">
        <v>156</v>
      </c>
      <c r="Q307" s="2">
        <v>5903.38</v>
      </c>
      <c r="R307" s="2"/>
      <c r="S307" s="2"/>
      <c r="T307" s="2"/>
      <c r="U307" s="2"/>
      <c r="V307" s="2"/>
      <c r="X307" s="1">
        <v>26827</v>
      </c>
      <c r="Y307" s="1">
        <v>800</v>
      </c>
      <c r="Z307" s="2">
        <v>0</v>
      </c>
      <c r="AA307" s="2">
        <v>0</v>
      </c>
      <c r="AB307" s="2">
        <v>937.56</v>
      </c>
    </row>
    <row r="308" spans="13:28" x14ac:dyDescent="0.25">
      <c r="M308" s="1">
        <v>370</v>
      </c>
      <c r="N308" s="1">
        <v>3796</v>
      </c>
      <c r="O308" s="86">
        <v>20</v>
      </c>
      <c r="P308" s="86">
        <v>186</v>
      </c>
      <c r="Q308" s="2">
        <v>4780.04</v>
      </c>
      <c r="R308" s="2"/>
      <c r="S308" s="2"/>
      <c r="T308" s="2"/>
      <c r="U308" s="2"/>
      <c r="V308" s="2"/>
      <c r="X308" s="1">
        <v>26909</v>
      </c>
      <c r="Y308" s="1">
        <v>400</v>
      </c>
      <c r="Z308" s="2">
        <v>0</v>
      </c>
      <c r="AA308" s="2">
        <v>0</v>
      </c>
      <c r="AB308" s="2">
        <v>174.44</v>
      </c>
    </row>
    <row r="309" spans="13:28" x14ac:dyDescent="0.25">
      <c r="M309" s="1">
        <v>370</v>
      </c>
      <c r="N309" s="1">
        <v>3801</v>
      </c>
      <c r="O309" s="86">
        <v>20</v>
      </c>
      <c r="P309" s="86">
        <v>1214</v>
      </c>
      <c r="Q309" s="2">
        <v>20805.830000000002</v>
      </c>
      <c r="R309" s="2"/>
      <c r="S309" s="2"/>
      <c r="T309" s="2"/>
      <c r="U309" s="2"/>
      <c r="V309" s="2"/>
      <c r="X309" s="1">
        <v>27355</v>
      </c>
      <c r="Y309" s="1">
        <v>340</v>
      </c>
      <c r="Z309" s="2">
        <v>0</v>
      </c>
      <c r="AA309" s="2">
        <v>404.32</v>
      </c>
      <c r="AB309" s="2">
        <v>553.98</v>
      </c>
    </row>
    <row r="310" spans="13:28" x14ac:dyDescent="0.25">
      <c r="M310" s="1">
        <v>370</v>
      </c>
      <c r="N310" s="1">
        <v>3812</v>
      </c>
      <c r="O310" s="86">
        <v>13</v>
      </c>
      <c r="P310" s="86">
        <v>134</v>
      </c>
      <c r="Q310" s="2">
        <v>3019.1</v>
      </c>
      <c r="R310" s="2"/>
      <c r="S310" s="2"/>
      <c r="T310" s="2"/>
      <c r="U310" s="2"/>
      <c r="V310" s="2"/>
      <c r="X310" s="1">
        <v>27394</v>
      </c>
      <c r="Y310" s="1">
        <v>260</v>
      </c>
      <c r="Z310" s="2">
        <v>0</v>
      </c>
      <c r="AA310" s="2">
        <v>2334.06</v>
      </c>
      <c r="AB310" s="2">
        <v>0</v>
      </c>
    </row>
    <row r="311" spans="13:28" x14ac:dyDescent="0.25">
      <c r="M311" s="1">
        <v>370</v>
      </c>
      <c r="N311" s="1">
        <v>3819</v>
      </c>
      <c r="O311" s="86">
        <v>34</v>
      </c>
      <c r="P311" s="86">
        <v>7465</v>
      </c>
      <c r="Q311" s="2">
        <v>76752.179999999993</v>
      </c>
      <c r="R311" s="2"/>
      <c r="S311" s="2"/>
      <c r="T311" s="2"/>
      <c r="U311" s="2"/>
      <c r="V311" s="2"/>
      <c r="X311" s="1">
        <v>27498</v>
      </c>
      <c r="Y311" s="1">
        <v>320</v>
      </c>
      <c r="Z311" s="2">
        <v>58.91</v>
      </c>
      <c r="AA311" s="2">
        <v>0</v>
      </c>
      <c r="AB311" s="2">
        <v>0</v>
      </c>
    </row>
    <row r="312" spans="13:28" x14ac:dyDescent="0.25">
      <c r="M312" s="1">
        <v>370</v>
      </c>
      <c r="N312" s="1">
        <v>3823</v>
      </c>
      <c r="O312" s="86">
        <v>20</v>
      </c>
      <c r="P312" s="86">
        <v>175</v>
      </c>
      <c r="Q312" s="2">
        <v>6145.98</v>
      </c>
      <c r="R312" s="2"/>
      <c r="S312" s="2"/>
      <c r="T312" s="2"/>
      <c r="U312" s="2"/>
      <c r="V312" s="2"/>
      <c r="X312" s="1">
        <v>27536</v>
      </c>
      <c r="Y312" s="1">
        <v>220</v>
      </c>
      <c r="Z312" s="2">
        <v>368.56</v>
      </c>
      <c r="AA312" s="2">
        <v>199.36</v>
      </c>
      <c r="AB312" s="2">
        <v>0</v>
      </c>
    </row>
    <row r="313" spans="13:28" x14ac:dyDescent="0.25">
      <c r="M313" s="1">
        <v>370</v>
      </c>
      <c r="N313" s="1">
        <v>3847</v>
      </c>
      <c r="O313" s="86">
        <v>2</v>
      </c>
      <c r="P313" s="86">
        <v>6</v>
      </c>
      <c r="Q313" s="2">
        <v>253.35</v>
      </c>
      <c r="R313" s="2"/>
      <c r="S313" s="2"/>
      <c r="T313" s="2"/>
      <c r="U313" s="2"/>
      <c r="V313" s="2"/>
      <c r="X313" s="1">
        <v>28169</v>
      </c>
      <c r="Y313" s="1">
        <v>400</v>
      </c>
      <c r="Z313" s="2">
        <v>128.62</v>
      </c>
      <c r="AA313" s="2">
        <v>144.44999999999999</v>
      </c>
      <c r="AB313" s="2">
        <v>61.32</v>
      </c>
    </row>
    <row r="314" spans="13:28" x14ac:dyDescent="0.25">
      <c r="M314" s="1">
        <v>370</v>
      </c>
      <c r="N314" s="1">
        <v>3848</v>
      </c>
      <c r="O314" s="86">
        <v>29</v>
      </c>
      <c r="P314" s="86">
        <v>1381</v>
      </c>
      <c r="Q314" s="2">
        <v>24128.9</v>
      </c>
      <c r="R314" s="2"/>
      <c r="S314" s="2"/>
      <c r="T314" s="2"/>
      <c r="U314" s="2"/>
      <c r="V314" s="2"/>
      <c r="X314" s="1">
        <v>28277</v>
      </c>
      <c r="Y314" s="1">
        <v>290</v>
      </c>
      <c r="Z314" s="2">
        <v>131468.6</v>
      </c>
      <c r="AA314" s="2">
        <v>1438.25</v>
      </c>
      <c r="AB314" s="2">
        <v>0</v>
      </c>
    </row>
    <row r="315" spans="13:28" x14ac:dyDescent="0.25">
      <c r="M315" s="1">
        <v>370</v>
      </c>
      <c r="N315" s="1">
        <v>3849</v>
      </c>
      <c r="O315" s="86">
        <v>1</v>
      </c>
      <c r="P315" s="86">
        <v>3</v>
      </c>
      <c r="Q315" s="2">
        <v>142.85</v>
      </c>
      <c r="R315" s="2"/>
      <c r="S315" s="2"/>
      <c r="T315" s="2"/>
      <c r="U315" s="2"/>
      <c r="V315" s="2"/>
      <c r="X315" s="1">
        <v>28386</v>
      </c>
      <c r="Y315" s="1">
        <v>150</v>
      </c>
      <c r="Z315" s="2">
        <v>179.24</v>
      </c>
      <c r="AA315" s="2">
        <v>179.24</v>
      </c>
      <c r="AB315" s="2">
        <v>241.91</v>
      </c>
    </row>
    <row r="316" spans="13:28" x14ac:dyDescent="0.25">
      <c r="M316" s="1">
        <v>370</v>
      </c>
      <c r="N316" s="1">
        <v>3850</v>
      </c>
      <c r="O316" s="86">
        <v>30</v>
      </c>
      <c r="P316" s="86">
        <v>356</v>
      </c>
      <c r="Q316" s="2">
        <v>8723.73</v>
      </c>
      <c r="R316" s="2"/>
      <c r="S316" s="2"/>
      <c r="T316" s="2"/>
      <c r="U316" s="2"/>
      <c r="V316" s="2"/>
      <c r="X316" s="1">
        <v>28426</v>
      </c>
      <c r="Y316" s="1">
        <v>450</v>
      </c>
      <c r="Z316" s="2">
        <v>0</v>
      </c>
      <c r="AA316" s="2">
        <v>0</v>
      </c>
      <c r="AB316" s="2">
        <v>175.39</v>
      </c>
    </row>
    <row r="317" spans="13:28" x14ac:dyDescent="0.25">
      <c r="M317" s="1">
        <v>370</v>
      </c>
      <c r="N317" s="1">
        <v>3851</v>
      </c>
      <c r="O317" s="86">
        <v>5</v>
      </c>
      <c r="P317" s="86">
        <v>17</v>
      </c>
      <c r="Q317" s="2">
        <v>1035.33</v>
      </c>
      <c r="R317" s="2"/>
      <c r="S317" s="2"/>
      <c r="T317" s="2"/>
      <c r="U317" s="2"/>
      <c r="V317" s="2"/>
      <c r="X317" s="1">
        <v>28611</v>
      </c>
      <c r="Y317" s="1">
        <v>4980</v>
      </c>
      <c r="Z317" s="2">
        <v>0</v>
      </c>
      <c r="AA317" s="2">
        <v>0</v>
      </c>
      <c r="AB317" s="2">
        <v>352.74</v>
      </c>
    </row>
    <row r="318" spans="13:28" x14ac:dyDescent="0.25">
      <c r="M318" s="1">
        <v>370</v>
      </c>
      <c r="N318" s="1">
        <v>3852</v>
      </c>
      <c r="O318" s="86">
        <v>4</v>
      </c>
      <c r="P318" s="86">
        <v>58</v>
      </c>
      <c r="Q318" s="2">
        <v>1949.04</v>
      </c>
      <c r="R318" s="2"/>
      <c r="S318" s="2"/>
      <c r="T318" s="2"/>
      <c r="U318" s="2"/>
      <c r="V318" s="2"/>
      <c r="X318" s="1">
        <v>28670</v>
      </c>
      <c r="Y318" s="1">
        <v>4980</v>
      </c>
      <c r="Z318" s="2">
        <v>0</v>
      </c>
      <c r="AA318" s="2">
        <v>0</v>
      </c>
      <c r="AB318" s="2">
        <v>155.04</v>
      </c>
    </row>
    <row r="319" spans="13:28" x14ac:dyDescent="0.25">
      <c r="M319" s="1">
        <v>400</v>
      </c>
      <c r="N319" s="1">
        <v>2103</v>
      </c>
      <c r="O319" s="86">
        <v>20</v>
      </c>
      <c r="P319" s="86">
        <v>385</v>
      </c>
      <c r="Q319" s="2">
        <v>7949.9</v>
      </c>
      <c r="R319" s="2"/>
      <c r="S319" s="2"/>
      <c r="T319" s="2"/>
      <c r="U319" s="2"/>
      <c r="V319" s="2"/>
      <c r="X319" s="1">
        <v>28811</v>
      </c>
      <c r="Y319" s="1">
        <v>150</v>
      </c>
      <c r="Z319" s="2">
        <v>201.6</v>
      </c>
      <c r="AA319" s="2">
        <v>0</v>
      </c>
      <c r="AB319" s="2">
        <v>0</v>
      </c>
    </row>
    <row r="320" spans="13:28" x14ac:dyDescent="0.25">
      <c r="M320" s="1">
        <v>400</v>
      </c>
      <c r="N320" s="1">
        <v>2113</v>
      </c>
      <c r="O320" s="86">
        <v>8</v>
      </c>
      <c r="P320" s="86">
        <v>104</v>
      </c>
      <c r="Q320" s="2">
        <v>1604.42</v>
      </c>
      <c r="R320" s="2"/>
      <c r="S320" s="2"/>
      <c r="T320" s="2"/>
      <c r="U320" s="2"/>
      <c r="V320" s="2"/>
      <c r="X320" s="1">
        <v>29385</v>
      </c>
      <c r="Y320" s="1">
        <v>250</v>
      </c>
      <c r="Z320" s="2">
        <v>0</v>
      </c>
      <c r="AA320" s="2">
        <v>28.9</v>
      </c>
      <c r="AB320" s="2">
        <v>181.78</v>
      </c>
    </row>
    <row r="321" spans="13:28" x14ac:dyDescent="0.25">
      <c r="M321" s="1">
        <v>400</v>
      </c>
      <c r="N321" s="1">
        <v>2120</v>
      </c>
      <c r="O321" s="86">
        <v>20</v>
      </c>
      <c r="P321" s="86">
        <v>79</v>
      </c>
      <c r="Q321" s="2">
        <v>2665.35</v>
      </c>
      <c r="R321" s="2"/>
      <c r="S321" s="2"/>
      <c r="T321" s="2"/>
      <c r="U321" s="2"/>
      <c r="V321" s="2"/>
      <c r="X321" s="1">
        <v>29424</v>
      </c>
      <c r="Y321" s="1">
        <v>150</v>
      </c>
      <c r="Z321" s="2">
        <v>537.88</v>
      </c>
      <c r="AA321" s="2">
        <v>305.76</v>
      </c>
      <c r="AB321" s="2">
        <v>0</v>
      </c>
    </row>
    <row r="322" spans="13:28" x14ac:dyDescent="0.25">
      <c r="M322" s="1">
        <v>400</v>
      </c>
      <c r="N322" s="1">
        <v>2146</v>
      </c>
      <c r="O322" s="86">
        <v>11</v>
      </c>
      <c r="P322" s="86">
        <v>85</v>
      </c>
      <c r="Q322" s="2">
        <v>1758.41</v>
      </c>
      <c r="R322" s="2"/>
      <c r="S322" s="2"/>
      <c r="T322" s="2"/>
      <c r="U322" s="2"/>
      <c r="V322" s="2"/>
      <c r="X322" s="1">
        <v>29545</v>
      </c>
      <c r="Y322" s="1">
        <v>320</v>
      </c>
      <c r="Z322" s="2">
        <v>810.62</v>
      </c>
      <c r="AA322" s="2">
        <v>867.05</v>
      </c>
      <c r="AB322" s="2">
        <v>680.45</v>
      </c>
    </row>
    <row r="323" spans="13:28" x14ac:dyDescent="0.25">
      <c r="M323" s="1">
        <v>400</v>
      </c>
      <c r="N323" s="1">
        <v>2155</v>
      </c>
      <c r="O323" s="86">
        <v>2</v>
      </c>
      <c r="P323" s="86">
        <v>402</v>
      </c>
      <c r="Q323" s="2">
        <v>5631.97</v>
      </c>
      <c r="R323" s="2"/>
      <c r="S323" s="2"/>
      <c r="T323" s="2"/>
      <c r="U323" s="2"/>
      <c r="V323" s="2"/>
      <c r="X323" s="1">
        <v>29564</v>
      </c>
      <c r="Y323" s="1">
        <v>450</v>
      </c>
      <c r="Z323" s="2">
        <v>93.13</v>
      </c>
      <c r="AA323" s="2">
        <v>56.4</v>
      </c>
      <c r="AB323" s="2">
        <v>125.85</v>
      </c>
    </row>
    <row r="324" spans="13:28" x14ac:dyDescent="0.25">
      <c r="M324" s="1">
        <v>400</v>
      </c>
      <c r="N324" s="1">
        <v>2176</v>
      </c>
      <c r="O324" s="86">
        <v>11</v>
      </c>
      <c r="P324" s="86">
        <v>399</v>
      </c>
      <c r="Q324" s="2">
        <v>7391.65</v>
      </c>
      <c r="R324" s="2"/>
      <c r="S324" s="2"/>
      <c r="T324" s="2"/>
      <c r="U324" s="2"/>
      <c r="V324" s="2"/>
      <c r="X324" s="1">
        <v>29683</v>
      </c>
      <c r="Y324" s="1">
        <v>260</v>
      </c>
      <c r="Z324" s="2">
        <v>183.94</v>
      </c>
      <c r="AA324" s="2">
        <v>184.77</v>
      </c>
      <c r="AB324" s="2">
        <v>185.16</v>
      </c>
    </row>
    <row r="325" spans="13:28" x14ac:dyDescent="0.25">
      <c r="M325" s="1">
        <v>400</v>
      </c>
      <c r="N325" s="1">
        <v>2198</v>
      </c>
      <c r="O325" s="86">
        <v>19</v>
      </c>
      <c r="P325" s="86">
        <v>118</v>
      </c>
      <c r="Q325" s="2">
        <v>4352.05</v>
      </c>
      <c r="R325" s="2"/>
      <c r="S325" s="2"/>
      <c r="T325" s="2"/>
      <c r="U325" s="2"/>
      <c r="V325" s="2"/>
      <c r="X325" s="1">
        <v>29773</v>
      </c>
      <c r="Y325" s="1">
        <v>270</v>
      </c>
      <c r="Z325" s="2">
        <v>916.32</v>
      </c>
      <c r="AA325" s="2">
        <v>5394.24</v>
      </c>
      <c r="AB325" s="2">
        <v>5675.28</v>
      </c>
    </row>
    <row r="326" spans="13:28" x14ac:dyDescent="0.25">
      <c r="M326" s="1">
        <v>400</v>
      </c>
      <c r="N326" s="1">
        <v>3151</v>
      </c>
      <c r="O326" s="86">
        <v>1</v>
      </c>
      <c r="P326" s="86">
        <v>36</v>
      </c>
      <c r="Q326" s="2">
        <v>347.76</v>
      </c>
      <c r="R326" s="2"/>
      <c r="S326" s="2"/>
      <c r="T326" s="2"/>
      <c r="U326" s="2"/>
      <c r="V326" s="2"/>
      <c r="X326" s="1">
        <v>29806</v>
      </c>
      <c r="Y326" s="1">
        <v>555</v>
      </c>
      <c r="Z326" s="2">
        <v>0</v>
      </c>
      <c r="AA326" s="2">
        <v>45.9</v>
      </c>
      <c r="AB326" s="2">
        <v>73.81</v>
      </c>
    </row>
    <row r="327" spans="13:28" x14ac:dyDescent="0.25">
      <c r="M327" s="1">
        <v>400</v>
      </c>
      <c r="N327" s="1">
        <v>3157</v>
      </c>
      <c r="O327" s="86">
        <v>4</v>
      </c>
      <c r="P327" s="86">
        <v>18</v>
      </c>
      <c r="Q327" s="2">
        <v>342.95</v>
      </c>
      <c r="R327" s="2"/>
      <c r="S327" s="2"/>
      <c r="T327" s="2"/>
      <c r="U327" s="2"/>
      <c r="V327" s="2"/>
      <c r="X327" s="1">
        <v>29815</v>
      </c>
      <c r="Y327" s="1">
        <v>220</v>
      </c>
      <c r="Z327" s="2">
        <v>1244.32</v>
      </c>
      <c r="AA327" s="2">
        <v>3373.39</v>
      </c>
      <c r="AB327" s="2">
        <v>0</v>
      </c>
    </row>
    <row r="328" spans="13:28" x14ac:dyDescent="0.25">
      <c r="M328" s="1">
        <v>400</v>
      </c>
      <c r="N328" s="1">
        <v>4080</v>
      </c>
      <c r="O328" s="86">
        <v>15</v>
      </c>
      <c r="P328" s="86">
        <v>674</v>
      </c>
      <c r="Q328" s="2">
        <v>10071.31</v>
      </c>
      <c r="R328" s="2"/>
      <c r="S328" s="2"/>
      <c r="T328" s="2"/>
      <c r="U328" s="2"/>
      <c r="V328" s="2"/>
      <c r="X328" s="1">
        <v>31059</v>
      </c>
      <c r="Y328" s="1">
        <v>290</v>
      </c>
      <c r="Z328" s="2">
        <v>0</v>
      </c>
      <c r="AA328" s="2">
        <v>49.81</v>
      </c>
      <c r="AB328" s="2">
        <v>0</v>
      </c>
    </row>
    <row r="329" spans="13:28" x14ac:dyDescent="0.25">
      <c r="M329" s="1">
        <v>400</v>
      </c>
      <c r="N329" s="1">
        <v>4210</v>
      </c>
      <c r="O329" s="86">
        <v>22</v>
      </c>
      <c r="P329" s="86">
        <v>358</v>
      </c>
      <c r="Q329" s="2">
        <v>6547.95</v>
      </c>
      <c r="R329" s="2"/>
      <c r="S329" s="2"/>
      <c r="T329" s="2"/>
      <c r="U329" s="2"/>
      <c r="V329" s="2"/>
      <c r="X329" s="1">
        <v>31259</v>
      </c>
      <c r="Y329" s="1">
        <v>450</v>
      </c>
      <c r="Z329" s="2">
        <v>1491.98</v>
      </c>
      <c r="AA329" s="2">
        <v>1081.52</v>
      </c>
      <c r="AB329" s="2">
        <v>1839.36</v>
      </c>
    </row>
    <row r="330" spans="13:28" x14ac:dyDescent="0.25">
      <c r="M330" s="1">
        <v>400</v>
      </c>
      <c r="N330" s="1">
        <v>4213</v>
      </c>
      <c r="O330" s="86">
        <v>12</v>
      </c>
      <c r="P330" s="86">
        <v>121</v>
      </c>
      <c r="Q330" s="2">
        <v>3418.34</v>
      </c>
      <c r="R330" s="2"/>
      <c r="S330" s="2"/>
      <c r="T330" s="2"/>
      <c r="U330" s="2"/>
      <c r="V330" s="2"/>
      <c r="X330" s="1">
        <v>31314</v>
      </c>
      <c r="Y330" s="1">
        <v>400</v>
      </c>
      <c r="Z330" s="2">
        <v>2267.4299999999998</v>
      </c>
      <c r="AA330" s="2">
        <v>1958.89</v>
      </c>
      <c r="AB330" s="2">
        <v>1292.52</v>
      </c>
    </row>
    <row r="331" spans="13:28" x14ac:dyDescent="0.25">
      <c r="M331" s="1">
        <v>400</v>
      </c>
      <c r="N331" s="1">
        <v>4214</v>
      </c>
      <c r="O331" s="86">
        <v>5</v>
      </c>
      <c r="P331" s="86">
        <v>403</v>
      </c>
      <c r="Q331" s="2">
        <v>7128.52</v>
      </c>
      <c r="R331" s="2"/>
      <c r="S331" s="2"/>
      <c r="T331" s="2"/>
      <c r="U331" s="2"/>
      <c r="V331" s="2"/>
      <c r="X331" s="1">
        <v>31521</v>
      </c>
      <c r="Y331" s="1">
        <v>450</v>
      </c>
      <c r="Z331" s="2">
        <v>624.36</v>
      </c>
      <c r="AA331" s="2">
        <v>1331.4</v>
      </c>
      <c r="AB331" s="2">
        <v>2327.63</v>
      </c>
    </row>
    <row r="332" spans="13:28" x14ac:dyDescent="0.25">
      <c r="M332" s="1">
        <v>400</v>
      </c>
      <c r="N332" s="1">
        <v>4217</v>
      </c>
      <c r="O332" s="86">
        <v>26</v>
      </c>
      <c r="P332" s="86">
        <v>130</v>
      </c>
      <c r="Q332" s="2">
        <v>3111.05</v>
      </c>
      <c r="R332" s="2"/>
      <c r="S332" s="2"/>
      <c r="T332" s="2"/>
      <c r="U332" s="2"/>
      <c r="V332" s="2"/>
      <c r="X332" s="1">
        <v>31730</v>
      </c>
      <c r="Y332" s="1">
        <v>777</v>
      </c>
      <c r="Z332" s="2">
        <v>561</v>
      </c>
      <c r="AA332" s="2">
        <v>982.5</v>
      </c>
      <c r="AB332" s="2">
        <v>0</v>
      </c>
    </row>
    <row r="333" spans="13:28" x14ac:dyDescent="0.25">
      <c r="M333" s="1">
        <v>400</v>
      </c>
      <c r="N333" s="1">
        <v>4218</v>
      </c>
      <c r="O333" s="86">
        <v>11</v>
      </c>
      <c r="P333" s="86">
        <v>48</v>
      </c>
      <c r="Q333" s="2">
        <v>1646.68</v>
      </c>
      <c r="R333" s="2"/>
      <c r="S333" s="2"/>
      <c r="T333" s="2"/>
      <c r="U333" s="2"/>
      <c r="V333" s="2"/>
      <c r="X333" s="1">
        <v>31761</v>
      </c>
      <c r="Y333" s="1">
        <v>777</v>
      </c>
      <c r="Z333" s="2">
        <v>0</v>
      </c>
      <c r="AA333" s="2">
        <v>0</v>
      </c>
      <c r="AB333" s="2">
        <v>318</v>
      </c>
    </row>
    <row r="334" spans="13:28" x14ac:dyDescent="0.25">
      <c r="M334" s="1">
        <v>400</v>
      </c>
      <c r="N334" s="1">
        <v>4219</v>
      </c>
      <c r="O334" s="86">
        <v>15</v>
      </c>
      <c r="P334" s="86">
        <v>81</v>
      </c>
      <c r="Q334" s="2">
        <v>1890.51</v>
      </c>
      <c r="R334" s="2"/>
      <c r="S334" s="2"/>
      <c r="T334" s="2"/>
      <c r="U334" s="2"/>
      <c r="V334" s="2"/>
      <c r="X334" s="1">
        <v>31765</v>
      </c>
      <c r="Y334" s="1">
        <v>777</v>
      </c>
      <c r="Z334" s="2">
        <v>41.76</v>
      </c>
      <c r="AA334" s="2">
        <v>551.85</v>
      </c>
      <c r="AB334" s="2">
        <v>0</v>
      </c>
    </row>
    <row r="335" spans="13:28" x14ac:dyDescent="0.25">
      <c r="M335" s="1">
        <v>400</v>
      </c>
      <c r="N335" s="1">
        <v>4220</v>
      </c>
      <c r="O335" s="86">
        <v>5</v>
      </c>
      <c r="P335" s="86">
        <v>16</v>
      </c>
      <c r="Q335" s="2">
        <v>291.37</v>
      </c>
      <c r="R335" s="2"/>
      <c r="S335" s="2"/>
      <c r="T335" s="2"/>
      <c r="U335" s="2"/>
      <c r="V335" s="2"/>
      <c r="X335" s="1">
        <v>31869</v>
      </c>
      <c r="Y335" s="1">
        <v>290</v>
      </c>
      <c r="Z335" s="2">
        <v>265.04000000000002</v>
      </c>
      <c r="AA335" s="2">
        <v>93.06</v>
      </c>
      <c r="AB335" s="2">
        <v>0</v>
      </c>
    </row>
    <row r="336" spans="13:28" x14ac:dyDescent="0.25">
      <c r="M336" s="1">
        <v>400</v>
      </c>
      <c r="N336" s="1">
        <v>4223</v>
      </c>
      <c r="O336" s="86">
        <v>9</v>
      </c>
      <c r="P336" s="86">
        <v>18</v>
      </c>
      <c r="Q336" s="2">
        <v>694.8</v>
      </c>
      <c r="R336" s="2"/>
      <c r="S336" s="2"/>
      <c r="T336" s="2"/>
      <c r="U336" s="2"/>
      <c r="V336" s="2"/>
      <c r="X336" s="1">
        <v>31889</v>
      </c>
      <c r="Y336" s="1">
        <v>777</v>
      </c>
      <c r="Z336" s="2">
        <v>25089.18</v>
      </c>
      <c r="AA336" s="2">
        <v>0</v>
      </c>
      <c r="AB336" s="2">
        <v>21600.66</v>
      </c>
    </row>
    <row r="337" spans="13:28" x14ac:dyDescent="0.25">
      <c r="M337" s="1">
        <v>400</v>
      </c>
      <c r="N337" s="1">
        <v>4224</v>
      </c>
      <c r="O337" s="86">
        <v>8</v>
      </c>
      <c r="P337" s="86">
        <v>30</v>
      </c>
      <c r="Q337" s="2">
        <v>776.31</v>
      </c>
      <c r="R337" s="2"/>
      <c r="S337" s="2"/>
      <c r="T337" s="2"/>
      <c r="U337" s="2"/>
      <c r="V337" s="2"/>
      <c r="X337" s="1">
        <v>31898</v>
      </c>
      <c r="Y337" s="1">
        <v>777</v>
      </c>
      <c r="Z337" s="2">
        <v>1042.26</v>
      </c>
      <c r="AA337" s="2">
        <v>376.71</v>
      </c>
      <c r="AB337" s="2">
        <v>562.44000000000005</v>
      </c>
    </row>
    <row r="338" spans="13:28" x14ac:dyDescent="0.25">
      <c r="M338" s="1">
        <v>400</v>
      </c>
      <c r="N338" s="1">
        <v>4228</v>
      </c>
      <c r="O338" s="86">
        <v>11</v>
      </c>
      <c r="P338" s="86">
        <v>262</v>
      </c>
      <c r="Q338" s="2">
        <v>4845.57</v>
      </c>
      <c r="R338" s="2"/>
      <c r="S338" s="2"/>
      <c r="T338" s="2"/>
      <c r="U338" s="2"/>
      <c r="V338" s="2"/>
      <c r="X338" s="1">
        <v>31918</v>
      </c>
      <c r="Y338" s="1">
        <v>777</v>
      </c>
      <c r="Z338" s="2">
        <v>63.42</v>
      </c>
      <c r="AA338" s="2">
        <v>19.75</v>
      </c>
      <c r="AB338" s="2">
        <v>43.05</v>
      </c>
    </row>
    <row r="339" spans="13:28" x14ac:dyDescent="0.25">
      <c r="M339" s="1">
        <v>400</v>
      </c>
      <c r="N339" s="1">
        <v>4232</v>
      </c>
      <c r="O339" s="86">
        <v>16</v>
      </c>
      <c r="P339" s="86">
        <v>133</v>
      </c>
      <c r="Q339" s="2">
        <v>3395.68</v>
      </c>
      <c r="R339" s="2"/>
      <c r="S339" s="2"/>
      <c r="T339" s="2"/>
      <c r="U339" s="2"/>
      <c r="V339" s="2"/>
      <c r="X339" s="1">
        <v>31933</v>
      </c>
      <c r="Y339" s="1">
        <v>777</v>
      </c>
      <c r="Z339" s="2">
        <v>1770.94</v>
      </c>
      <c r="AA339" s="2">
        <v>1162.58</v>
      </c>
      <c r="AB339" s="2">
        <v>1337.01</v>
      </c>
    </row>
    <row r="340" spans="13:28" x14ac:dyDescent="0.25">
      <c r="M340" s="1">
        <v>400</v>
      </c>
      <c r="N340" s="1">
        <v>4237</v>
      </c>
      <c r="O340" s="86">
        <v>5</v>
      </c>
      <c r="P340" s="86">
        <v>29</v>
      </c>
      <c r="Q340" s="2">
        <v>452.78</v>
      </c>
      <c r="R340" s="2"/>
      <c r="S340" s="2"/>
      <c r="T340" s="2"/>
      <c r="U340" s="2"/>
      <c r="V340" s="2"/>
      <c r="X340" s="1">
        <v>31983</v>
      </c>
      <c r="Y340" s="1">
        <v>280</v>
      </c>
      <c r="Z340" s="2">
        <v>0</v>
      </c>
      <c r="AA340" s="2">
        <v>27.35</v>
      </c>
      <c r="AB340" s="2">
        <v>0</v>
      </c>
    </row>
    <row r="341" spans="13:28" x14ac:dyDescent="0.25">
      <c r="M341" s="1">
        <v>400</v>
      </c>
      <c r="N341" s="1">
        <v>4238</v>
      </c>
      <c r="O341" s="86">
        <v>13</v>
      </c>
      <c r="P341" s="86">
        <v>88</v>
      </c>
      <c r="Q341" s="2">
        <v>2155.4699999999998</v>
      </c>
      <c r="R341" s="2"/>
      <c r="S341" s="2"/>
      <c r="T341" s="2"/>
      <c r="U341" s="2"/>
      <c r="V341" s="2"/>
      <c r="X341" s="1">
        <v>32043</v>
      </c>
      <c r="Y341" s="1">
        <v>250</v>
      </c>
      <c r="Z341" s="2">
        <v>10464.26</v>
      </c>
      <c r="AA341" s="2">
        <v>0</v>
      </c>
      <c r="AB341" s="2">
        <v>5508.29</v>
      </c>
    </row>
    <row r="342" spans="13:28" x14ac:dyDescent="0.25">
      <c r="M342" s="1">
        <v>400</v>
      </c>
      <c r="N342" s="1">
        <v>4239</v>
      </c>
      <c r="O342" s="86">
        <v>13</v>
      </c>
      <c r="P342" s="86">
        <v>75</v>
      </c>
      <c r="Q342" s="2">
        <v>1835.81</v>
      </c>
      <c r="R342" s="2"/>
      <c r="S342" s="2"/>
      <c r="T342" s="2"/>
      <c r="U342" s="2"/>
      <c r="V342" s="2"/>
      <c r="X342" s="1">
        <v>32118</v>
      </c>
      <c r="Y342" s="1">
        <v>260</v>
      </c>
      <c r="Z342" s="2">
        <v>31</v>
      </c>
      <c r="AA342" s="2">
        <v>0</v>
      </c>
      <c r="AB342" s="2">
        <v>0</v>
      </c>
    </row>
    <row r="343" spans="13:28" x14ac:dyDescent="0.25">
      <c r="M343" s="1">
        <v>400</v>
      </c>
      <c r="N343" s="1">
        <v>4240</v>
      </c>
      <c r="O343" s="86">
        <v>13</v>
      </c>
      <c r="P343" s="86">
        <v>63</v>
      </c>
      <c r="Q343" s="2">
        <v>871.21</v>
      </c>
      <c r="R343" s="2"/>
      <c r="S343" s="2"/>
      <c r="T343" s="2"/>
      <c r="U343" s="2"/>
      <c r="V343" s="2"/>
      <c r="X343" s="1">
        <v>32155</v>
      </c>
      <c r="Y343" s="1">
        <v>400</v>
      </c>
      <c r="Z343" s="2">
        <v>47.48</v>
      </c>
      <c r="AA343" s="2">
        <v>44.43</v>
      </c>
      <c r="AB343" s="2">
        <v>79.58</v>
      </c>
    </row>
    <row r="344" spans="13:28" x14ac:dyDescent="0.25">
      <c r="M344" s="1">
        <v>400</v>
      </c>
      <c r="N344" s="1">
        <v>4241</v>
      </c>
      <c r="O344" s="86">
        <v>9</v>
      </c>
      <c r="P344" s="86">
        <v>47</v>
      </c>
      <c r="Q344" s="2">
        <v>1539.97</v>
      </c>
      <c r="R344" s="2"/>
      <c r="S344" s="2"/>
      <c r="T344" s="2"/>
      <c r="U344" s="2"/>
      <c r="V344" s="2"/>
      <c r="X344" s="1">
        <v>32173</v>
      </c>
      <c r="Y344" s="1">
        <v>777</v>
      </c>
      <c r="Z344" s="2">
        <v>544.71</v>
      </c>
      <c r="AA344" s="2">
        <v>0</v>
      </c>
      <c r="AB344" s="2">
        <v>0</v>
      </c>
    </row>
    <row r="345" spans="13:28" x14ac:dyDescent="0.25">
      <c r="M345" s="1">
        <v>400</v>
      </c>
      <c r="N345" s="1">
        <v>4242</v>
      </c>
      <c r="O345" s="86">
        <v>7</v>
      </c>
      <c r="P345" s="86">
        <v>131</v>
      </c>
      <c r="Q345" s="2">
        <v>2225.0300000000002</v>
      </c>
      <c r="R345" s="2"/>
      <c r="S345" s="2"/>
      <c r="T345" s="2"/>
      <c r="U345" s="2"/>
      <c r="V345" s="2"/>
      <c r="X345" s="1">
        <v>32180</v>
      </c>
      <c r="Y345" s="1">
        <v>777</v>
      </c>
      <c r="Z345" s="2">
        <v>0</v>
      </c>
      <c r="AA345" s="2">
        <v>1527.54</v>
      </c>
      <c r="AB345" s="2">
        <v>0</v>
      </c>
    </row>
    <row r="346" spans="13:28" x14ac:dyDescent="0.25">
      <c r="M346" s="1">
        <v>450</v>
      </c>
      <c r="N346" s="1">
        <v>302</v>
      </c>
      <c r="O346" s="86">
        <v>26</v>
      </c>
      <c r="P346" s="86">
        <v>158</v>
      </c>
      <c r="Q346" s="2">
        <v>5253.74</v>
      </c>
      <c r="R346" s="2"/>
      <c r="S346" s="2"/>
      <c r="T346" s="2"/>
      <c r="U346" s="2"/>
      <c r="V346" s="2"/>
      <c r="X346" s="1">
        <v>32205</v>
      </c>
      <c r="Y346" s="1">
        <v>777</v>
      </c>
      <c r="Z346" s="2">
        <v>47.94</v>
      </c>
      <c r="AA346" s="2">
        <v>0</v>
      </c>
      <c r="AB346" s="2">
        <v>0</v>
      </c>
    </row>
    <row r="347" spans="13:28" x14ac:dyDescent="0.25">
      <c r="M347" s="1">
        <v>450</v>
      </c>
      <c r="N347" s="1">
        <v>3100</v>
      </c>
      <c r="O347" s="86">
        <v>17</v>
      </c>
      <c r="P347" s="86">
        <v>145</v>
      </c>
      <c r="Q347" s="2">
        <v>10900.39</v>
      </c>
      <c r="R347" s="2"/>
      <c r="S347" s="2"/>
      <c r="T347" s="2"/>
      <c r="U347" s="2"/>
      <c r="V347" s="2"/>
      <c r="X347" s="1">
        <v>32234</v>
      </c>
      <c r="Y347" s="1">
        <v>777</v>
      </c>
      <c r="Z347" s="2">
        <v>0</v>
      </c>
      <c r="AA347" s="2">
        <v>0</v>
      </c>
      <c r="AB347" s="2">
        <v>150.86000000000001</v>
      </c>
    </row>
    <row r="348" spans="13:28" x14ac:dyDescent="0.25">
      <c r="M348" s="1">
        <v>450</v>
      </c>
      <c r="N348" s="1">
        <v>4522</v>
      </c>
      <c r="O348" s="86">
        <v>12</v>
      </c>
      <c r="P348" s="86">
        <v>49</v>
      </c>
      <c r="Q348" s="2">
        <v>1549.41</v>
      </c>
      <c r="R348" s="2"/>
      <c r="S348" s="2"/>
      <c r="T348" s="2"/>
      <c r="U348" s="2"/>
      <c r="V348" s="2"/>
      <c r="X348" s="1">
        <v>32263</v>
      </c>
      <c r="Y348" s="1">
        <v>250</v>
      </c>
      <c r="Z348" s="2">
        <v>0</v>
      </c>
      <c r="AA348" s="2">
        <v>0</v>
      </c>
      <c r="AB348" s="2">
        <v>30.91</v>
      </c>
    </row>
    <row r="349" spans="13:28" x14ac:dyDescent="0.25">
      <c r="M349" s="1">
        <v>450</v>
      </c>
      <c r="N349" s="1">
        <v>4527</v>
      </c>
      <c r="O349" s="86">
        <v>4</v>
      </c>
      <c r="P349" s="86">
        <v>20</v>
      </c>
      <c r="Q349" s="2">
        <v>1209.5999999999999</v>
      </c>
      <c r="R349" s="2"/>
      <c r="S349" s="2"/>
      <c r="T349" s="2"/>
      <c r="U349" s="2"/>
      <c r="V349" s="2"/>
      <c r="X349" s="1">
        <v>32307</v>
      </c>
      <c r="Y349" s="1">
        <v>4980</v>
      </c>
      <c r="Z349" s="2">
        <v>521.15</v>
      </c>
      <c r="AA349" s="2">
        <v>598.14</v>
      </c>
      <c r="AB349" s="2">
        <v>0</v>
      </c>
    </row>
    <row r="350" spans="13:28" x14ac:dyDescent="0.25">
      <c r="M350" s="1">
        <v>450</v>
      </c>
      <c r="N350" s="1">
        <v>4529</v>
      </c>
      <c r="O350" s="86">
        <v>9</v>
      </c>
      <c r="P350" s="86">
        <v>315</v>
      </c>
      <c r="Q350" s="2">
        <v>11932.6</v>
      </c>
      <c r="R350" s="2"/>
      <c r="S350" s="2"/>
      <c r="T350" s="2"/>
      <c r="U350" s="2"/>
      <c r="V350" s="2"/>
      <c r="X350" s="1">
        <v>32331</v>
      </c>
      <c r="Y350" s="1">
        <v>400</v>
      </c>
      <c r="Z350" s="2">
        <v>25.81</v>
      </c>
      <c r="AA350" s="2">
        <v>0</v>
      </c>
      <c r="AB350" s="2">
        <v>0</v>
      </c>
    </row>
    <row r="351" spans="13:28" x14ac:dyDescent="0.25">
      <c r="M351" s="1">
        <v>450</v>
      </c>
      <c r="N351" s="1">
        <v>4531</v>
      </c>
      <c r="O351" s="86">
        <v>11</v>
      </c>
      <c r="P351" s="86">
        <v>19</v>
      </c>
      <c r="Q351" s="2">
        <v>1379.72</v>
      </c>
      <c r="R351" s="2"/>
      <c r="S351" s="2"/>
      <c r="T351" s="2"/>
      <c r="U351" s="2"/>
      <c r="V351" s="2"/>
      <c r="X351" s="1">
        <v>32336</v>
      </c>
      <c r="Y351" s="1">
        <v>777</v>
      </c>
      <c r="Z351" s="2">
        <v>0</v>
      </c>
      <c r="AA351" s="2">
        <v>1233.6600000000001</v>
      </c>
      <c r="AB351" s="2">
        <v>739.21</v>
      </c>
    </row>
    <row r="352" spans="13:28" x14ac:dyDescent="0.25">
      <c r="M352" s="1">
        <v>450</v>
      </c>
      <c r="N352" s="1">
        <v>4541</v>
      </c>
      <c r="O352" s="86">
        <v>15</v>
      </c>
      <c r="P352" s="86">
        <v>159</v>
      </c>
      <c r="Q352" s="2">
        <v>5363.71</v>
      </c>
      <c r="R352" s="2"/>
      <c r="S352" s="2"/>
      <c r="T352" s="2"/>
      <c r="U352" s="2"/>
      <c r="V352" s="2"/>
      <c r="X352" s="1">
        <v>32390</v>
      </c>
      <c r="Y352" s="1">
        <v>777</v>
      </c>
      <c r="Z352" s="2">
        <v>0</v>
      </c>
      <c r="AA352" s="2">
        <v>79.11</v>
      </c>
      <c r="AB352" s="2">
        <v>0</v>
      </c>
    </row>
    <row r="353" spans="13:28" x14ac:dyDescent="0.25">
      <c r="M353" s="1">
        <v>450</v>
      </c>
      <c r="N353" s="1">
        <v>4544</v>
      </c>
      <c r="O353" s="86">
        <v>25</v>
      </c>
      <c r="P353" s="86">
        <v>178</v>
      </c>
      <c r="Q353" s="2">
        <v>8404.14</v>
      </c>
      <c r="R353" s="2"/>
      <c r="S353" s="2"/>
      <c r="T353" s="2"/>
      <c r="U353" s="2"/>
      <c r="V353" s="2"/>
      <c r="X353" s="1">
        <v>32546</v>
      </c>
      <c r="Y353" s="1">
        <v>777</v>
      </c>
      <c r="Z353" s="2">
        <v>183.02</v>
      </c>
      <c r="AA353" s="2">
        <v>0</v>
      </c>
      <c r="AB353" s="2">
        <v>412.94</v>
      </c>
    </row>
    <row r="354" spans="13:28" x14ac:dyDescent="0.25">
      <c r="M354" s="1">
        <v>450</v>
      </c>
      <c r="N354" s="1">
        <v>4546</v>
      </c>
      <c r="O354" s="86">
        <v>11</v>
      </c>
      <c r="P354" s="86">
        <v>68</v>
      </c>
      <c r="Q354" s="2">
        <v>2140.84</v>
      </c>
      <c r="R354" s="2"/>
      <c r="S354" s="2"/>
      <c r="T354" s="2"/>
      <c r="U354" s="2"/>
      <c r="V354" s="2"/>
      <c r="X354" s="1">
        <v>32611</v>
      </c>
      <c r="Y354" s="1">
        <v>777</v>
      </c>
      <c r="Z354" s="2">
        <v>181.57</v>
      </c>
      <c r="AA354" s="2">
        <v>181.57</v>
      </c>
      <c r="AB354" s="2">
        <v>260.85000000000002</v>
      </c>
    </row>
    <row r="355" spans="13:28" x14ac:dyDescent="0.25">
      <c r="M355" s="1">
        <v>450</v>
      </c>
      <c r="N355" s="1">
        <v>4549</v>
      </c>
      <c r="O355" s="86">
        <v>15</v>
      </c>
      <c r="P355" s="86">
        <v>51</v>
      </c>
      <c r="Q355" s="2">
        <v>2033.25</v>
      </c>
      <c r="R355" s="2"/>
      <c r="S355" s="2"/>
      <c r="T355" s="2"/>
      <c r="U355" s="2"/>
      <c r="V355" s="2"/>
      <c r="X355" s="1">
        <v>32631</v>
      </c>
      <c r="Y355" s="1">
        <v>777</v>
      </c>
      <c r="Z355" s="2">
        <v>186.72</v>
      </c>
      <c r="AA355" s="2">
        <v>383.8</v>
      </c>
      <c r="AB355" s="2">
        <v>0</v>
      </c>
    </row>
    <row r="356" spans="13:28" x14ac:dyDescent="0.25">
      <c r="M356" s="1">
        <v>450</v>
      </c>
      <c r="N356" s="1">
        <v>4551</v>
      </c>
      <c r="O356" s="86">
        <v>3</v>
      </c>
      <c r="P356" s="86">
        <v>14</v>
      </c>
      <c r="Q356" s="2">
        <v>161.38999999999999</v>
      </c>
      <c r="R356" s="2"/>
      <c r="S356" s="2"/>
      <c r="T356" s="2"/>
      <c r="U356" s="2"/>
      <c r="V356" s="2"/>
      <c r="X356" s="1">
        <v>32687</v>
      </c>
      <c r="Y356" s="1">
        <v>650</v>
      </c>
      <c r="Z356" s="2">
        <v>203.23</v>
      </c>
      <c r="AA356" s="2">
        <v>0</v>
      </c>
      <c r="AB356" s="2">
        <v>631.32000000000005</v>
      </c>
    </row>
    <row r="357" spans="13:28" x14ac:dyDescent="0.25">
      <c r="M357" s="1">
        <v>450</v>
      </c>
      <c r="N357" s="1">
        <v>4552</v>
      </c>
      <c r="O357" s="86">
        <v>1</v>
      </c>
      <c r="P357" s="86">
        <v>2</v>
      </c>
      <c r="Q357" s="2">
        <v>88.56</v>
      </c>
      <c r="R357" s="2"/>
      <c r="S357" s="2"/>
      <c r="T357" s="2"/>
      <c r="U357" s="2"/>
      <c r="V357" s="2"/>
      <c r="X357" s="1">
        <v>32734</v>
      </c>
      <c r="Y357" s="1">
        <v>250</v>
      </c>
      <c r="Z357" s="2">
        <v>136.16</v>
      </c>
      <c r="AA357" s="2">
        <v>210.9</v>
      </c>
      <c r="AB357" s="2">
        <v>163.11000000000001</v>
      </c>
    </row>
    <row r="358" spans="13:28" x14ac:dyDescent="0.25">
      <c r="M358" s="1">
        <v>450</v>
      </c>
      <c r="N358" s="1">
        <v>4553</v>
      </c>
      <c r="O358" s="86">
        <v>11</v>
      </c>
      <c r="P358" s="86">
        <v>27</v>
      </c>
      <c r="Q358" s="2">
        <v>1844.47</v>
      </c>
      <c r="R358" s="2"/>
      <c r="S358" s="2"/>
      <c r="T358" s="2"/>
      <c r="U358" s="2"/>
      <c r="V358" s="2"/>
      <c r="X358" s="1">
        <v>32735</v>
      </c>
      <c r="Y358" s="1">
        <v>777</v>
      </c>
      <c r="Z358" s="2">
        <v>0</v>
      </c>
      <c r="AA358" s="2">
        <v>0</v>
      </c>
      <c r="AB358" s="2">
        <v>58.68</v>
      </c>
    </row>
    <row r="359" spans="13:28" x14ac:dyDescent="0.25">
      <c r="M359" s="1">
        <v>450</v>
      </c>
      <c r="N359" s="1">
        <v>4555</v>
      </c>
      <c r="O359" s="86">
        <v>10</v>
      </c>
      <c r="P359" s="86">
        <v>45</v>
      </c>
      <c r="Q359" s="2">
        <v>1069.46</v>
      </c>
      <c r="R359" s="2"/>
      <c r="S359" s="2"/>
      <c r="T359" s="2"/>
      <c r="U359" s="2"/>
      <c r="V359" s="2"/>
      <c r="X359" s="1">
        <v>32765</v>
      </c>
      <c r="Y359" s="1">
        <v>400</v>
      </c>
      <c r="Z359" s="2">
        <v>0</v>
      </c>
      <c r="AA359" s="2">
        <v>45.09</v>
      </c>
      <c r="AB359" s="2">
        <v>0</v>
      </c>
    </row>
    <row r="360" spans="13:28" x14ac:dyDescent="0.25">
      <c r="M360" s="1">
        <v>450</v>
      </c>
      <c r="N360" s="1">
        <v>4556</v>
      </c>
      <c r="O360" s="86">
        <v>11</v>
      </c>
      <c r="P360" s="86">
        <v>135</v>
      </c>
      <c r="Q360" s="2">
        <v>2160.2800000000002</v>
      </c>
      <c r="R360" s="2"/>
      <c r="S360" s="2"/>
      <c r="T360" s="2"/>
      <c r="U360" s="2"/>
      <c r="V360" s="2"/>
      <c r="X360" s="1">
        <v>32809</v>
      </c>
      <c r="Y360" s="1">
        <v>400</v>
      </c>
      <c r="Z360" s="2">
        <v>0</v>
      </c>
      <c r="AA360" s="2">
        <v>184.03</v>
      </c>
      <c r="AB360" s="2">
        <v>0</v>
      </c>
    </row>
    <row r="361" spans="13:28" x14ac:dyDescent="0.25">
      <c r="M361" s="1">
        <v>450</v>
      </c>
      <c r="N361" s="1">
        <v>4557</v>
      </c>
      <c r="O361" s="86">
        <v>8</v>
      </c>
      <c r="P361" s="86">
        <v>53</v>
      </c>
      <c r="Q361" s="2">
        <v>1504.2</v>
      </c>
      <c r="R361" s="2"/>
      <c r="S361" s="2"/>
      <c r="T361" s="2"/>
      <c r="U361" s="2"/>
      <c r="V361" s="2"/>
      <c r="X361" s="1">
        <v>32812</v>
      </c>
      <c r="Y361" s="1">
        <v>800</v>
      </c>
      <c r="Z361" s="2">
        <v>7538.4</v>
      </c>
      <c r="AA361" s="2">
        <v>0</v>
      </c>
      <c r="AB361" s="2">
        <v>635.4</v>
      </c>
    </row>
    <row r="362" spans="13:28" x14ac:dyDescent="0.25">
      <c r="M362" s="1">
        <v>450</v>
      </c>
      <c r="N362" s="1">
        <v>4558</v>
      </c>
      <c r="O362" s="86">
        <v>10</v>
      </c>
      <c r="P362" s="86">
        <v>20</v>
      </c>
      <c r="Q362" s="2">
        <v>1161.3900000000001</v>
      </c>
      <c r="R362" s="2"/>
      <c r="S362" s="2"/>
      <c r="T362" s="2"/>
      <c r="U362" s="2"/>
      <c r="V362" s="2"/>
      <c r="X362" s="1">
        <v>32815</v>
      </c>
      <c r="Y362" s="1">
        <v>250</v>
      </c>
      <c r="Z362" s="2">
        <v>149.19999999999999</v>
      </c>
      <c r="AA362" s="2">
        <v>0</v>
      </c>
      <c r="AB362" s="2">
        <v>0</v>
      </c>
    </row>
    <row r="363" spans="13:28" x14ac:dyDescent="0.25">
      <c r="M363" s="1">
        <v>450</v>
      </c>
      <c r="N363" s="1">
        <v>4559</v>
      </c>
      <c r="O363" s="86">
        <v>2</v>
      </c>
      <c r="P363" s="86">
        <v>11</v>
      </c>
      <c r="Q363" s="2">
        <v>269.61</v>
      </c>
      <c r="R363" s="2"/>
      <c r="S363" s="2"/>
      <c r="T363" s="2"/>
      <c r="U363" s="2"/>
      <c r="V363" s="2"/>
      <c r="X363" s="1">
        <v>32869</v>
      </c>
      <c r="Y363" s="1">
        <v>4980</v>
      </c>
      <c r="Z363" s="2">
        <v>0</v>
      </c>
      <c r="AA363" s="2">
        <v>0</v>
      </c>
      <c r="AB363" s="2">
        <v>250.07</v>
      </c>
    </row>
    <row r="364" spans="13:28" x14ac:dyDescent="0.25">
      <c r="M364" s="1">
        <v>450</v>
      </c>
      <c r="N364" s="1">
        <v>4560</v>
      </c>
      <c r="O364" s="86">
        <v>4</v>
      </c>
      <c r="P364" s="86">
        <v>11</v>
      </c>
      <c r="Q364" s="2">
        <v>330.71</v>
      </c>
      <c r="R364" s="2"/>
      <c r="S364" s="2"/>
      <c r="T364" s="2"/>
      <c r="U364" s="2"/>
      <c r="V364" s="2"/>
      <c r="X364" s="1">
        <v>32884</v>
      </c>
      <c r="Y364" s="1">
        <v>400</v>
      </c>
      <c r="Z364" s="2">
        <v>49.02</v>
      </c>
      <c r="AA364" s="2">
        <v>0</v>
      </c>
      <c r="AB364" s="2">
        <v>0</v>
      </c>
    </row>
    <row r="365" spans="13:28" x14ac:dyDescent="0.25">
      <c r="M365" s="1">
        <v>450</v>
      </c>
      <c r="N365" s="1">
        <v>9203</v>
      </c>
      <c r="O365" s="86">
        <v>13</v>
      </c>
      <c r="P365" s="86">
        <v>78</v>
      </c>
      <c r="Q365" s="2">
        <v>5255.2</v>
      </c>
      <c r="R365" s="2"/>
      <c r="S365" s="2"/>
      <c r="T365" s="2"/>
      <c r="U365" s="2"/>
      <c r="V365" s="2"/>
      <c r="X365" s="1">
        <v>32934</v>
      </c>
      <c r="Y365" s="1">
        <v>777</v>
      </c>
      <c r="Z365" s="2">
        <v>726.28</v>
      </c>
      <c r="AA365" s="2">
        <v>0</v>
      </c>
      <c r="AB365" s="2">
        <v>1132.74</v>
      </c>
    </row>
    <row r="366" spans="13:28" x14ac:dyDescent="0.25">
      <c r="M366" s="1">
        <v>450</v>
      </c>
      <c r="N366" s="1">
        <v>9209</v>
      </c>
      <c r="O366" s="86">
        <v>25</v>
      </c>
      <c r="P366" s="86">
        <v>616</v>
      </c>
      <c r="Q366" s="2">
        <v>18977.32</v>
      </c>
      <c r="R366" s="2"/>
      <c r="S366" s="2"/>
      <c r="T366" s="2"/>
      <c r="U366" s="2"/>
      <c r="V366" s="2"/>
      <c r="X366" s="1">
        <v>32958</v>
      </c>
      <c r="Y366" s="1">
        <v>777</v>
      </c>
      <c r="Z366" s="2">
        <v>0</v>
      </c>
      <c r="AA366" s="2">
        <v>0</v>
      </c>
      <c r="AB366" s="2">
        <v>118.96</v>
      </c>
    </row>
    <row r="367" spans="13:28" x14ac:dyDescent="0.25">
      <c r="M367" s="1">
        <v>450</v>
      </c>
      <c r="N367" s="1">
        <v>9230</v>
      </c>
      <c r="O367" s="86">
        <v>8</v>
      </c>
      <c r="P367" s="86">
        <v>793</v>
      </c>
      <c r="Q367" s="2">
        <v>12253.05</v>
      </c>
      <c r="R367" s="2"/>
      <c r="S367" s="2"/>
      <c r="T367" s="2"/>
      <c r="U367" s="2"/>
      <c r="V367" s="2"/>
      <c r="X367" s="1">
        <v>32971</v>
      </c>
      <c r="Y367" s="1">
        <v>777</v>
      </c>
      <c r="Z367" s="2">
        <v>95.76</v>
      </c>
      <c r="AA367" s="2">
        <v>184.5</v>
      </c>
      <c r="AB367" s="2">
        <v>0</v>
      </c>
    </row>
    <row r="368" spans="13:28" x14ac:dyDescent="0.25">
      <c r="M368" s="1">
        <v>450</v>
      </c>
      <c r="N368" s="1">
        <v>9264</v>
      </c>
      <c r="O368" s="86">
        <v>8</v>
      </c>
      <c r="P368" s="86">
        <v>38</v>
      </c>
      <c r="Q368" s="2">
        <v>1779.89</v>
      </c>
      <c r="R368" s="2"/>
      <c r="S368" s="2"/>
      <c r="T368" s="2"/>
      <c r="U368" s="2"/>
      <c r="V368" s="2"/>
      <c r="X368" s="1">
        <v>33050</v>
      </c>
      <c r="Y368" s="1">
        <v>777</v>
      </c>
      <c r="Z368" s="2">
        <v>0</v>
      </c>
      <c r="AA368" s="2">
        <v>0</v>
      </c>
      <c r="AB368" s="2">
        <v>188522.28</v>
      </c>
    </row>
    <row r="369" spans="13:28" x14ac:dyDescent="0.25">
      <c r="M369" s="1">
        <v>450</v>
      </c>
      <c r="N369" s="1">
        <v>9270</v>
      </c>
      <c r="O369" s="86">
        <v>3</v>
      </c>
      <c r="P369" s="86">
        <v>30</v>
      </c>
      <c r="Q369" s="2">
        <v>476.41</v>
      </c>
      <c r="R369" s="2"/>
      <c r="S369" s="2"/>
      <c r="T369" s="2"/>
      <c r="U369" s="2"/>
      <c r="V369" s="2"/>
      <c r="X369" s="1">
        <v>33160</v>
      </c>
      <c r="Y369" s="1">
        <v>777</v>
      </c>
      <c r="Z369" s="2">
        <v>180.31</v>
      </c>
      <c r="AA369" s="2">
        <v>180.31</v>
      </c>
      <c r="AB369" s="2">
        <v>0</v>
      </c>
    </row>
    <row r="370" spans="13:28" x14ac:dyDescent="0.25">
      <c r="M370" s="1">
        <v>500</v>
      </c>
      <c r="N370" s="1">
        <v>459</v>
      </c>
      <c r="O370" s="86">
        <v>56</v>
      </c>
      <c r="P370" s="86">
        <v>540</v>
      </c>
      <c r="Q370" s="2">
        <v>10639.8</v>
      </c>
      <c r="R370" s="2"/>
      <c r="S370" s="2"/>
      <c r="T370" s="2"/>
      <c r="U370" s="2"/>
      <c r="V370" s="2"/>
      <c r="X370" s="1">
        <v>33166</v>
      </c>
      <c r="Y370" s="1">
        <v>360</v>
      </c>
      <c r="Z370" s="2">
        <v>0</v>
      </c>
      <c r="AA370" s="2">
        <v>0</v>
      </c>
      <c r="AB370" s="2">
        <v>181.44</v>
      </c>
    </row>
    <row r="371" spans="13:28" x14ac:dyDescent="0.25">
      <c r="M371" s="1">
        <v>500</v>
      </c>
      <c r="N371" s="1">
        <v>2209</v>
      </c>
      <c r="O371" s="86">
        <v>10</v>
      </c>
      <c r="P371" s="86">
        <v>48</v>
      </c>
      <c r="Q371" s="2">
        <v>840.32</v>
      </c>
      <c r="R371" s="2"/>
      <c r="S371" s="2"/>
      <c r="T371" s="2"/>
      <c r="U371" s="2"/>
      <c r="V371" s="2"/>
      <c r="X371" s="1">
        <v>33238</v>
      </c>
      <c r="Y371" s="1">
        <v>555</v>
      </c>
      <c r="Z371" s="2">
        <v>27.84</v>
      </c>
      <c r="AA371" s="2">
        <v>0</v>
      </c>
      <c r="AB371" s="2">
        <v>0</v>
      </c>
    </row>
    <row r="372" spans="13:28" x14ac:dyDescent="0.25">
      <c r="M372" s="1">
        <v>500</v>
      </c>
      <c r="N372" s="1">
        <v>2901</v>
      </c>
      <c r="O372" s="86">
        <v>1</v>
      </c>
      <c r="P372" s="86">
        <v>3</v>
      </c>
      <c r="Q372" s="2">
        <v>65.150000000000006</v>
      </c>
      <c r="R372" s="2"/>
      <c r="S372" s="2"/>
      <c r="T372" s="2"/>
      <c r="U372" s="2"/>
      <c r="V372" s="2"/>
      <c r="X372" s="1">
        <v>33280</v>
      </c>
      <c r="Y372" s="1">
        <v>250</v>
      </c>
      <c r="Z372" s="2">
        <v>3804.68</v>
      </c>
      <c r="AA372" s="2">
        <v>0</v>
      </c>
      <c r="AB372" s="2">
        <v>0</v>
      </c>
    </row>
    <row r="373" spans="13:28" x14ac:dyDescent="0.25">
      <c r="M373" s="1">
        <v>500</v>
      </c>
      <c r="N373" s="1">
        <v>3075</v>
      </c>
      <c r="O373" s="86">
        <v>3</v>
      </c>
      <c r="P373" s="86">
        <v>7520</v>
      </c>
      <c r="Q373" s="2">
        <v>436704.4</v>
      </c>
      <c r="R373" s="2"/>
      <c r="S373" s="2"/>
      <c r="T373" s="2"/>
      <c r="U373" s="2"/>
      <c r="V373" s="2"/>
      <c r="X373" s="1">
        <v>33296</v>
      </c>
      <c r="Y373" s="1">
        <v>555</v>
      </c>
      <c r="Z373" s="2">
        <v>0</v>
      </c>
      <c r="AA373" s="2">
        <v>62</v>
      </c>
      <c r="AB373" s="2">
        <v>0</v>
      </c>
    </row>
    <row r="374" spans="13:28" x14ac:dyDescent="0.25">
      <c r="M374" s="1">
        <v>555</v>
      </c>
      <c r="N374" s="1">
        <v>5917</v>
      </c>
      <c r="O374" s="86">
        <v>1</v>
      </c>
      <c r="P374" s="86">
        <v>1</v>
      </c>
      <c r="Q374" s="2">
        <v>46.59</v>
      </c>
      <c r="R374" s="2"/>
      <c r="S374" s="2"/>
      <c r="T374" s="2"/>
      <c r="U374" s="2"/>
      <c r="V374" s="2"/>
      <c r="X374" s="1">
        <v>33301</v>
      </c>
      <c r="Y374" s="1">
        <v>260</v>
      </c>
      <c r="Z374" s="2">
        <v>0</v>
      </c>
      <c r="AA374" s="2">
        <v>99.48</v>
      </c>
      <c r="AB374" s="2">
        <v>82</v>
      </c>
    </row>
    <row r="375" spans="13:28" x14ac:dyDescent="0.25">
      <c r="M375" s="1">
        <v>555</v>
      </c>
      <c r="N375" s="1">
        <v>5952</v>
      </c>
      <c r="O375" s="86">
        <v>19</v>
      </c>
      <c r="P375" s="86">
        <v>128</v>
      </c>
      <c r="Q375" s="2">
        <v>7406.33</v>
      </c>
      <c r="R375" s="2"/>
      <c r="S375" s="2"/>
      <c r="T375" s="2"/>
      <c r="U375" s="2"/>
      <c r="V375" s="2"/>
      <c r="X375" s="1">
        <v>33364</v>
      </c>
      <c r="Y375" s="1">
        <v>555</v>
      </c>
      <c r="Z375" s="2">
        <v>174.05</v>
      </c>
      <c r="AA375" s="2">
        <v>0</v>
      </c>
      <c r="AB375" s="2">
        <v>0</v>
      </c>
    </row>
    <row r="376" spans="13:28" x14ac:dyDescent="0.25">
      <c r="M376" s="1">
        <v>555</v>
      </c>
      <c r="N376" s="1">
        <v>5960</v>
      </c>
      <c r="O376" s="86">
        <v>10</v>
      </c>
      <c r="P376" s="86">
        <v>131</v>
      </c>
      <c r="Q376" s="2">
        <v>3063.21</v>
      </c>
      <c r="R376" s="2"/>
      <c r="S376" s="2"/>
      <c r="T376" s="2"/>
      <c r="U376" s="2"/>
      <c r="V376" s="2"/>
      <c r="X376" s="1">
        <v>33400</v>
      </c>
      <c r="Y376" s="1">
        <v>150</v>
      </c>
      <c r="Z376" s="2">
        <v>455.5</v>
      </c>
      <c r="AA376" s="2">
        <v>178.56</v>
      </c>
      <c r="AB376" s="2">
        <v>0</v>
      </c>
    </row>
    <row r="377" spans="13:28" x14ac:dyDescent="0.25">
      <c r="M377" s="1">
        <v>555</v>
      </c>
      <c r="N377" s="1">
        <v>5962</v>
      </c>
      <c r="O377" s="86">
        <v>4</v>
      </c>
      <c r="P377" s="86">
        <v>413</v>
      </c>
      <c r="Q377" s="2">
        <v>29964.39</v>
      </c>
      <c r="R377" s="2"/>
      <c r="S377" s="2"/>
      <c r="T377" s="2"/>
      <c r="U377" s="2"/>
      <c r="V377" s="2"/>
      <c r="X377" s="1">
        <v>33418</v>
      </c>
      <c r="Y377" s="1">
        <v>250</v>
      </c>
      <c r="Z377" s="2">
        <v>1583.74</v>
      </c>
      <c r="AA377" s="2">
        <v>824.03</v>
      </c>
      <c r="AB377" s="2">
        <v>0</v>
      </c>
    </row>
    <row r="378" spans="13:28" x14ac:dyDescent="0.25">
      <c r="M378" s="1">
        <v>555</v>
      </c>
      <c r="N378" s="1">
        <v>5968</v>
      </c>
      <c r="O378" s="86">
        <v>11</v>
      </c>
      <c r="P378" s="86">
        <v>158</v>
      </c>
      <c r="Q378" s="2">
        <v>3845.44</v>
      </c>
      <c r="R378" s="2"/>
      <c r="S378" s="2"/>
      <c r="T378" s="2"/>
      <c r="U378" s="2"/>
      <c r="V378" s="2"/>
      <c r="X378" s="1">
        <v>33437</v>
      </c>
      <c r="Y378" s="1">
        <v>250</v>
      </c>
      <c r="Z378" s="2">
        <v>66.33</v>
      </c>
      <c r="AA378" s="2">
        <v>46.59</v>
      </c>
      <c r="AB378" s="2">
        <v>180.39</v>
      </c>
    </row>
    <row r="379" spans="13:28" x14ac:dyDescent="0.25">
      <c r="M379" s="1">
        <v>555</v>
      </c>
      <c r="N379" s="1">
        <v>5979</v>
      </c>
      <c r="O379" s="86">
        <v>14</v>
      </c>
      <c r="P379" s="86">
        <v>153</v>
      </c>
      <c r="Q379" s="2">
        <v>3492.19</v>
      </c>
      <c r="R379" s="2"/>
      <c r="S379" s="2"/>
      <c r="T379" s="2"/>
      <c r="U379" s="2"/>
      <c r="V379" s="2"/>
      <c r="X379" s="1">
        <v>33522</v>
      </c>
      <c r="Y379" s="1">
        <v>280</v>
      </c>
      <c r="Z379" s="2">
        <v>0</v>
      </c>
      <c r="AA379" s="2">
        <v>49.79</v>
      </c>
      <c r="AB379" s="2">
        <v>49.83</v>
      </c>
    </row>
    <row r="380" spans="13:28" x14ac:dyDescent="0.25">
      <c r="M380" s="1">
        <v>555</v>
      </c>
      <c r="N380" s="1">
        <v>5980</v>
      </c>
      <c r="O380" s="86">
        <v>9</v>
      </c>
      <c r="P380" s="86">
        <v>145</v>
      </c>
      <c r="Q380" s="2">
        <v>4554.21</v>
      </c>
      <c r="R380" s="2"/>
      <c r="S380" s="2"/>
      <c r="T380" s="2"/>
      <c r="U380" s="2"/>
      <c r="V380" s="2"/>
      <c r="X380" s="1">
        <v>33714</v>
      </c>
      <c r="Y380" s="1">
        <v>280</v>
      </c>
      <c r="Z380" s="2">
        <v>49.84</v>
      </c>
      <c r="AA380" s="2">
        <v>0</v>
      </c>
      <c r="AB380" s="2">
        <v>0</v>
      </c>
    </row>
    <row r="381" spans="13:28" x14ac:dyDescent="0.25">
      <c r="M381" s="1">
        <v>555</v>
      </c>
      <c r="N381" s="1">
        <v>5982</v>
      </c>
      <c r="O381" s="86">
        <v>29</v>
      </c>
      <c r="P381" s="86">
        <v>309</v>
      </c>
      <c r="Q381" s="2">
        <v>10161.6</v>
      </c>
      <c r="R381" s="2"/>
      <c r="S381" s="2"/>
      <c r="T381" s="2"/>
      <c r="U381" s="2"/>
      <c r="V381" s="2"/>
      <c r="X381" s="1">
        <v>33760</v>
      </c>
      <c r="Y381" s="1">
        <v>555</v>
      </c>
      <c r="Z381" s="2">
        <v>85.25</v>
      </c>
      <c r="AA381" s="2">
        <v>45.08</v>
      </c>
      <c r="AB381" s="2">
        <v>0</v>
      </c>
    </row>
    <row r="382" spans="13:28" x14ac:dyDescent="0.25">
      <c r="M382" s="1">
        <v>555</v>
      </c>
      <c r="N382" s="1">
        <v>5996</v>
      </c>
      <c r="O382" s="86">
        <v>4</v>
      </c>
      <c r="P382" s="86">
        <v>24</v>
      </c>
      <c r="Q382" s="2">
        <v>1056.18</v>
      </c>
      <c r="R382" s="2"/>
      <c r="S382" s="2"/>
      <c r="T382" s="2"/>
      <c r="U382" s="2"/>
      <c r="V382" s="2"/>
      <c r="X382" s="1">
        <v>33826</v>
      </c>
      <c r="Y382" s="1">
        <v>400</v>
      </c>
      <c r="Z382" s="2">
        <v>1021.44</v>
      </c>
      <c r="AA382" s="2">
        <v>495.6</v>
      </c>
      <c r="AB382" s="2">
        <v>802.8</v>
      </c>
    </row>
    <row r="383" spans="13:28" x14ac:dyDescent="0.25">
      <c r="M383" s="1">
        <v>555</v>
      </c>
      <c r="N383" s="1">
        <v>6020</v>
      </c>
      <c r="O383" s="86">
        <v>16</v>
      </c>
      <c r="P383" s="86">
        <v>100</v>
      </c>
      <c r="Q383" s="2">
        <v>4254.68</v>
      </c>
      <c r="R383" s="2"/>
      <c r="S383" s="2"/>
      <c r="T383" s="2"/>
      <c r="U383" s="2"/>
      <c r="V383" s="2"/>
      <c r="X383" s="1">
        <v>33892</v>
      </c>
      <c r="Y383" s="1">
        <v>450</v>
      </c>
      <c r="Z383" s="2">
        <v>0</v>
      </c>
      <c r="AA383" s="2">
        <v>10.37</v>
      </c>
      <c r="AB383" s="2">
        <v>0</v>
      </c>
    </row>
    <row r="384" spans="13:28" x14ac:dyDescent="0.25">
      <c r="M384" s="1">
        <v>555</v>
      </c>
      <c r="N384" s="1">
        <v>6026</v>
      </c>
      <c r="O384" s="86">
        <v>16</v>
      </c>
      <c r="P384" s="86">
        <v>494</v>
      </c>
      <c r="Q384" s="2">
        <v>14855</v>
      </c>
      <c r="R384" s="2"/>
      <c r="S384" s="2"/>
      <c r="T384" s="2"/>
      <c r="U384" s="2"/>
      <c r="V384" s="2"/>
      <c r="X384" s="1">
        <v>33903</v>
      </c>
      <c r="Y384" s="1">
        <v>220</v>
      </c>
      <c r="Z384" s="2">
        <v>45.9</v>
      </c>
      <c r="AA384" s="2">
        <v>49</v>
      </c>
      <c r="AB384" s="2">
        <v>0</v>
      </c>
    </row>
    <row r="385" spans="13:28" x14ac:dyDescent="0.25">
      <c r="M385" s="1">
        <v>555</v>
      </c>
      <c r="N385" s="1">
        <v>6035</v>
      </c>
      <c r="O385" s="86">
        <v>14</v>
      </c>
      <c r="P385" s="86">
        <v>76</v>
      </c>
      <c r="Q385" s="2">
        <v>5745.46</v>
      </c>
      <c r="R385" s="2"/>
      <c r="S385" s="2"/>
      <c r="T385" s="2"/>
      <c r="U385" s="2"/>
      <c r="V385" s="2"/>
      <c r="X385" s="1">
        <v>33955</v>
      </c>
      <c r="Y385" s="1">
        <v>320</v>
      </c>
      <c r="Z385" s="2">
        <v>79.33</v>
      </c>
      <c r="AA385" s="2">
        <v>0</v>
      </c>
      <c r="AB385" s="2">
        <v>147.94</v>
      </c>
    </row>
    <row r="386" spans="13:28" x14ac:dyDescent="0.25">
      <c r="M386" s="1">
        <v>555</v>
      </c>
      <c r="N386" s="1">
        <v>6042</v>
      </c>
      <c r="O386" s="86">
        <v>1</v>
      </c>
      <c r="P386" s="86">
        <v>1</v>
      </c>
      <c r="Q386" s="2">
        <v>26.2</v>
      </c>
      <c r="R386" s="2"/>
      <c r="S386" s="2"/>
      <c r="T386" s="2"/>
      <c r="U386" s="2"/>
      <c r="V386" s="2"/>
      <c r="X386" s="1">
        <v>33981</v>
      </c>
      <c r="Y386" s="1">
        <v>250</v>
      </c>
      <c r="Z386" s="2">
        <v>0</v>
      </c>
      <c r="AA386" s="2">
        <v>58.3</v>
      </c>
      <c r="AB386" s="2">
        <v>0</v>
      </c>
    </row>
    <row r="387" spans="13:28" x14ac:dyDescent="0.25">
      <c r="M387" s="1">
        <v>555</v>
      </c>
      <c r="N387" s="1">
        <v>6049</v>
      </c>
      <c r="O387" s="86">
        <v>12</v>
      </c>
      <c r="P387" s="86">
        <v>72</v>
      </c>
      <c r="Q387" s="2">
        <v>2813.41</v>
      </c>
      <c r="R387" s="2"/>
      <c r="S387" s="2"/>
      <c r="T387" s="2"/>
      <c r="U387" s="2"/>
      <c r="V387" s="2"/>
      <c r="X387" s="1">
        <v>34021</v>
      </c>
      <c r="Y387" s="1">
        <v>650</v>
      </c>
      <c r="Z387" s="2">
        <v>0</v>
      </c>
      <c r="AA387" s="2">
        <v>0</v>
      </c>
      <c r="AB387" s="2">
        <v>119.53</v>
      </c>
    </row>
    <row r="388" spans="13:28" x14ac:dyDescent="0.25">
      <c r="M388" s="1">
        <v>555</v>
      </c>
      <c r="N388" s="1">
        <v>6050</v>
      </c>
      <c r="O388" s="86">
        <v>5</v>
      </c>
      <c r="P388" s="86">
        <v>185</v>
      </c>
      <c r="Q388" s="2">
        <v>2603.83</v>
      </c>
      <c r="R388" s="2"/>
      <c r="S388" s="2"/>
      <c r="T388" s="2"/>
      <c r="U388" s="2"/>
      <c r="V388" s="2"/>
      <c r="X388" s="1">
        <v>34035</v>
      </c>
      <c r="Y388" s="1">
        <v>300</v>
      </c>
      <c r="Z388" s="2">
        <v>118.96</v>
      </c>
      <c r="AA388" s="2">
        <v>0</v>
      </c>
      <c r="AB388" s="2">
        <v>0</v>
      </c>
    </row>
    <row r="389" spans="13:28" x14ac:dyDescent="0.25">
      <c r="M389" s="1">
        <v>555</v>
      </c>
      <c r="N389" s="1">
        <v>6051</v>
      </c>
      <c r="O389" s="86">
        <v>17</v>
      </c>
      <c r="P389" s="86">
        <v>89</v>
      </c>
      <c r="Q389" s="2">
        <v>6641.09</v>
      </c>
      <c r="R389" s="2"/>
      <c r="S389" s="2"/>
      <c r="T389" s="2"/>
      <c r="U389" s="2"/>
      <c r="V389" s="2"/>
      <c r="X389" s="1">
        <v>34251</v>
      </c>
      <c r="Y389" s="1">
        <v>320</v>
      </c>
      <c r="Z389" s="2">
        <v>0</v>
      </c>
      <c r="AA389" s="2">
        <v>46.45</v>
      </c>
      <c r="AB389" s="2">
        <v>150.77000000000001</v>
      </c>
    </row>
    <row r="390" spans="13:28" x14ac:dyDescent="0.25">
      <c r="M390" s="1">
        <v>555</v>
      </c>
      <c r="N390" s="1">
        <v>6057</v>
      </c>
      <c r="O390" s="86">
        <v>9</v>
      </c>
      <c r="P390" s="86">
        <v>65</v>
      </c>
      <c r="Q390" s="2">
        <v>6586.14</v>
      </c>
      <c r="R390" s="2"/>
      <c r="S390" s="2"/>
      <c r="T390" s="2"/>
      <c r="U390" s="2"/>
      <c r="V390" s="2"/>
      <c r="X390" s="1">
        <v>34251</v>
      </c>
      <c r="Y390" s="1">
        <v>400</v>
      </c>
      <c r="Z390" s="2">
        <v>0</v>
      </c>
      <c r="AA390" s="2">
        <v>134.19</v>
      </c>
      <c r="AB390" s="2">
        <v>49.47</v>
      </c>
    </row>
    <row r="391" spans="13:28" x14ac:dyDescent="0.25">
      <c r="M391" s="1">
        <v>555</v>
      </c>
      <c r="N391" s="1">
        <v>6060</v>
      </c>
      <c r="O391" s="86">
        <v>4</v>
      </c>
      <c r="P391" s="86">
        <v>26</v>
      </c>
      <c r="Q391" s="2">
        <v>298.95</v>
      </c>
      <c r="R391" s="2"/>
      <c r="S391" s="2"/>
      <c r="T391" s="2"/>
      <c r="U391" s="2"/>
      <c r="V391" s="2"/>
      <c r="X391" s="1">
        <v>34292</v>
      </c>
      <c r="Y391" s="1">
        <v>400</v>
      </c>
      <c r="Z391" s="2">
        <v>0</v>
      </c>
      <c r="AA391" s="2">
        <v>0</v>
      </c>
      <c r="AB391" s="2">
        <v>48.14</v>
      </c>
    </row>
    <row r="392" spans="13:28" x14ac:dyDescent="0.25">
      <c r="M392" s="1">
        <v>555</v>
      </c>
      <c r="N392" s="1">
        <v>6062</v>
      </c>
      <c r="O392" s="86">
        <v>19</v>
      </c>
      <c r="P392" s="86">
        <v>214</v>
      </c>
      <c r="Q392" s="2">
        <v>12989.72</v>
      </c>
      <c r="R392" s="2"/>
      <c r="S392" s="2"/>
      <c r="T392" s="2"/>
      <c r="U392" s="2"/>
      <c r="V392" s="2"/>
      <c r="X392" s="1">
        <v>34311</v>
      </c>
      <c r="Y392" s="1">
        <v>320</v>
      </c>
      <c r="Z392" s="2">
        <v>309.67</v>
      </c>
      <c r="AA392" s="2">
        <v>0</v>
      </c>
      <c r="AB392" s="2">
        <v>186.06</v>
      </c>
    </row>
    <row r="393" spans="13:28" x14ac:dyDescent="0.25">
      <c r="M393" s="1">
        <v>555</v>
      </c>
      <c r="N393" s="1">
        <v>6063</v>
      </c>
      <c r="O393" s="86">
        <v>10</v>
      </c>
      <c r="P393" s="86">
        <v>111</v>
      </c>
      <c r="Q393" s="2">
        <v>2690.39</v>
      </c>
      <c r="R393" s="2"/>
      <c r="S393" s="2"/>
      <c r="T393" s="2"/>
      <c r="U393" s="2"/>
      <c r="V393" s="2"/>
      <c r="X393" s="1">
        <v>34330</v>
      </c>
      <c r="Y393" s="1">
        <v>150</v>
      </c>
      <c r="Z393" s="2">
        <v>0</v>
      </c>
      <c r="AA393" s="2">
        <v>17.760000000000002</v>
      </c>
      <c r="AB393" s="2">
        <v>0</v>
      </c>
    </row>
    <row r="394" spans="13:28" x14ac:dyDescent="0.25">
      <c r="M394" s="1">
        <v>555</v>
      </c>
      <c r="N394" s="1">
        <v>6064</v>
      </c>
      <c r="O394" s="86">
        <v>11</v>
      </c>
      <c r="P394" s="86">
        <v>16</v>
      </c>
      <c r="Q394" s="2">
        <v>2202.73</v>
      </c>
      <c r="R394" s="2"/>
      <c r="S394" s="2"/>
      <c r="T394" s="2"/>
      <c r="U394" s="2"/>
      <c r="V394" s="2"/>
      <c r="X394" s="1">
        <v>34409</v>
      </c>
      <c r="Y394" s="1">
        <v>777</v>
      </c>
      <c r="Z394" s="2">
        <v>0</v>
      </c>
      <c r="AA394" s="2">
        <v>0</v>
      </c>
      <c r="AB394" s="2">
        <v>633.87</v>
      </c>
    </row>
    <row r="395" spans="13:28" x14ac:dyDescent="0.25">
      <c r="M395" s="1">
        <v>555</v>
      </c>
      <c r="N395" s="1">
        <v>6065</v>
      </c>
      <c r="O395" s="86">
        <v>11</v>
      </c>
      <c r="P395" s="86">
        <v>76</v>
      </c>
      <c r="Q395" s="2">
        <v>1835.22</v>
      </c>
      <c r="R395" s="2"/>
      <c r="S395" s="2"/>
      <c r="T395" s="2"/>
      <c r="U395" s="2"/>
      <c r="V395" s="2"/>
      <c r="X395" s="1">
        <v>34426</v>
      </c>
      <c r="Y395" s="1">
        <v>4980</v>
      </c>
      <c r="Z395" s="2">
        <v>87.12</v>
      </c>
      <c r="AA395" s="2">
        <v>0</v>
      </c>
      <c r="AB395" s="2">
        <v>0</v>
      </c>
    </row>
    <row r="396" spans="13:28" x14ac:dyDescent="0.25">
      <c r="M396" s="1">
        <v>555</v>
      </c>
      <c r="N396" s="1">
        <v>6067</v>
      </c>
      <c r="O396" s="86">
        <v>9</v>
      </c>
      <c r="P396" s="86">
        <v>68</v>
      </c>
      <c r="Q396" s="2">
        <v>1421.22</v>
      </c>
      <c r="R396" s="2"/>
      <c r="S396" s="2"/>
      <c r="T396" s="2"/>
      <c r="U396" s="2"/>
      <c r="V396" s="2"/>
      <c r="X396" s="1">
        <v>34491</v>
      </c>
      <c r="Y396" s="1">
        <v>400</v>
      </c>
      <c r="Z396" s="2">
        <v>0</v>
      </c>
      <c r="AA396" s="2">
        <v>0</v>
      </c>
      <c r="AB396" s="2">
        <v>48.62</v>
      </c>
    </row>
    <row r="397" spans="13:28" x14ac:dyDescent="0.25">
      <c r="M397" s="1">
        <v>555</v>
      </c>
      <c r="N397" s="1">
        <v>6068</v>
      </c>
      <c r="O397" s="86">
        <v>2</v>
      </c>
      <c r="P397" s="86">
        <v>6</v>
      </c>
      <c r="Q397" s="2">
        <v>783.92</v>
      </c>
      <c r="R397" s="2"/>
      <c r="S397" s="2"/>
      <c r="T397" s="2"/>
      <c r="U397" s="2"/>
      <c r="V397" s="2"/>
      <c r="X397" s="1">
        <v>34513</v>
      </c>
      <c r="Y397" s="1">
        <v>150</v>
      </c>
      <c r="Z397" s="2">
        <v>962.36</v>
      </c>
      <c r="AA397" s="2">
        <v>1138.56</v>
      </c>
      <c r="AB397" s="2">
        <v>2850.37</v>
      </c>
    </row>
    <row r="398" spans="13:28" x14ac:dyDescent="0.25">
      <c r="M398" s="1">
        <v>555</v>
      </c>
      <c r="N398" s="1">
        <v>6069</v>
      </c>
      <c r="O398" s="86">
        <v>1</v>
      </c>
      <c r="P398" s="86">
        <v>2</v>
      </c>
      <c r="Q398" s="2">
        <v>98.62</v>
      </c>
      <c r="R398" s="2"/>
      <c r="S398" s="2"/>
      <c r="T398" s="2"/>
      <c r="U398" s="2"/>
      <c r="V398" s="2"/>
      <c r="X398" s="1">
        <v>34528</v>
      </c>
      <c r="Y398" s="1">
        <v>400</v>
      </c>
      <c r="Z398" s="2">
        <v>44.4</v>
      </c>
      <c r="AA398" s="2">
        <v>0</v>
      </c>
      <c r="AB398" s="2">
        <v>214.03</v>
      </c>
    </row>
    <row r="399" spans="13:28" x14ac:dyDescent="0.25">
      <c r="M399" s="1">
        <v>650</v>
      </c>
      <c r="N399" s="1">
        <v>5920</v>
      </c>
      <c r="O399" s="86">
        <v>4</v>
      </c>
      <c r="P399" s="86">
        <v>4</v>
      </c>
      <c r="Q399" s="2">
        <v>746.96</v>
      </c>
      <c r="R399" s="2"/>
      <c r="S399" s="2"/>
      <c r="T399" s="2"/>
      <c r="U399" s="2"/>
      <c r="V399" s="2"/>
      <c r="X399" s="1">
        <v>34620</v>
      </c>
      <c r="Y399" s="1">
        <v>104</v>
      </c>
      <c r="Z399" s="2">
        <v>2488.61</v>
      </c>
      <c r="AA399" s="2">
        <v>1709.62</v>
      </c>
      <c r="AB399" s="2">
        <v>1676.16</v>
      </c>
    </row>
    <row r="400" spans="13:28" x14ac:dyDescent="0.25">
      <c r="M400" s="1">
        <v>650</v>
      </c>
      <c r="N400" s="1">
        <v>5949</v>
      </c>
      <c r="O400" s="86">
        <v>4</v>
      </c>
      <c r="P400" s="86">
        <v>1030</v>
      </c>
      <c r="Q400" s="2">
        <v>16961.349999999999</v>
      </c>
      <c r="R400" s="2"/>
      <c r="S400" s="2"/>
      <c r="T400" s="2"/>
      <c r="U400" s="2"/>
      <c r="V400" s="2"/>
      <c r="X400" s="1">
        <v>34650</v>
      </c>
      <c r="Y400" s="1">
        <v>800</v>
      </c>
      <c r="Z400" s="2">
        <v>3580.83</v>
      </c>
      <c r="AA400" s="2">
        <v>6344.18</v>
      </c>
      <c r="AB400" s="2">
        <v>0</v>
      </c>
    </row>
    <row r="401" spans="13:28" x14ac:dyDescent="0.25">
      <c r="M401" s="1">
        <v>650</v>
      </c>
      <c r="N401" s="1">
        <v>5951</v>
      </c>
      <c r="O401" s="86">
        <v>33</v>
      </c>
      <c r="P401" s="86">
        <v>564</v>
      </c>
      <c r="Q401" s="2">
        <v>9439.4</v>
      </c>
      <c r="R401" s="2"/>
      <c r="S401" s="2"/>
      <c r="T401" s="2"/>
      <c r="U401" s="2"/>
      <c r="V401" s="2"/>
      <c r="X401" s="1">
        <v>34701</v>
      </c>
      <c r="Y401" s="1">
        <v>260</v>
      </c>
      <c r="Z401" s="2">
        <v>150.80000000000001</v>
      </c>
      <c r="AA401" s="2">
        <v>93.18</v>
      </c>
      <c r="AB401" s="2">
        <v>123</v>
      </c>
    </row>
    <row r="402" spans="13:28" x14ac:dyDescent="0.25">
      <c r="M402" s="1">
        <v>650</v>
      </c>
      <c r="N402" s="1">
        <v>6115</v>
      </c>
      <c r="O402" s="86">
        <v>5</v>
      </c>
      <c r="P402" s="86">
        <v>11</v>
      </c>
      <c r="Q402" s="2">
        <v>611.32000000000005</v>
      </c>
      <c r="R402" s="2"/>
      <c r="S402" s="2"/>
      <c r="T402" s="2"/>
      <c r="U402" s="2"/>
      <c r="V402" s="2"/>
      <c r="X402" s="1">
        <v>34712</v>
      </c>
      <c r="Y402" s="1">
        <v>280</v>
      </c>
      <c r="Z402" s="2">
        <v>207</v>
      </c>
      <c r="AA402" s="2">
        <v>49.79</v>
      </c>
      <c r="AB402" s="2">
        <v>0</v>
      </c>
    </row>
    <row r="403" spans="13:28" x14ac:dyDescent="0.25">
      <c r="M403" s="1">
        <v>650</v>
      </c>
      <c r="N403" s="1">
        <v>6134</v>
      </c>
      <c r="O403" s="86">
        <v>7</v>
      </c>
      <c r="P403" s="86">
        <v>34</v>
      </c>
      <c r="Q403" s="2">
        <v>490.53</v>
      </c>
      <c r="R403" s="2"/>
      <c r="S403" s="2"/>
      <c r="T403" s="2"/>
      <c r="U403" s="2"/>
      <c r="V403" s="2"/>
      <c r="X403" s="1">
        <v>34742</v>
      </c>
      <c r="Y403" s="1">
        <v>280</v>
      </c>
      <c r="Z403" s="2">
        <v>0</v>
      </c>
      <c r="AA403" s="2">
        <v>0</v>
      </c>
      <c r="AB403" s="2">
        <v>344.26</v>
      </c>
    </row>
    <row r="404" spans="13:28" x14ac:dyDescent="0.25">
      <c r="M404" s="1">
        <v>650</v>
      </c>
      <c r="N404" s="1">
        <v>6505</v>
      </c>
      <c r="O404" s="86">
        <v>13</v>
      </c>
      <c r="P404" s="86">
        <v>79</v>
      </c>
      <c r="Q404" s="2">
        <v>1647.45</v>
      </c>
      <c r="R404" s="2"/>
      <c r="S404" s="2"/>
      <c r="T404" s="2"/>
      <c r="U404" s="2"/>
      <c r="V404" s="2"/>
      <c r="X404" s="1">
        <v>34801</v>
      </c>
      <c r="Y404" s="1">
        <v>340</v>
      </c>
      <c r="Z404" s="2">
        <v>207.27</v>
      </c>
      <c r="AA404" s="2">
        <v>0</v>
      </c>
      <c r="AB404" s="2">
        <v>0</v>
      </c>
    </row>
    <row r="405" spans="13:28" x14ac:dyDescent="0.25">
      <c r="M405" s="1">
        <v>650</v>
      </c>
      <c r="N405" s="1">
        <v>6515</v>
      </c>
      <c r="O405" s="86">
        <v>4</v>
      </c>
      <c r="P405" s="86">
        <v>9</v>
      </c>
      <c r="Q405" s="2">
        <v>248.12</v>
      </c>
      <c r="R405" s="2"/>
      <c r="S405" s="2"/>
      <c r="T405" s="2"/>
      <c r="U405" s="2"/>
      <c r="V405" s="2"/>
      <c r="X405" s="1">
        <v>34859</v>
      </c>
      <c r="Y405" s="1">
        <v>320</v>
      </c>
      <c r="Z405" s="2">
        <v>0</v>
      </c>
      <c r="AA405" s="2">
        <v>145.86000000000001</v>
      </c>
      <c r="AB405" s="2">
        <v>42.86</v>
      </c>
    </row>
    <row r="406" spans="13:28" x14ac:dyDescent="0.25">
      <c r="M406" s="1">
        <v>650</v>
      </c>
      <c r="N406" s="1">
        <v>6532</v>
      </c>
      <c r="O406" s="86">
        <v>5</v>
      </c>
      <c r="P406" s="86">
        <v>45</v>
      </c>
      <c r="Q406" s="2">
        <v>1588.77</v>
      </c>
      <c r="R406" s="2"/>
      <c r="S406" s="2"/>
      <c r="T406" s="2"/>
      <c r="U406" s="2"/>
      <c r="V406" s="2"/>
      <c r="X406" s="1">
        <v>34912</v>
      </c>
      <c r="Y406" s="1">
        <v>220</v>
      </c>
      <c r="Z406" s="2">
        <v>0</v>
      </c>
      <c r="AA406" s="2">
        <v>370.32</v>
      </c>
      <c r="AB406" s="2">
        <v>183.24</v>
      </c>
    </row>
    <row r="407" spans="13:28" x14ac:dyDescent="0.25">
      <c r="M407" s="1">
        <v>650</v>
      </c>
      <c r="N407" s="1">
        <v>6533</v>
      </c>
      <c r="O407" s="86">
        <v>15</v>
      </c>
      <c r="P407" s="86">
        <v>131</v>
      </c>
      <c r="Q407" s="2">
        <v>3389.53</v>
      </c>
      <c r="R407" s="2"/>
      <c r="S407" s="2"/>
      <c r="T407" s="2"/>
      <c r="U407" s="2"/>
      <c r="V407" s="2"/>
      <c r="X407" s="1">
        <v>34930</v>
      </c>
      <c r="Y407" s="1">
        <v>290</v>
      </c>
      <c r="Z407" s="2">
        <v>0</v>
      </c>
      <c r="AA407" s="2">
        <v>0</v>
      </c>
      <c r="AB407" s="2">
        <v>91.44</v>
      </c>
    </row>
    <row r="408" spans="13:28" x14ac:dyDescent="0.25">
      <c r="M408" s="1">
        <v>650</v>
      </c>
      <c r="N408" s="1">
        <v>6537</v>
      </c>
      <c r="O408" s="86">
        <v>6</v>
      </c>
      <c r="P408" s="86">
        <v>43</v>
      </c>
      <c r="Q408" s="2">
        <v>619.79999999999995</v>
      </c>
      <c r="R408" s="2"/>
      <c r="S408" s="2"/>
      <c r="T408" s="2"/>
      <c r="U408" s="2"/>
      <c r="V408" s="2"/>
      <c r="X408" s="1">
        <v>34935</v>
      </c>
      <c r="Y408" s="1">
        <v>250</v>
      </c>
      <c r="Z408" s="2">
        <v>46.59</v>
      </c>
      <c r="AA408" s="2">
        <v>0</v>
      </c>
      <c r="AB408" s="2">
        <v>0</v>
      </c>
    </row>
    <row r="409" spans="13:28" x14ac:dyDescent="0.25">
      <c r="M409" s="1">
        <v>650</v>
      </c>
      <c r="N409" s="1">
        <v>6543</v>
      </c>
      <c r="O409" s="86">
        <v>12</v>
      </c>
      <c r="P409" s="86">
        <v>47</v>
      </c>
      <c r="Q409" s="2">
        <v>1552.52</v>
      </c>
      <c r="R409" s="2"/>
      <c r="S409" s="2"/>
      <c r="T409" s="2"/>
      <c r="U409" s="2"/>
      <c r="V409" s="2"/>
      <c r="X409" s="1">
        <v>34939</v>
      </c>
      <c r="Y409" s="1">
        <v>150</v>
      </c>
      <c r="Z409" s="2">
        <v>110.49</v>
      </c>
      <c r="AA409" s="2">
        <v>265.69</v>
      </c>
      <c r="AB409" s="2">
        <v>0</v>
      </c>
    </row>
    <row r="410" spans="13:28" x14ac:dyDescent="0.25">
      <c r="M410" s="1">
        <v>650</v>
      </c>
      <c r="N410" s="1">
        <v>6547</v>
      </c>
      <c r="O410" s="86">
        <v>10</v>
      </c>
      <c r="P410" s="86">
        <v>45</v>
      </c>
      <c r="Q410" s="2">
        <v>896.5</v>
      </c>
      <c r="R410" s="2"/>
      <c r="S410" s="2"/>
      <c r="T410" s="2"/>
      <c r="U410" s="2"/>
      <c r="V410" s="2"/>
      <c r="X410" s="1">
        <v>34979</v>
      </c>
      <c r="Y410" s="1">
        <v>104</v>
      </c>
      <c r="Z410" s="2">
        <v>0</v>
      </c>
      <c r="AA410" s="2">
        <v>49.09</v>
      </c>
      <c r="AB410" s="2">
        <v>49.09</v>
      </c>
    </row>
    <row r="411" spans="13:28" x14ac:dyDescent="0.25">
      <c r="M411" s="1">
        <v>650</v>
      </c>
      <c r="N411" s="1">
        <v>6548</v>
      </c>
      <c r="O411" s="86">
        <v>10</v>
      </c>
      <c r="P411" s="86">
        <v>66</v>
      </c>
      <c r="Q411" s="2">
        <v>1279.5999999999999</v>
      </c>
      <c r="R411" s="2"/>
      <c r="S411" s="2"/>
      <c r="T411" s="2"/>
      <c r="U411" s="2"/>
      <c r="V411" s="2"/>
      <c r="X411" s="1">
        <v>34993</v>
      </c>
      <c r="Y411" s="1">
        <v>290</v>
      </c>
      <c r="Z411" s="2">
        <v>212.4</v>
      </c>
      <c r="AA411" s="2">
        <v>0</v>
      </c>
      <c r="AB411" s="2">
        <v>111.72</v>
      </c>
    </row>
    <row r="412" spans="13:28" x14ac:dyDescent="0.25">
      <c r="M412" s="1">
        <v>650</v>
      </c>
      <c r="N412" s="1">
        <v>6549</v>
      </c>
      <c r="O412" s="86">
        <v>9</v>
      </c>
      <c r="P412" s="86">
        <v>55</v>
      </c>
      <c r="Q412" s="2">
        <v>1489.16</v>
      </c>
      <c r="R412" s="2"/>
      <c r="S412" s="2"/>
      <c r="T412" s="2"/>
      <c r="U412" s="2"/>
      <c r="V412" s="2"/>
      <c r="X412" s="1">
        <v>35003</v>
      </c>
      <c r="Y412" s="1">
        <v>4980</v>
      </c>
      <c r="Z412" s="2">
        <v>90.18</v>
      </c>
      <c r="AA412" s="2">
        <v>44.29</v>
      </c>
      <c r="AB412" s="2">
        <v>135.96</v>
      </c>
    </row>
    <row r="413" spans="13:28" x14ac:dyDescent="0.25">
      <c r="M413" s="1">
        <v>650</v>
      </c>
      <c r="N413" s="1">
        <v>6550</v>
      </c>
      <c r="O413" s="86">
        <v>7</v>
      </c>
      <c r="P413" s="86">
        <v>38</v>
      </c>
      <c r="Q413" s="2">
        <v>937.35</v>
      </c>
      <c r="R413" s="2"/>
      <c r="S413" s="2"/>
      <c r="T413" s="2"/>
      <c r="U413" s="2"/>
      <c r="V413" s="2"/>
      <c r="X413" s="1">
        <v>35011</v>
      </c>
      <c r="Y413" s="1">
        <v>150</v>
      </c>
      <c r="Z413" s="2">
        <v>0</v>
      </c>
      <c r="AA413" s="2">
        <v>93.92</v>
      </c>
      <c r="AB413" s="2">
        <v>0</v>
      </c>
    </row>
    <row r="414" spans="13:28" x14ac:dyDescent="0.25">
      <c r="M414" s="1">
        <v>650</v>
      </c>
      <c r="N414" s="1">
        <v>6551</v>
      </c>
      <c r="O414" s="86">
        <v>17</v>
      </c>
      <c r="P414" s="86">
        <v>143</v>
      </c>
      <c r="Q414" s="2">
        <v>3630.35</v>
      </c>
      <c r="R414" s="2"/>
      <c r="S414" s="2"/>
      <c r="T414" s="2"/>
      <c r="U414" s="2"/>
      <c r="V414" s="2"/>
      <c r="X414" s="1">
        <v>35045</v>
      </c>
      <c r="Y414" s="1">
        <v>400</v>
      </c>
      <c r="Z414" s="2">
        <v>175.12</v>
      </c>
      <c r="AA414" s="2">
        <v>0</v>
      </c>
      <c r="AB414" s="2">
        <v>0</v>
      </c>
    </row>
    <row r="415" spans="13:28" x14ac:dyDescent="0.25">
      <c r="M415" s="1">
        <v>650</v>
      </c>
      <c r="N415" s="1">
        <v>6552</v>
      </c>
      <c r="O415" s="86">
        <v>3</v>
      </c>
      <c r="P415" s="86">
        <v>18</v>
      </c>
      <c r="Q415" s="2">
        <v>525.61</v>
      </c>
      <c r="R415" s="2"/>
      <c r="S415" s="2"/>
      <c r="T415" s="2"/>
      <c r="U415" s="2"/>
      <c r="V415" s="2"/>
      <c r="X415" s="1">
        <v>35050</v>
      </c>
      <c r="Y415" s="1">
        <v>4980</v>
      </c>
      <c r="Z415" s="2">
        <v>294.29000000000002</v>
      </c>
      <c r="AA415" s="2">
        <v>0</v>
      </c>
      <c r="AB415" s="2">
        <v>0</v>
      </c>
    </row>
    <row r="416" spans="13:28" x14ac:dyDescent="0.25">
      <c r="M416" s="1">
        <v>650</v>
      </c>
      <c r="N416" s="1">
        <v>6553</v>
      </c>
      <c r="O416" s="86">
        <v>12</v>
      </c>
      <c r="P416" s="86">
        <v>61</v>
      </c>
      <c r="Q416" s="2">
        <v>2426.34</v>
      </c>
      <c r="R416" s="2"/>
      <c r="S416" s="2"/>
      <c r="T416" s="2"/>
      <c r="U416" s="2"/>
      <c r="V416" s="2"/>
      <c r="X416" s="1">
        <v>35114</v>
      </c>
      <c r="Y416" s="1">
        <v>220</v>
      </c>
      <c r="Z416" s="2">
        <v>0</v>
      </c>
      <c r="AA416" s="2">
        <v>462.55</v>
      </c>
      <c r="AB416" s="2">
        <v>0</v>
      </c>
    </row>
    <row r="417" spans="13:28" x14ac:dyDescent="0.25">
      <c r="M417" s="1">
        <v>650</v>
      </c>
      <c r="N417" s="1">
        <v>6554</v>
      </c>
      <c r="O417" s="86">
        <v>3</v>
      </c>
      <c r="P417" s="86">
        <v>18</v>
      </c>
      <c r="Q417" s="2">
        <v>309.22000000000003</v>
      </c>
      <c r="R417" s="2"/>
      <c r="S417" s="2"/>
      <c r="T417" s="2"/>
      <c r="U417" s="2"/>
      <c r="V417" s="2"/>
      <c r="X417" s="1">
        <v>35141</v>
      </c>
      <c r="Y417" s="1">
        <v>270</v>
      </c>
      <c r="Z417" s="2">
        <v>737.15</v>
      </c>
      <c r="AA417" s="2">
        <v>665.31</v>
      </c>
      <c r="AB417" s="2">
        <v>54812.78</v>
      </c>
    </row>
    <row r="418" spans="13:28" x14ac:dyDescent="0.25">
      <c r="M418" s="1">
        <v>777</v>
      </c>
      <c r="N418" s="1">
        <v>354</v>
      </c>
      <c r="O418" s="86">
        <v>5</v>
      </c>
      <c r="P418" s="86">
        <v>16</v>
      </c>
      <c r="Q418" s="2">
        <v>574.84</v>
      </c>
      <c r="R418" s="2"/>
      <c r="S418" s="2"/>
      <c r="T418" s="2"/>
      <c r="U418" s="2"/>
      <c r="V418" s="2"/>
      <c r="X418" s="1">
        <v>35202</v>
      </c>
      <c r="Y418" s="1">
        <v>320</v>
      </c>
      <c r="Z418" s="2">
        <v>181.3</v>
      </c>
      <c r="AA418" s="2">
        <v>0</v>
      </c>
      <c r="AB418" s="2">
        <v>0</v>
      </c>
    </row>
    <row r="419" spans="13:28" x14ac:dyDescent="0.25">
      <c r="M419" s="1">
        <v>777</v>
      </c>
      <c r="N419" s="1">
        <v>6007</v>
      </c>
      <c r="O419" s="86">
        <v>2</v>
      </c>
      <c r="P419" s="86">
        <v>2</v>
      </c>
      <c r="Q419" s="2">
        <v>17.3</v>
      </c>
      <c r="R419" s="2"/>
      <c r="S419" s="2"/>
      <c r="T419" s="2"/>
      <c r="U419" s="2"/>
      <c r="V419" s="2"/>
      <c r="X419" s="1">
        <v>35320</v>
      </c>
      <c r="Y419" s="1">
        <v>104</v>
      </c>
      <c r="Z419" s="2">
        <v>108.78</v>
      </c>
      <c r="AA419" s="2">
        <v>0</v>
      </c>
      <c r="AB419" s="2">
        <v>0</v>
      </c>
    </row>
    <row r="420" spans="13:28" x14ac:dyDescent="0.25">
      <c r="M420" s="1">
        <v>777</v>
      </c>
      <c r="N420" s="1">
        <v>7729</v>
      </c>
      <c r="O420" s="86">
        <v>36</v>
      </c>
      <c r="P420" s="86">
        <v>278</v>
      </c>
      <c r="Q420" s="2">
        <v>28863.5</v>
      </c>
      <c r="R420" s="2"/>
      <c r="S420" s="2"/>
      <c r="T420" s="2"/>
      <c r="U420" s="2"/>
      <c r="V420" s="2"/>
      <c r="X420" s="1">
        <v>35354</v>
      </c>
      <c r="Y420" s="1">
        <v>104</v>
      </c>
      <c r="Z420" s="2">
        <v>1059.8399999999999</v>
      </c>
      <c r="AA420" s="2">
        <v>0</v>
      </c>
      <c r="AB420" s="2">
        <v>0</v>
      </c>
    </row>
    <row r="421" spans="13:28" x14ac:dyDescent="0.25">
      <c r="M421" s="1">
        <v>777</v>
      </c>
      <c r="N421" s="1">
        <v>7733</v>
      </c>
      <c r="O421" s="86">
        <v>23</v>
      </c>
      <c r="P421" s="86">
        <v>4075</v>
      </c>
      <c r="Q421" s="2">
        <v>213821.2</v>
      </c>
      <c r="R421" s="2"/>
      <c r="S421" s="2"/>
      <c r="T421" s="2"/>
      <c r="U421" s="2"/>
      <c r="V421" s="2"/>
      <c r="X421" s="1">
        <v>35357</v>
      </c>
      <c r="Y421" s="1">
        <v>290</v>
      </c>
      <c r="Z421" s="2">
        <v>0</v>
      </c>
      <c r="AA421" s="2">
        <v>94.18</v>
      </c>
      <c r="AB421" s="2">
        <v>50.32</v>
      </c>
    </row>
    <row r="422" spans="13:28" x14ac:dyDescent="0.25">
      <c r="M422" s="1">
        <v>777</v>
      </c>
      <c r="N422" s="1">
        <v>7738</v>
      </c>
      <c r="O422" s="86">
        <v>43</v>
      </c>
      <c r="P422" s="86">
        <v>1019</v>
      </c>
      <c r="Q422" s="2">
        <v>41108.68</v>
      </c>
      <c r="R422" s="2"/>
      <c r="S422" s="2"/>
      <c r="T422" s="2"/>
      <c r="U422" s="2"/>
      <c r="V422" s="2"/>
      <c r="X422" s="1">
        <v>35363</v>
      </c>
      <c r="Y422" s="1">
        <v>260</v>
      </c>
      <c r="Z422" s="2">
        <v>0</v>
      </c>
      <c r="AA422" s="2">
        <v>93</v>
      </c>
      <c r="AB422" s="2">
        <v>92.73</v>
      </c>
    </row>
    <row r="423" spans="13:28" x14ac:dyDescent="0.25">
      <c r="M423" s="1">
        <v>777</v>
      </c>
      <c r="N423" s="1">
        <v>7758</v>
      </c>
      <c r="O423" s="86">
        <v>13</v>
      </c>
      <c r="P423" s="86">
        <v>3700</v>
      </c>
      <c r="Q423" s="2">
        <v>172536.94</v>
      </c>
      <c r="R423" s="2"/>
      <c r="S423" s="2"/>
      <c r="T423" s="2"/>
      <c r="U423" s="2"/>
      <c r="V423" s="2"/>
      <c r="X423" s="1">
        <v>35371</v>
      </c>
      <c r="Y423" s="1">
        <v>280</v>
      </c>
      <c r="Z423" s="2">
        <v>0</v>
      </c>
      <c r="AA423" s="2">
        <v>0</v>
      </c>
      <c r="AB423" s="2">
        <v>102.24</v>
      </c>
    </row>
    <row r="424" spans="13:28" x14ac:dyDescent="0.25">
      <c r="M424" s="1">
        <v>777</v>
      </c>
      <c r="N424" s="1">
        <v>7770</v>
      </c>
      <c r="O424" s="86">
        <v>20</v>
      </c>
      <c r="P424" s="86">
        <v>1354</v>
      </c>
      <c r="Q424" s="2">
        <v>108774.85</v>
      </c>
      <c r="R424" s="2"/>
      <c r="S424" s="2"/>
      <c r="T424" s="2"/>
      <c r="U424" s="2"/>
      <c r="V424" s="2"/>
      <c r="X424" s="1">
        <v>35402</v>
      </c>
      <c r="Y424" s="1">
        <v>290</v>
      </c>
      <c r="Z424" s="2">
        <v>0</v>
      </c>
      <c r="AA424" s="2">
        <v>28732.04</v>
      </c>
      <c r="AB424" s="2">
        <v>0</v>
      </c>
    </row>
    <row r="425" spans="13:28" x14ac:dyDescent="0.25">
      <c r="M425" s="1">
        <v>777</v>
      </c>
      <c r="N425" s="1">
        <v>7771</v>
      </c>
      <c r="O425" s="86">
        <v>12</v>
      </c>
      <c r="P425" s="86">
        <v>634</v>
      </c>
      <c r="Q425" s="2">
        <v>22430.14</v>
      </c>
      <c r="R425" s="2"/>
      <c r="S425" s="2"/>
      <c r="T425" s="2"/>
      <c r="U425" s="2"/>
      <c r="V425" s="2"/>
      <c r="X425" s="1">
        <v>35403</v>
      </c>
      <c r="Y425" s="1">
        <v>280</v>
      </c>
      <c r="Z425" s="2">
        <v>96.06</v>
      </c>
      <c r="AA425" s="2">
        <v>217.69</v>
      </c>
      <c r="AB425" s="2">
        <v>0</v>
      </c>
    </row>
    <row r="426" spans="13:28" x14ac:dyDescent="0.25">
      <c r="M426" s="1">
        <v>777</v>
      </c>
      <c r="N426" s="1">
        <v>7773</v>
      </c>
      <c r="O426" s="86">
        <v>16</v>
      </c>
      <c r="P426" s="86">
        <v>128</v>
      </c>
      <c r="Q426" s="2">
        <v>8045.94</v>
      </c>
      <c r="R426" s="2"/>
      <c r="S426" s="2"/>
      <c r="T426" s="2"/>
      <c r="U426" s="2"/>
      <c r="V426" s="2"/>
      <c r="X426" s="1">
        <v>35469</v>
      </c>
      <c r="Y426" s="1">
        <v>450</v>
      </c>
      <c r="Z426" s="2">
        <v>0</v>
      </c>
      <c r="AA426" s="2">
        <v>0</v>
      </c>
      <c r="AB426" s="2">
        <v>227.43</v>
      </c>
    </row>
    <row r="427" spans="13:28" x14ac:dyDescent="0.25">
      <c r="M427" s="1">
        <v>777</v>
      </c>
      <c r="N427" s="1">
        <v>7774</v>
      </c>
      <c r="O427" s="86">
        <v>19</v>
      </c>
      <c r="P427" s="86">
        <v>122</v>
      </c>
      <c r="Q427" s="2">
        <v>13610.78</v>
      </c>
      <c r="R427" s="2"/>
      <c r="S427" s="2"/>
      <c r="T427" s="2"/>
      <c r="U427" s="2"/>
      <c r="V427" s="2"/>
      <c r="X427" s="1">
        <v>35513</v>
      </c>
      <c r="Y427" s="1">
        <v>220</v>
      </c>
      <c r="Z427" s="2">
        <v>1999.56</v>
      </c>
      <c r="AA427" s="2">
        <v>605.66999999999996</v>
      </c>
      <c r="AB427" s="2">
        <v>244.18</v>
      </c>
    </row>
    <row r="428" spans="13:28" x14ac:dyDescent="0.25">
      <c r="M428" s="1">
        <v>777</v>
      </c>
      <c r="N428" s="1">
        <v>7775</v>
      </c>
      <c r="O428" s="86">
        <v>8</v>
      </c>
      <c r="P428" s="86">
        <v>14</v>
      </c>
      <c r="Q428" s="2">
        <v>1479.5</v>
      </c>
      <c r="R428" s="2"/>
      <c r="S428" s="2"/>
      <c r="T428" s="2"/>
      <c r="U428" s="2"/>
      <c r="V428" s="2"/>
      <c r="X428" s="1">
        <v>35529</v>
      </c>
      <c r="Y428" s="1">
        <v>150</v>
      </c>
      <c r="Z428" s="2">
        <v>226.06</v>
      </c>
      <c r="AA428" s="2">
        <v>194.88</v>
      </c>
      <c r="AB428" s="2">
        <v>200.39</v>
      </c>
    </row>
    <row r="429" spans="13:28" x14ac:dyDescent="0.25">
      <c r="M429" s="1">
        <v>777</v>
      </c>
      <c r="N429" s="1">
        <v>9111</v>
      </c>
      <c r="O429" s="86">
        <v>38</v>
      </c>
      <c r="P429" s="86">
        <v>181</v>
      </c>
      <c r="Q429" s="2">
        <v>15437.01</v>
      </c>
      <c r="R429" s="2"/>
      <c r="S429" s="2"/>
      <c r="T429" s="2"/>
      <c r="U429" s="2"/>
      <c r="V429" s="2"/>
      <c r="X429" s="1">
        <v>35539</v>
      </c>
      <c r="Y429" s="1">
        <v>777</v>
      </c>
      <c r="Z429" s="2">
        <v>247.2</v>
      </c>
      <c r="AA429" s="2">
        <v>0</v>
      </c>
      <c r="AB429" s="2">
        <v>0</v>
      </c>
    </row>
    <row r="430" spans="13:28" x14ac:dyDescent="0.25">
      <c r="M430" s="1">
        <v>777</v>
      </c>
      <c r="N430" s="1">
        <v>9137</v>
      </c>
      <c r="O430" s="86">
        <v>11</v>
      </c>
      <c r="P430" s="86">
        <v>587</v>
      </c>
      <c r="Q430" s="2">
        <v>52541.14</v>
      </c>
      <c r="R430" s="2"/>
      <c r="S430" s="2"/>
      <c r="T430" s="2"/>
      <c r="U430" s="2"/>
      <c r="V430" s="2"/>
      <c r="X430" s="1">
        <v>35540</v>
      </c>
      <c r="Y430" s="1">
        <v>360</v>
      </c>
      <c r="Z430" s="2">
        <v>0</v>
      </c>
      <c r="AA430" s="2">
        <v>110.06</v>
      </c>
      <c r="AB430" s="2">
        <v>47.96</v>
      </c>
    </row>
    <row r="431" spans="13:28" x14ac:dyDescent="0.25">
      <c r="M431" s="1">
        <v>777</v>
      </c>
      <c r="N431" s="1">
        <v>9151</v>
      </c>
      <c r="O431" s="86">
        <v>33</v>
      </c>
      <c r="P431" s="86">
        <v>299</v>
      </c>
      <c r="Q431" s="2">
        <v>9434.15</v>
      </c>
      <c r="R431" s="2"/>
      <c r="S431" s="2"/>
      <c r="T431" s="2"/>
      <c r="U431" s="2"/>
      <c r="V431" s="2"/>
      <c r="X431" s="1">
        <v>35552</v>
      </c>
      <c r="Y431" s="1">
        <v>800</v>
      </c>
      <c r="Z431" s="2">
        <v>18343.32</v>
      </c>
      <c r="AA431" s="2">
        <v>17825.080000000002</v>
      </c>
      <c r="AB431" s="2">
        <v>5147.29</v>
      </c>
    </row>
    <row r="432" spans="13:28" x14ac:dyDescent="0.25">
      <c r="M432" s="1">
        <v>800</v>
      </c>
      <c r="N432" s="1">
        <v>5504</v>
      </c>
      <c r="O432" s="86">
        <v>28</v>
      </c>
      <c r="P432" s="86">
        <v>1677</v>
      </c>
      <c r="Q432" s="2">
        <v>41315.69</v>
      </c>
      <c r="R432" s="2"/>
      <c r="S432" s="2"/>
      <c r="T432" s="2"/>
      <c r="U432" s="2"/>
      <c r="V432" s="2"/>
      <c r="X432" s="1">
        <v>35572</v>
      </c>
      <c r="Y432" s="1">
        <v>150</v>
      </c>
      <c r="Z432" s="2">
        <v>5753.6</v>
      </c>
      <c r="AA432" s="2">
        <v>4324.4799999999996</v>
      </c>
      <c r="AB432" s="2">
        <v>17754.36</v>
      </c>
    </row>
    <row r="433" spans="13:28" x14ac:dyDescent="0.25">
      <c r="M433" s="1">
        <v>800</v>
      </c>
      <c r="N433" s="1">
        <v>7230</v>
      </c>
      <c r="O433" s="86">
        <v>1</v>
      </c>
      <c r="P433" s="86">
        <v>1</v>
      </c>
      <c r="Q433" s="2">
        <v>5.32</v>
      </c>
      <c r="R433" s="2"/>
      <c r="S433" s="2"/>
      <c r="T433" s="2"/>
      <c r="U433" s="2"/>
      <c r="V433" s="2"/>
      <c r="X433" s="1">
        <v>35692</v>
      </c>
      <c r="Y433" s="1">
        <v>250</v>
      </c>
      <c r="Z433" s="2">
        <v>0</v>
      </c>
      <c r="AA433" s="2">
        <v>184.77</v>
      </c>
      <c r="AB433" s="2">
        <v>0</v>
      </c>
    </row>
    <row r="434" spans="13:28" x14ac:dyDescent="0.25">
      <c r="M434" s="1">
        <v>800</v>
      </c>
      <c r="N434" s="1">
        <v>7231</v>
      </c>
      <c r="O434" s="86">
        <v>5</v>
      </c>
      <c r="P434" s="86">
        <v>222</v>
      </c>
      <c r="Q434" s="2">
        <v>9046.9699999999993</v>
      </c>
      <c r="R434" s="2"/>
      <c r="S434" s="2"/>
      <c r="T434" s="2"/>
      <c r="U434" s="2"/>
      <c r="V434" s="2"/>
      <c r="X434" s="1">
        <v>35696</v>
      </c>
      <c r="Y434" s="1">
        <v>150</v>
      </c>
      <c r="Z434" s="2">
        <v>0</v>
      </c>
      <c r="AA434" s="2">
        <v>0</v>
      </c>
      <c r="AB434" s="2">
        <v>326.08</v>
      </c>
    </row>
    <row r="435" spans="13:28" x14ac:dyDescent="0.25">
      <c r="M435" s="1">
        <v>800</v>
      </c>
      <c r="N435" s="1">
        <v>7254</v>
      </c>
      <c r="O435" s="86">
        <v>28</v>
      </c>
      <c r="P435" s="86">
        <v>1739</v>
      </c>
      <c r="Q435" s="2">
        <v>32909.57</v>
      </c>
      <c r="R435" s="2"/>
      <c r="S435" s="2"/>
      <c r="T435" s="2"/>
      <c r="U435" s="2"/>
      <c r="V435" s="2"/>
      <c r="X435" s="1">
        <v>35782</v>
      </c>
      <c r="Y435" s="1">
        <v>400</v>
      </c>
      <c r="Z435" s="2">
        <v>45.22</v>
      </c>
      <c r="AA435" s="2">
        <v>45.54</v>
      </c>
      <c r="AB435" s="2">
        <v>0</v>
      </c>
    </row>
    <row r="436" spans="13:28" x14ac:dyDescent="0.25">
      <c r="M436" s="1">
        <v>800</v>
      </c>
      <c r="N436" s="1">
        <v>8210</v>
      </c>
      <c r="O436" s="86">
        <v>6</v>
      </c>
      <c r="P436" s="86">
        <v>657</v>
      </c>
      <c r="Q436" s="2">
        <v>9925.01</v>
      </c>
      <c r="R436" s="2"/>
      <c r="S436" s="2"/>
      <c r="T436" s="2"/>
      <c r="U436" s="2"/>
      <c r="V436" s="2"/>
      <c r="X436" s="1">
        <v>35801</v>
      </c>
      <c r="Y436" s="1">
        <v>400</v>
      </c>
      <c r="Z436" s="2">
        <v>135.62</v>
      </c>
      <c r="AA436" s="2">
        <v>118.56</v>
      </c>
      <c r="AB436" s="2">
        <v>178.94</v>
      </c>
    </row>
    <row r="437" spans="13:28" x14ac:dyDescent="0.25">
      <c r="M437" s="1">
        <v>800</v>
      </c>
      <c r="N437" s="1">
        <v>8213</v>
      </c>
      <c r="O437" s="86">
        <v>28</v>
      </c>
      <c r="P437" s="86">
        <v>1588</v>
      </c>
      <c r="Q437" s="2">
        <v>19135.52</v>
      </c>
      <c r="R437" s="2"/>
      <c r="S437" s="2"/>
      <c r="T437" s="2"/>
      <c r="U437" s="2"/>
      <c r="V437" s="2"/>
      <c r="X437" s="1">
        <v>35819</v>
      </c>
      <c r="Y437" s="1">
        <v>220</v>
      </c>
      <c r="Z437" s="2">
        <v>356.1</v>
      </c>
      <c r="AA437" s="2">
        <v>0</v>
      </c>
      <c r="AB437" s="2">
        <v>183.24</v>
      </c>
    </row>
    <row r="438" spans="13:28" x14ac:dyDescent="0.25">
      <c r="M438" s="1">
        <v>800</v>
      </c>
      <c r="N438" s="1">
        <v>8216</v>
      </c>
      <c r="O438" s="86">
        <v>17</v>
      </c>
      <c r="P438" s="86">
        <v>110</v>
      </c>
      <c r="Q438" s="2">
        <v>4254.88</v>
      </c>
      <c r="R438" s="2"/>
      <c r="S438" s="2"/>
      <c r="T438" s="2"/>
      <c r="U438" s="2"/>
      <c r="V438" s="2"/>
      <c r="X438" s="1">
        <v>35833</v>
      </c>
      <c r="Y438" s="1">
        <v>280</v>
      </c>
      <c r="Z438" s="2">
        <v>2544.94</v>
      </c>
      <c r="AA438" s="2">
        <v>3597.56</v>
      </c>
      <c r="AB438" s="2">
        <v>2655.01</v>
      </c>
    </row>
    <row r="439" spans="13:28" x14ac:dyDescent="0.25">
      <c r="M439" s="1">
        <v>800</v>
      </c>
      <c r="N439" s="1">
        <v>8217</v>
      </c>
      <c r="O439" s="86">
        <v>8</v>
      </c>
      <c r="P439" s="86">
        <v>471</v>
      </c>
      <c r="Q439" s="2">
        <v>7990.69</v>
      </c>
      <c r="R439" s="2"/>
      <c r="S439" s="2"/>
      <c r="T439" s="2"/>
      <c r="U439" s="2"/>
      <c r="V439" s="2"/>
      <c r="X439" s="1">
        <v>35894</v>
      </c>
      <c r="Y439" s="1">
        <v>150</v>
      </c>
      <c r="Z439" s="2">
        <v>0</v>
      </c>
      <c r="AA439" s="2">
        <v>631.30999999999995</v>
      </c>
      <c r="AB439" s="2">
        <v>782.13</v>
      </c>
    </row>
    <row r="440" spans="13:28" x14ac:dyDescent="0.25">
      <c r="M440" s="1">
        <v>800</v>
      </c>
      <c r="N440" s="1">
        <v>8219</v>
      </c>
      <c r="O440" s="86">
        <v>1</v>
      </c>
      <c r="P440" s="86">
        <v>64</v>
      </c>
      <c r="Q440" s="2">
        <v>1570.88</v>
      </c>
      <c r="R440" s="2"/>
      <c r="S440" s="2"/>
      <c r="T440" s="2"/>
      <c r="U440" s="2"/>
      <c r="V440" s="2"/>
      <c r="X440" s="1">
        <v>35934</v>
      </c>
      <c r="Y440" s="1">
        <v>450</v>
      </c>
      <c r="Z440" s="2">
        <v>238.73</v>
      </c>
      <c r="AA440" s="2">
        <v>0</v>
      </c>
      <c r="AB440" s="2">
        <v>805.43</v>
      </c>
    </row>
    <row r="441" spans="13:28" x14ac:dyDescent="0.25">
      <c r="M441" s="1">
        <v>800</v>
      </c>
      <c r="N441" s="1">
        <v>8220</v>
      </c>
      <c r="O441" s="86">
        <v>6</v>
      </c>
      <c r="P441" s="86">
        <v>1225</v>
      </c>
      <c r="Q441" s="2">
        <v>17377.63</v>
      </c>
      <c r="R441" s="2"/>
      <c r="S441" s="2"/>
      <c r="T441" s="2"/>
      <c r="U441" s="2"/>
      <c r="V441" s="2"/>
      <c r="X441" s="1">
        <v>35976</v>
      </c>
      <c r="Y441" s="1">
        <v>400</v>
      </c>
      <c r="Z441" s="2">
        <v>0</v>
      </c>
      <c r="AA441" s="2">
        <v>45.09</v>
      </c>
      <c r="AB441" s="2">
        <v>79.36</v>
      </c>
    </row>
    <row r="442" spans="13:28" x14ac:dyDescent="0.25">
      <c r="M442" s="1">
        <v>4980</v>
      </c>
      <c r="N442" s="1">
        <v>610</v>
      </c>
      <c r="O442" s="86">
        <v>6</v>
      </c>
      <c r="P442" s="86">
        <v>780</v>
      </c>
      <c r="Q442" s="2">
        <v>27329.8</v>
      </c>
      <c r="R442" s="2"/>
      <c r="S442" s="2"/>
      <c r="T442" s="2"/>
      <c r="U442" s="2"/>
      <c r="V442" s="2"/>
      <c r="X442" s="1">
        <v>35988</v>
      </c>
      <c r="Y442" s="1">
        <v>290</v>
      </c>
      <c r="Z442" s="2">
        <v>1008.9</v>
      </c>
      <c r="AA442" s="2">
        <v>177</v>
      </c>
      <c r="AB442" s="2">
        <v>249.14</v>
      </c>
    </row>
    <row r="443" spans="13:28" x14ac:dyDescent="0.25">
      <c r="M443" s="1">
        <v>4980</v>
      </c>
      <c r="N443" s="1">
        <v>2620</v>
      </c>
      <c r="O443" s="86">
        <v>19</v>
      </c>
      <c r="P443" s="86">
        <v>363</v>
      </c>
      <c r="Q443" s="2">
        <v>9873.69</v>
      </c>
      <c r="R443" s="2"/>
      <c r="S443" s="2"/>
      <c r="T443" s="2"/>
      <c r="U443" s="2"/>
      <c r="V443" s="2"/>
      <c r="X443" s="1">
        <v>35992</v>
      </c>
      <c r="Y443" s="1">
        <v>300</v>
      </c>
      <c r="Z443" s="2">
        <v>0</v>
      </c>
      <c r="AA443" s="2">
        <v>195.3</v>
      </c>
      <c r="AB443" s="2">
        <v>237.36</v>
      </c>
    </row>
    <row r="444" spans="13:28" x14ac:dyDescent="0.25">
      <c r="M444" s="1">
        <v>4980</v>
      </c>
      <c r="N444" s="1">
        <v>2645</v>
      </c>
      <c r="O444" s="86">
        <v>21</v>
      </c>
      <c r="P444" s="86">
        <v>686</v>
      </c>
      <c r="Q444" s="2">
        <v>14859.95</v>
      </c>
      <c r="R444" s="2"/>
      <c r="S444" s="2"/>
      <c r="T444" s="2"/>
      <c r="U444" s="2"/>
      <c r="V444" s="2"/>
      <c r="X444" s="1">
        <v>36000</v>
      </c>
      <c r="Y444" s="1">
        <v>290</v>
      </c>
      <c r="Z444" s="2">
        <v>72.319999999999993</v>
      </c>
      <c r="AA444" s="2">
        <v>0</v>
      </c>
      <c r="AB444" s="2">
        <v>0</v>
      </c>
    </row>
    <row r="445" spans="13:28" x14ac:dyDescent="0.25">
      <c r="M445" s="1">
        <v>4980</v>
      </c>
      <c r="N445" s="1">
        <v>2648</v>
      </c>
      <c r="O445" s="86">
        <v>13</v>
      </c>
      <c r="P445" s="86">
        <v>159</v>
      </c>
      <c r="Q445" s="2">
        <v>6405.58</v>
      </c>
      <c r="R445" s="2"/>
      <c r="S445" s="2"/>
      <c r="T445" s="2"/>
      <c r="U445" s="2"/>
      <c r="V445" s="2"/>
      <c r="X445" s="1">
        <v>36018</v>
      </c>
      <c r="Y445" s="1">
        <v>260</v>
      </c>
      <c r="Z445" s="2">
        <v>0</v>
      </c>
      <c r="AA445" s="2">
        <v>305.79000000000002</v>
      </c>
      <c r="AB445" s="2">
        <v>49.74</v>
      </c>
    </row>
    <row r="446" spans="13:28" x14ac:dyDescent="0.25">
      <c r="M446" s="1">
        <v>4980</v>
      </c>
      <c r="N446" s="1">
        <v>3118</v>
      </c>
      <c r="O446" s="86">
        <v>29</v>
      </c>
      <c r="P446" s="86">
        <v>900</v>
      </c>
      <c r="Q446" s="2">
        <v>21445.83</v>
      </c>
      <c r="R446" s="2"/>
      <c r="S446" s="2"/>
      <c r="T446" s="2"/>
      <c r="U446" s="2"/>
      <c r="V446" s="2"/>
      <c r="X446" s="1">
        <v>36040</v>
      </c>
      <c r="Y446" s="1">
        <v>250</v>
      </c>
      <c r="Z446" s="2">
        <v>0</v>
      </c>
      <c r="AA446" s="2">
        <v>0</v>
      </c>
      <c r="AB446" s="2">
        <v>26.06</v>
      </c>
    </row>
    <row r="447" spans="13:28" x14ac:dyDescent="0.25">
      <c r="M447" s="1">
        <v>4980</v>
      </c>
      <c r="N447" s="1">
        <v>3119</v>
      </c>
      <c r="O447" s="86">
        <v>16</v>
      </c>
      <c r="P447" s="86">
        <v>1170</v>
      </c>
      <c r="Q447" s="2">
        <v>49436.63</v>
      </c>
      <c r="R447" s="2"/>
      <c r="S447" s="2"/>
      <c r="T447" s="2"/>
      <c r="U447" s="2"/>
      <c r="V447" s="2"/>
      <c r="X447" s="1">
        <v>36059</v>
      </c>
      <c r="Y447" s="1">
        <v>800</v>
      </c>
      <c r="Z447" s="2">
        <v>3315.06</v>
      </c>
      <c r="AA447" s="2">
        <v>2209.52</v>
      </c>
      <c r="AB447" s="2">
        <v>427.44</v>
      </c>
    </row>
    <row r="448" spans="13:28" x14ac:dyDescent="0.25">
      <c r="M448" s="1">
        <v>4980</v>
      </c>
      <c r="N448" s="1">
        <v>3120</v>
      </c>
      <c r="O448" s="86">
        <v>16</v>
      </c>
      <c r="P448" s="86">
        <v>601</v>
      </c>
      <c r="Q448" s="2">
        <v>11435.25</v>
      </c>
      <c r="R448" s="2"/>
      <c r="S448" s="2"/>
      <c r="T448" s="2"/>
      <c r="U448" s="2"/>
      <c r="V448" s="2"/>
      <c r="X448" s="1">
        <v>36069</v>
      </c>
      <c r="Y448" s="1">
        <v>4980</v>
      </c>
      <c r="Z448" s="2">
        <v>26.82</v>
      </c>
      <c r="AA448" s="2">
        <v>0</v>
      </c>
      <c r="AB448" s="2">
        <v>0</v>
      </c>
    </row>
    <row r="449" spans="13:28" x14ac:dyDescent="0.25">
      <c r="M449" s="1">
        <v>4980</v>
      </c>
      <c r="N449" s="1">
        <v>3121</v>
      </c>
      <c r="O449" s="86">
        <v>12</v>
      </c>
      <c r="P449" s="86">
        <v>201</v>
      </c>
      <c r="Q449" s="2">
        <v>7542.66</v>
      </c>
      <c r="R449" s="2"/>
      <c r="S449" s="2"/>
      <c r="T449" s="2"/>
      <c r="U449" s="2"/>
      <c r="V449" s="2"/>
      <c r="X449" s="1">
        <v>36126</v>
      </c>
      <c r="Y449" s="1">
        <v>450</v>
      </c>
      <c r="Z449" s="2">
        <v>0</v>
      </c>
      <c r="AA449" s="2">
        <v>46.22</v>
      </c>
      <c r="AB449" s="2">
        <v>49.35</v>
      </c>
    </row>
    <row r="450" spans="13:28" x14ac:dyDescent="0.25">
      <c r="M450" s="1">
        <v>4980</v>
      </c>
      <c r="N450" s="1">
        <v>3123</v>
      </c>
      <c r="O450" s="86">
        <v>14</v>
      </c>
      <c r="P450" s="86">
        <v>227</v>
      </c>
      <c r="Q450" s="2">
        <v>4251.01</v>
      </c>
      <c r="R450" s="2"/>
      <c r="S450" s="2"/>
      <c r="T450" s="2"/>
      <c r="U450" s="2"/>
      <c r="V450" s="2"/>
      <c r="X450" s="1">
        <v>36133</v>
      </c>
      <c r="Y450" s="1">
        <v>150</v>
      </c>
      <c r="Z450" s="2">
        <v>0</v>
      </c>
      <c r="AA450" s="2">
        <v>193.48</v>
      </c>
      <c r="AB450" s="2">
        <v>0</v>
      </c>
    </row>
    <row r="451" spans="13:28" x14ac:dyDescent="0.25">
      <c r="M451" s="1">
        <v>4980</v>
      </c>
      <c r="N451" s="1">
        <v>3128</v>
      </c>
      <c r="O451" s="86">
        <v>24</v>
      </c>
      <c r="P451" s="86">
        <v>553</v>
      </c>
      <c r="Q451" s="2">
        <v>16175.06</v>
      </c>
      <c r="R451" s="2"/>
      <c r="S451" s="2"/>
      <c r="T451" s="2"/>
      <c r="U451" s="2"/>
      <c r="V451" s="2"/>
      <c r="X451" s="1">
        <v>36182</v>
      </c>
      <c r="Y451" s="1">
        <v>777</v>
      </c>
      <c r="Z451" s="2">
        <v>0</v>
      </c>
      <c r="AA451" s="2">
        <v>0</v>
      </c>
      <c r="AB451" s="2">
        <v>103.69</v>
      </c>
    </row>
    <row r="452" spans="13:28" x14ac:dyDescent="0.25">
      <c r="M452" s="1">
        <v>4980</v>
      </c>
      <c r="N452" s="1">
        <v>3137</v>
      </c>
      <c r="O452" s="86">
        <v>19</v>
      </c>
      <c r="P452" s="86">
        <v>485</v>
      </c>
      <c r="Q452" s="2">
        <v>19214</v>
      </c>
      <c r="R452" s="2"/>
      <c r="S452" s="2"/>
      <c r="T452" s="2"/>
      <c r="U452" s="2"/>
      <c r="V452" s="2"/>
      <c r="X452" s="1">
        <v>36207</v>
      </c>
      <c r="Y452" s="1">
        <v>290</v>
      </c>
      <c r="Z452" s="2">
        <v>0</v>
      </c>
      <c r="AA452" s="2">
        <v>185</v>
      </c>
      <c r="AB452" s="2">
        <v>0</v>
      </c>
    </row>
    <row r="453" spans="13:28" x14ac:dyDescent="0.25">
      <c r="M453" s="1">
        <v>4980</v>
      </c>
      <c r="N453" s="1">
        <v>3194</v>
      </c>
      <c r="O453" s="86">
        <v>21</v>
      </c>
      <c r="P453" s="86">
        <v>227</v>
      </c>
      <c r="Q453" s="2">
        <v>7328.6</v>
      </c>
      <c r="R453" s="2"/>
      <c r="S453" s="2"/>
      <c r="T453" s="2"/>
      <c r="U453" s="2"/>
      <c r="V453" s="2"/>
      <c r="X453" s="1">
        <v>36240</v>
      </c>
      <c r="Y453" s="1">
        <v>555</v>
      </c>
      <c r="Z453" s="2">
        <v>118.08</v>
      </c>
      <c r="AA453" s="2">
        <v>447.26</v>
      </c>
      <c r="AB453" s="2">
        <v>0</v>
      </c>
    </row>
    <row r="454" spans="13:28" x14ac:dyDescent="0.25">
      <c r="M454" s="1">
        <v>4980</v>
      </c>
      <c r="N454" s="1">
        <v>5033</v>
      </c>
      <c r="O454" s="86">
        <v>10</v>
      </c>
      <c r="P454" s="86">
        <v>213</v>
      </c>
      <c r="Q454" s="2">
        <v>8018.4</v>
      </c>
      <c r="R454" s="2"/>
      <c r="S454" s="2"/>
      <c r="T454" s="2"/>
      <c r="U454" s="2"/>
      <c r="V454" s="2"/>
      <c r="X454" s="1">
        <v>36241</v>
      </c>
      <c r="Y454" s="1">
        <v>555</v>
      </c>
      <c r="Z454" s="2">
        <v>0</v>
      </c>
      <c r="AA454" s="2">
        <v>0</v>
      </c>
      <c r="AB454" s="2">
        <v>125.74</v>
      </c>
    </row>
    <row r="455" spans="13:28" x14ac:dyDescent="0.25">
      <c r="M455" s="1">
        <v>4980</v>
      </c>
      <c r="N455" s="1">
        <v>5036</v>
      </c>
      <c r="O455" s="86">
        <v>21</v>
      </c>
      <c r="P455" s="86">
        <v>1826</v>
      </c>
      <c r="Q455" s="2">
        <v>105277.72</v>
      </c>
      <c r="R455" s="2"/>
      <c r="S455" s="2"/>
      <c r="T455" s="2"/>
      <c r="U455" s="2"/>
      <c r="V455" s="2"/>
      <c r="X455" s="1">
        <v>36252</v>
      </c>
      <c r="Y455" s="1">
        <v>150</v>
      </c>
      <c r="Z455" s="2">
        <v>463.5</v>
      </c>
      <c r="AA455" s="2">
        <v>194.94</v>
      </c>
      <c r="AB455" s="2">
        <v>579.98</v>
      </c>
    </row>
    <row r="456" spans="13:28" x14ac:dyDescent="0.25">
      <c r="M456" s="1">
        <v>4980</v>
      </c>
      <c r="N456" s="1">
        <v>5038</v>
      </c>
      <c r="O456" s="86">
        <v>8</v>
      </c>
      <c r="P456" s="86">
        <v>109</v>
      </c>
      <c r="Q456" s="2">
        <v>2392.1</v>
      </c>
      <c r="R456" s="2"/>
      <c r="S456" s="2"/>
      <c r="T456" s="2"/>
      <c r="U456" s="2"/>
      <c r="V456" s="2"/>
      <c r="X456" s="1">
        <v>36278</v>
      </c>
      <c r="Y456" s="1">
        <v>800</v>
      </c>
      <c r="Z456" s="2">
        <v>558.88</v>
      </c>
      <c r="AA456" s="2">
        <v>460</v>
      </c>
      <c r="AB456" s="2">
        <v>552</v>
      </c>
    </row>
    <row r="457" spans="13:28" x14ac:dyDescent="0.25">
      <c r="M457" s="1">
        <v>4980</v>
      </c>
      <c r="N457" s="1">
        <v>5045</v>
      </c>
      <c r="O457" s="86">
        <v>17</v>
      </c>
      <c r="P457" s="86">
        <v>118</v>
      </c>
      <c r="Q457" s="2">
        <v>3591.45</v>
      </c>
      <c r="R457" s="2"/>
      <c r="S457" s="2"/>
      <c r="T457" s="2"/>
      <c r="U457" s="2"/>
      <c r="V457" s="2"/>
      <c r="X457" s="1">
        <v>36311</v>
      </c>
      <c r="Y457" s="1">
        <v>260</v>
      </c>
      <c r="Z457" s="2">
        <v>46.22</v>
      </c>
      <c r="AA457" s="2">
        <v>49.43</v>
      </c>
      <c r="AB457" s="2">
        <v>0</v>
      </c>
    </row>
    <row r="458" spans="13:28" x14ac:dyDescent="0.25">
      <c r="M458" s="1">
        <v>4980</v>
      </c>
      <c r="N458" s="1">
        <v>5047</v>
      </c>
      <c r="O458" s="86">
        <v>14</v>
      </c>
      <c r="P458" s="86">
        <v>72</v>
      </c>
      <c r="Q458" s="2">
        <v>2598.9299999999998</v>
      </c>
      <c r="R458" s="2"/>
      <c r="S458" s="2"/>
      <c r="T458" s="2"/>
      <c r="U458" s="2"/>
      <c r="V458" s="2"/>
      <c r="X458" s="1">
        <v>36330</v>
      </c>
      <c r="Y458" s="1">
        <v>340</v>
      </c>
      <c r="Z458" s="2">
        <v>57.54</v>
      </c>
      <c r="AA458" s="2">
        <v>0</v>
      </c>
      <c r="AB458" s="2">
        <v>35.020000000000003</v>
      </c>
    </row>
    <row r="459" spans="13:28" x14ac:dyDescent="0.25">
      <c r="M459" s="1">
        <v>4980</v>
      </c>
      <c r="N459" s="1">
        <v>5050</v>
      </c>
      <c r="O459" s="86">
        <v>23</v>
      </c>
      <c r="P459" s="86">
        <v>257</v>
      </c>
      <c r="Q459" s="2">
        <v>12505.79</v>
      </c>
      <c r="R459" s="2"/>
      <c r="S459" s="2"/>
      <c r="T459" s="2"/>
      <c r="U459" s="2"/>
      <c r="V459" s="2"/>
      <c r="X459" s="1">
        <v>36333</v>
      </c>
      <c r="Y459" s="1">
        <v>260</v>
      </c>
      <c r="Z459" s="2">
        <v>106.44</v>
      </c>
      <c r="AA459" s="2">
        <v>52.27</v>
      </c>
      <c r="AB459" s="2">
        <v>0</v>
      </c>
    </row>
    <row r="460" spans="13:28" x14ac:dyDescent="0.25">
      <c r="M460" s="1">
        <v>4980</v>
      </c>
      <c r="N460" s="1">
        <v>5051</v>
      </c>
      <c r="O460" s="86">
        <v>20</v>
      </c>
      <c r="P460" s="86">
        <v>249</v>
      </c>
      <c r="Q460" s="2">
        <v>5735.81</v>
      </c>
      <c r="R460" s="2"/>
      <c r="S460" s="2"/>
      <c r="T460" s="2"/>
      <c r="U460" s="2"/>
      <c r="V460" s="2"/>
      <c r="X460" s="1">
        <v>36337</v>
      </c>
      <c r="Y460" s="1">
        <v>260</v>
      </c>
      <c r="Z460" s="2">
        <v>0</v>
      </c>
      <c r="AA460" s="2">
        <v>0</v>
      </c>
      <c r="AB460" s="2">
        <v>68.39</v>
      </c>
    </row>
    <row r="461" spans="13:28" x14ac:dyDescent="0.25">
      <c r="M461" s="1">
        <v>4980</v>
      </c>
      <c r="N461" s="1">
        <v>5052</v>
      </c>
      <c r="O461" s="86">
        <v>8</v>
      </c>
      <c r="P461" s="86">
        <v>24</v>
      </c>
      <c r="Q461" s="2">
        <v>584.13</v>
      </c>
      <c r="X461" s="1">
        <v>36359</v>
      </c>
      <c r="Y461" s="1">
        <v>104</v>
      </c>
      <c r="Z461" s="2">
        <v>0</v>
      </c>
      <c r="AA461" s="2">
        <v>0</v>
      </c>
      <c r="AB461" s="2">
        <v>49.74</v>
      </c>
    </row>
    <row r="462" spans="13:28" x14ac:dyDescent="0.25">
      <c r="M462" s="1">
        <v>4980</v>
      </c>
      <c r="N462" s="1">
        <v>5053</v>
      </c>
      <c r="O462" s="86">
        <v>15</v>
      </c>
      <c r="P462" s="86">
        <v>82</v>
      </c>
      <c r="Q462" s="2">
        <v>3445.1</v>
      </c>
      <c r="X462" s="1">
        <v>36393</v>
      </c>
      <c r="Y462" s="1">
        <v>400</v>
      </c>
      <c r="Z462" s="2">
        <v>45.9</v>
      </c>
      <c r="AA462" s="2">
        <v>45.9</v>
      </c>
      <c r="AB462" s="2">
        <v>49.01</v>
      </c>
    </row>
    <row r="463" spans="13:28" x14ac:dyDescent="0.25">
      <c r="M463" s="1">
        <v>4980</v>
      </c>
      <c r="N463" s="1">
        <v>5054</v>
      </c>
      <c r="O463" s="86">
        <v>23</v>
      </c>
      <c r="P463" s="86">
        <v>234</v>
      </c>
      <c r="Q463" s="2">
        <v>11023.78</v>
      </c>
      <c r="X463" s="1">
        <v>36434</v>
      </c>
      <c r="Y463" s="1">
        <v>400</v>
      </c>
      <c r="Z463" s="2">
        <v>45.9</v>
      </c>
      <c r="AA463" s="2">
        <v>0</v>
      </c>
      <c r="AB463" s="2">
        <v>0</v>
      </c>
    </row>
    <row r="464" spans="13:28" x14ac:dyDescent="0.25">
      <c r="M464" s="1">
        <v>4980</v>
      </c>
      <c r="N464" s="1">
        <v>5055</v>
      </c>
      <c r="O464" s="86">
        <v>5</v>
      </c>
      <c r="P464" s="86">
        <v>28</v>
      </c>
      <c r="Q464" s="2">
        <v>671.71</v>
      </c>
      <c r="X464" s="1">
        <v>36438</v>
      </c>
      <c r="Y464" s="1">
        <v>220</v>
      </c>
      <c r="Z464" s="2">
        <v>189.58</v>
      </c>
      <c r="AA464" s="2">
        <v>0</v>
      </c>
      <c r="AB464" s="2">
        <v>0</v>
      </c>
    </row>
    <row r="465" spans="13:28" x14ac:dyDescent="0.25">
      <c r="M465" s="1" t="s">
        <v>2</v>
      </c>
      <c r="N465" s="1"/>
      <c r="O465" s="86">
        <v>6482</v>
      </c>
      <c r="P465" s="86">
        <v>228374</v>
      </c>
      <c r="Q465" s="2">
        <v>6595951.0700000003</v>
      </c>
      <c r="X465" s="1">
        <v>36490</v>
      </c>
      <c r="Y465" s="1">
        <v>4980</v>
      </c>
      <c r="Z465" s="2">
        <v>24.3</v>
      </c>
      <c r="AA465" s="2">
        <v>0</v>
      </c>
      <c r="AB465" s="2">
        <v>0</v>
      </c>
    </row>
    <row r="466" spans="13:28" x14ac:dyDescent="0.25">
      <c r="X466" s="1">
        <v>36493</v>
      </c>
      <c r="Y466" s="1">
        <v>4980</v>
      </c>
      <c r="Z466" s="2">
        <v>439.2</v>
      </c>
      <c r="AA466" s="2">
        <v>0</v>
      </c>
      <c r="AB466" s="2">
        <v>0</v>
      </c>
    </row>
    <row r="467" spans="13:28" x14ac:dyDescent="0.25">
      <c r="X467" s="1">
        <v>36494</v>
      </c>
      <c r="Y467" s="1">
        <v>360</v>
      </c>
      <c r="Z467" s="2">
        <v>52.07</v>
      </c>
      <c r="AA467" s="2">
        <v>0</v>
      </c>
      <c r="AB467" s="2">
        <v>0</v>
      </c>
    </row>
    <row r="468" spans="13:28" x14ac:dyDescent="0.25">
      <c r="X468" s="1">
        <v>36519</v>
      </c>
      <c r="Y468" s="1">
        <v>104</v>
      </c>
      <c r="Z468" s="2">
        <v>0</v>
      </c>
      <c r="AA468" s="2">
        <v>36.75</v>
      </c>
      <c r="AB468" s="2">
        <v>0</v>
      </c>
    </row>
    <row r="469" spans="13:28" x14ac:dyDescent="0.25">
      <c r="X469" s="1">
        <v>36523</v>
      </c>
      <c r="Y469" s="1">
        <v>777</v>
      </c>
      <c r="Z469" s="2">
        <v>0</v>
      </c>
      <c r="AA469" s="2">
        <v>40.65</v>
      </c>
      <c r="AB469" s="2">
        <v>96.7</v>
      </c>
    </row>
    <row r="470" spans="13:28" x14ac:dyDescent="0.25">
      <c r="X470" s="1">
        <v>36530</v>
      </c>
      <c r="Y470" s="1">
        <v>270</v>
      </c>
      <c r="Z470" s="2">
        <v>116240.16</v>
      </c>
      <c r="AA470" s="2">
        <v>173282.07</v>
      </c>
      <c r="AB470" s="2">
        <v>328373.07</v>
      </c>
    </row>
    <row r="471" spans="13:28" x14ac:dyDescent="0.25">
      <c r="X471" s="1">
        <v>36530</v>
      </c>
      <c r="Y471" s="1">
        <v>800</v>
      </c>
      <c r="Z471" s="2">
        <v>208.05</v>
      </c>
      <c r="AA471" s="2">
        <v>1435.74</v>
      </c>
      <c r="AB471" s="2">
        <v>0</v>
      </c>
    </row>
    <row r="472" spans="13:28" x14ac:dyDescent="0.25">
      <c r="X472" s="1">
        <v>36551</v>
      </c>
      <c r="Y472" s="1">
        <v>220</v>
      </c>
      <c r="Z472" s="2">
        <v>844.6</v>
      </c>
      <c r="AA472" s="2">
        <v>316.92</v>
      </c>
      <c r="AB472" s="2">
        <v>1284.9000000000001</v>
      </c>
    </row>
    <row r="473" spans="13:28" x14ac:dyDescent="0.25">
      <c r="X473" s="1">
        <v>36561</v>
      </c>
      <c r="Y473" s="1">
        <v>104</v>
      </c>
      <c r="Z473" s="2">
        <v>0</v>
      </c>
      <c r="AA473" s="2">
        <v>46.63</v>
      </c>
      <c r="AB473" s="2">
        <v>0</v>
      </c>
    </row>
    <row r="474" spans="13:28" x14ac:dyDescent="0.25">
      <c r="X474" s="1">
        <v>36576</v>
      </c>
      <c r="Y474" s="1">
        <v>104</v>
      </c>
      <c r="Z474" s="2">
        <v>0</v>
      </c>
      <c r="AA474" s="2">
        <v>407.03</v>
      </c>
      <c r="AB474" s="2">
        <v>0</v>
      </c>
    </row>
    <row r="475" spans="13:28" x14ac:dyDescent="0.25">
      <c r="X475" s="1">
        <v>36703</v>
      </c>
      <c r="Y475" s="1">
        <v>360</v>
      </c>
      <c r="Z475" s="2">
        <v>37.06</v>
      </c>
      <c r="AA475" s="2">
        <v>0</v>
      </c>
      <c r="AB475" s="2">
        <v>0</v>
      </c>
    </row>
    <row r="476" spans="13:28" x14ac:dyDescent="0.25">
      <c r="X476" s="1">
        <v>36765</v>
      </c>
      <c r="Y476" s="1">
        <v>650</v>
      </c>
      <c r="Z476" s="2">
        <v>0</v>
      </c>
      <c r="AA476" s="2">
        <v>0</v>
      </c>
      <c r="AB476" s="2">
        <v>187.04</v>
      </c>
    </row>
    <row r="477" spans="13:28" x14ac:dyDescent="0.25">
      <c r="X477" s="1">
        <v>36768</v>
      </c>
      <c r="Y477" s="1">
        <v>260</v>
      </c>
      <c r="Z477" s="2">
        <v>0</v>
      </c>
      <c r="AA477" s="2">
        <v>0</v>
      </c>
      <c r="AB477" s="2">
        <v>46.24</v>
      </c>
    </row>
    <row r="478" spans="13:28" x14ac:dyDescent="0.25">
      <c r="X478" s="1">
        <v>36825</v>
      </c>
      <c r="Y478" s="1">
        <v>220</v>
      </c>
      <c r="Z478" s="2">
        <v>755.64</v>
      </c>
      <c r="AA478" s="2">
        <v>0</v>
      </c>
      <c r="AB478" s="2">
        <v>0</v>
      </c>
    </row>
    <row r="479" spans="13:28" x14ac:dyDescent="0.25">
      <c r="X479" s="1">
        <v>36831</v>
      </c>
      <c r="Y479" s="1">
        <v>777</v>
      </c>
      <c r="Z479" s="2">
        <v>562.08000000000004</v>
      </c>
      <c r="AA479" s="2">
        <v>0</v>
      </c>
      <c r="AB479" s="2">
        <v>1566.24</v>
      </c>
    </row>
    <row r="480" spans="13:28" x14ac:dyDescent="0.25">
      <c r="X480" s="1">
        <v>36894</v>
      </c>
      <c r="Y480" s="1">
        <v>4980</v>
      </c>
      <c r="Z480" s="2">
        <v>183.94</v>
      </c>
      <c r="AA480" s="2">
        <v>230.53</v>
      </c>
      <c r="AB480" s="2">
        <v>192.88</v>
      </c>
    </row>
    <row r="481" spans="24:28" x14ac:dyDescent="0.25">
      <c r="X481" s="1">
        <v>36929</v>
      </c>
      <c r="Y481" s="1">
        <v>260</v>
      </c>
      <c r="Z481" s="2">
        <v>0</v>
      </c>
      <c r="AA481" s="2">
        <v>0</v>
      </c>
      <c r="AB481" s="2">
        <v>68.94</v>
      </c>
    </row>
    <row r="482" spans="24:28" x14ac:dyDescent="0.25">
      <c r="X482" s="1">
        <v>36960</v>
      </c>
      <c r="Y482" s="1">
        <v>555</v>
      </c>
      <c r="Z482" s="2">
        <v>184.9</v>
      </c>
      <c r="AA482" s="2">
        <v>0</v>
      </c>
      <c r="AB482" s="2">
        <v>0</v>
      </c>
    </row>
    <row r="483" spans="24:28" x14ac:dyDescent="0.25">
      <c r="X483" s="1">
        <v>37004</v>
      </c>
      <c r="Y483" s="1">
        <v>777</v>
      </c>
      <c r="Z483" s="2">
        <v>140.31</v>
      </c>
      <c r="AA483" s="2">
        <v>0</v>
      </c>
      <c r="AB483" s="2">
        <v>0</v>
      </c>
    </row>
    <row r="484" spans="24:28" x14ac:dyDescent="0.25">
      <c r="X484" s="1">
        <v>37017</v>
      </c>
      <c r="Y484" s="1">
        <v>260</v>
      </c>
      <c r="Z484" s="2">
        <v>46.22</v>
      </c>
      <c r="AA484" s="2">
        <v>46.22</v>
      </c>
      <c r="AB484" s="2">
        <v>0</v>
      </c>
    </row>
    <row r="485" spans="24:28" x14ac:dyDescent="0.25">
      <c r="X485" s="1">
        <v>37021</v>
      </c>
      <c r="Y485" s="1">
        <v>400</v>
      </c>
      <c r="Z485" s="2">
        <v>0</v>
      </c>
      <c r="AA485" s="2">
        <v>122.72</v>
      </c>
      <c r="AB485" s="2">
        <v>0</v>
      </c>
    </row>
    <row r="486" spans="24:28" x14ac:dyDescent="0.25">
      <c r="X486" s="1">
        <v>37090</v>
      </c>
      <c r="Y486" s="1">
        <v>340</v>
      </c>
      <c r="Z486" s="2">
        <v>0</v>
      </c>
      <c r="AA486" s="2">
        <v>51.98</v>
      </c>
      <c r="AB486" s="2">
        <v>0</v>
      </c>
    </row>
    <row r="487" spans="24:28" x14ac:dyDescent="0.25">
      <c r="X487" s="1">
        <v>37091</v>
      </c>
      <c r="Y487" s="1">
        <v>777</v>
      </c>
      <c r="Z487" s="2">
        <v>0</v>
      </c>
      <c r="AA487" s="2">
        <v>0</v>
      </c>
      <c r="AB487" s="2">
        <v>128.16</v>
      </c>
    </row>
    <row r="488" spans="24:28" x14ac:dyDescent="0.25">
      <c r="X488" s="1">
        <v>37147</v>
      </c>
      <c r="Y488" s="1">
        <v>777</v>
      </c>
      <c r="Z488" s="2">
        <v>0</v>
      </c>
      <c r="AA488" s="2">
        <v>0</v>
      </c>
      <c r="AB488" s="2">
        <v>174.08</v>
      </c>
    </row>
    <row r="489" spans="24:28" x14ac:dyDescent="0.25">
      <c r="X489" s="1">
        <v>37203</v>
      </c>
      <c r="Y489" s="1">
        <v>220</v>
      </c>
      <c r="Z489" s="2">
        <v>181.21</v>
      </c>
      <c r="AA489" s="2">
        <v>0</v>
      </c>
      <c r="AB489" s="2">
        <v>0</v>
      </c>
    </row>
    <row r="490" spans="24:28" x14ac:dyDescent="0.25">
      <c r="X490" s="1">
        <v>37219</v>
      </c>
      <c r="Y490" s="1">
        <v>260</v>
      </c>
      <c r="Z490" s="2">
        <v>194.95</v>
      </c>
      <c r="AA490" s="2">
        <v>0</v>
      </c>
      <c r="AB490" s="2">
        <v>183.24</v>
      </c>
    </row>
    <row r="491" spans="24:28" x14ac:dyDescent="0.25">
      <c r="X491" s="1">
        <v>37308</v>
      </c>
      <c r="Y491" s="1">
        <v>450</v>
      </c>
      <c r="Z491" s="2">
        <v>0</v>
      </c>
      <c r="AA491" s="2">
        <v>34.799999999999997</v>
      </c>
      <c r="AB491" s="2">
        <v>0</v>
      </c>
    </row>
    <row r="492" spans="24:28" x14ac:dyDescent="0.25">
      <c r="X492" s="1">
        <v>37381</v>
      </c>
      <c r="Y492" s="1">
        <v>340</v>
      </c>
      <c r="Z492" s="2">
        <v>118.76</v>
      </c>
      <c r="AA492" s="2">
        <v>27.35</v>
      </c>
      <c r="AB492" s="2">
        <v>236.89</v>
      </c>
    </row>
    <row r="493" spans="24:28" x14ac:dyDescent="0.25">
      <c r="X493" s="1">
        <v>37403</v>
      </c>
      <c r="Y493" s="1">
        <v>220</v>
      </c>
      <c r="Z493" s="2">
        <v>3767.37</v>
      </c>
      <c r="AA493" s="2">
        <v>3529.67</v>
      </c>
      <c r="AB493" s="2">
        <v>2519.92</v>
      </c>
    </row>
    <row r="494" spans="24:28" x14ac:dyDescent="0.25">
      <c r="X494" s="1">
        <v>37404</v>
      </c>
      <c r="Y494" s="1">
        <v>220</v>
      </c>
      <c r="Z494" s="2">
        <v>878.55</v>
      </c>
      <c r="AA494" s="2">
        <v>1960.68</v>
      </c>
      <c r="AB494" s="2">
        <v>751.6</v>
      </c>
    </row>
    <row r="495" spans="24:28" x14ac:dyDescent="0.25">
      <c r="X495" s="1">
        <v>37423</v>
      </c>
      <c r="Y495" s="1">
        <v>250</v>
      </c>
      <c r="Z495" s="2">
        <v>293.60000000000002</v>
      </c>
      <c r="AA495" s="2">
        <v>107.3</v>
      </c>
      <c r="AB495" s="2">
        <v>474.19</v>
      </c>
    </row>
    <row r="496" spans="24:28" x14ac:dyDescent="0.25">
      <c r="X496" s="1">
        <v>37462</v>
      </c>
      <c r="Y496" s="1">
        <v>250</v>
      </c>
      <c r="Z496" s="2">
        <v>0</v>
      </c>
      <c r="AA496" s="2">
        <v>45.76</v>
      </c>
      <c r="AB496" s="2">
        <v>41</v>
      </c>
    </row>
    <row r="497" spans="24:28" x14ac:dyDescent="0.25">
      <c r="X497" s="1">
        <v>37503</v>
      </c>
      <c r="Y497" s="1">
        <v>555</v>
      </c>
      <c r="Z497" s="2">
        <v>515.17999999999995</v>
      </c>
      <c r="AA497" s="2">
        <v>0</v>
      </c>
      <c r="AB497" s="2">
        <v>0</v>
      </c>
    </row>
    <row r="498" spans="24:28" x14ac:dyDescent="0.25">
      <c r="X498" s="1">
        <v>37507</v>
      </c>
      <c r="Y498" s="1">
        <v>300</v>
      </c>
      <c r="Z498" s="2">
        <v>104.15</v>
      </c>
      <c r="AA498" s="2">
        <v>52.03</v>
      </c>
      <c r="AB498" s="2">
        <v>52.03</v>
      </c>
    </row>
    <row r="499" spans="24:28" x14ac:dyDescent="0.25">
      <c r="X499" s="1">
        <v>37525</v>
      </c>
      <c r="Y499" s="1">
        <v>150</v>
      </c>
      <c r="Z499" s="2">
        <v>172.85</v>
      </c>
      <c r="AA499" s="2">
        <v>0</v>
      </c>
      <c r="AB499" s="2">
        <v>0</v>
      </c>
    </row>
    <row r="500" spans="24:28" x14ac:dyDescent="0.25">
      <c r="X500" s="1">
        <v>37542</v>
      </c>
      <c r="Y500" s="1">
        <v>400</v>
      </c>
      <c r="Z500" s="2">
        <v>91.76</v>
      </c>
      <c r="AA500" s="2">
        <v>25.81</v>
      </c>
      <c r="AB500" s="2">
        <v>0</v>
      </c>
    </row>
    <row r="501" spans="24:28" x14ac:dyDescent="0.25">
      <c r="X501" s="1">
        <v>37555</v>
      </c>
      <c r="Y501" s="1">
        <v>360</v>
      </c>
      <c r="Z501" s="2">
        <v>1422.96</v>
      </c>
      <c r="AA501" s="2">
        <v>0</v>
      </c>
      <c r="AB501" s="2">
        <v>0</v>
      </c>
    </row>
    <row r="502" spans="24:28" x14ac:dyDescent="0.25">
      <c r="X502" s="1">
        <v>37609</v>
      </c>
      <c r="Y502" s="1">
        <v>777</v>
      </c>
      <c r="Z502" s="2">
        <v>1607.76</v>
      </c>
      <c r="AA502" s="2">
        <v>475.32</v>
      </c>
      <c r="AB502" s="2">
        <v>0</v>
      </c>
    </row>
    <row r="503" spans="24:28" x14ac:dyDescent="0.25">
      <c r="X503" s="1">
        <v>37657</v>
      </c>
      <c r="Y503" s="1">
        <v>250</v>
      </c>
      <c r="Z503" s="2">
        <v>0</v>
      </c>
      <c r="AA503" s="2">
        <v>0</v>
      </c>
      <c r="AB503" s="2">
        <v>47.66</v>
      </c>
    </row>
    <row r="504" spans="24:28" x14ac:dyDescent="0.25">
      <c r="X504" s="1">
        <v>37667</v>
      </c>
      <c r="Y504" s="1">
        <v>150</v>
      </c>
      <c r="Z504" s="2">
        <v>263.33</v>
      </c>
      <c r="AA504" s="2">
        <v>468.65</v>
      </c>
      <c r="AB504" s="2">
        <v>40.08</v>
      </c>
    </row>
    <row r="505" spans="24:28" x14ac:dyDescent="0.25">
      <c r="X505" s="1">
        <v>37691</v>
      </c>
      <c r="Y505" s="1">
        <v>320</v>
      </c>
      <c r="Z505" s="2">
        <v>0</v>
      </c>
      <c r="AA505" s="2">
        <v>144.91</v>
      </c>
      <c r="AB505" s="2">
        <v>0</v>
      </c>
    </row>
    <row r="506" spans="24:28" x14ac:dyDescent="0.25">
      <c r="X506" s="1">
        <v>37785</v>
      </c>
      <c r="Y506" s="1">
        <v>290</v>
      </c>
      <c r="Z506" s="2">
        <v>178.13</v>
      </c>
      <c r="AA506" s="2">
        <v>0</v>
      </c>
      <c r="AB506" s="2">
        <v>0</v>
      </c>
    </row>
    <row r="507" spans="24:28" x14ac:dyDescent="0.25">
      <c r="X507" s="1">
        <v>37816</v>
      </c>
      <c r="Y507" s="1">
        <v>4980</v>
      </c>
      <c r="Z507" s="2">
        <v>0</v>
      </c>
      <c r="AA507" s="2">
        <v>109.82</v>
      </c>
      <c r="AB507" s="2">
        <v>0</v>
      </c>
    </row>
    <row r="508" spans="24:28" x14ac:dyDescent="0.25">
      <c r="X508" s="1">
        <v>37828</v>
      </c>
      <c r="Y508" s="1">
        <v>4980</v>
      </c>
      <c r="Z508" s="2">
        <v>1274.4000000000001</v>
      </c>
      <c r="AA508" s="2">
        <v>1426.13</v>
      </c>
      <c r="AB508" s="2">
        <v>2553.25</v>
      </c>
    </row>
    <row r="509" spans="24:28" x14ac:dyDescent="0.25">
      <c r="X509" s="1">
        <v>37860</v>
      </c>
      <c r="Y509" s="1">
        <v>4980</v>
      </c>
      <c r="Z509" s="2">
        <v>308.25</v>
      </c>
      <c r="AA509" s="2">
        <v>48.33</v>
      </c>
      <c r="AB509" s="2">
        <v>277.89</v>
      </c>
    </row>
    <row r="510" spans="24:28" x14ac:dyDescent="0.25">
      <c r="X510" s="1">
        <v>37974</v>
      </c>
      <c r="Y510" s="1">
        <v>320</v>
      </c>
      <c r="Z510" s="2">
        <v>0</v>
      </c>
      <c r="AA510" s="2">
        <v>88.58</v>
      </c>
      <c r="AB510" s="2">
        <v>190.78</v>
      </c>
    </row>
    <row r="511" spans="24:28" x14ac:dyDescent="0.25">
      <c r="X511" s="1">
        <v>37974</v>
      </c>
      <c r="Y511" s="1">
        <v>400</v>
      </c>
      <c r="Z511" s="2">
        <v>44.28</v>
      </c>
      <c r="AA511" s="2">
        <v>0</v>
      </c>
      <c r="AB511" s="2">
        <v>96.28</v>
      </c>
    </row>
    <row r="512" spans="24:28" x14ac:dyDescent="0.25">
      <c r="X512" s="1">
        <v>37991</v>
      </c>
      <c r="Y512" s="1">
        <v>4980</v>
      </c>
      <c r="Z512" s="2">
        <v>170.19</v>
      </c>
      <c r="AA512" s="2">
        <v>462.29</v>
      </c>
      <c r="AB512" s="2">
        <v>789.33</v>
      </c>
    </row>
    <row r="513" spans="24:28" x14ac:dyDescent="0.25">
      <c r="X513" s="1">
        <v>38000</v>
      </c>
      <c r="Y513" s="1">
        <v>220</v>
      </c>
      <c r="Z513" s="2">
        <v>0</v>
      </c>
      <c r="AA513" s="2">
        <v>24.7</v>
      </c>
      <c r="AB513" s="2">
        <v>257.27999999999997</v>
      </c>
    </row>
    <row r="514" spans="24:28" x14ac:dyDescent="0.25">
      <c r="X514" s="1">
        <v>38058</v>
      </c>
      <c r="Y514" s="1">
        <v>270</v>
      </c>
      <c r="Z514" s="2">
        <v>18837.03</v>
      </c>
      <c r="AA514" s="2">
        <v>23189.97</v>
      </c>
      <c r="AB514" s="2">
        <v>17079.61</v>
      </c>
    </row>
    <row r="515" spans="24:28" x14ac:dyDescent="0.25">
      <c r="X515" s="1">
        <v>38084</v>
      </c>
      <c r="Y515" s="1">
        <v>320</v>
      </c>
      <c r="Z515" s="2">
        <v>435.18</v>
      </c>
      <c r="AA515" s="2">
        <v>0</v>
      </c>
      <c r="AB515" s="2">
        <v>0</v>
      </c>
    </row>
    <row r="516" spans="24:28" x14ac:dyDescent="0.25">
      <c r="X516" s="1">
        <v>38102</v>
      </c>
      <c r="Y516" s="1">
        <v>4980</v>
      </c>
      <c r="Z516" s="2">
        <v>2250.2600000000002</v>
      </c>
      <c r="AA516" s="2">
        <v>4731.84</v>
      </c>
      <c r="AB516" s="2">
        <v>1914.83</v>
      </c>
    </row>
    <row r="517" spans="24:28" x14ac:dyDescent="0.25">
      <c r="X517" s="1">
        <v>38104</v>
      </c>
      <c r="Y517" s="1">
        <v>4980</v>
      </c>
      <c r="Z517" s="2">
        <v>353.56</v>
      </c>
      <c r="AA517" s="2">
        <v>0</v>
      </c>
      <c r="AB517" s="2">
        <v>0</v>
      </c>
    </row>
    <row r="518" spans="24:28" x14ac:dyDescent="0.25">
      <c r="X518" s="1">
        <v>38122</v>
      </c>
      <c r="Y518" s="1">
        <v>150</v>
      </c>
      <c r="Z518" s="2">
        <v>0</v>
      </c>
      <c r="AA518" s="2">
        <v>1163.32</v>
      </c>
      <c r="AB518" s="2">
        <v>892.62</v>
      </c>
    </row>
    <row r="519" spans="24:28" x14ac:dyDescent="0.25">
      <c r="X519" s="1">
        <v>38123</v>
      </c>
      <c r="Y519" s="1">
        <v>500</v>
      </c>
      <c r="Z519" s="2">
        <v>28.59</v>
      </c>
      <c r="AA519" s="2">
        <v>0</v>
      </c>
      <c r="AB519" s="2">
        <v>0</v>
      </c>
    </row>
    <row r="520" spans="24:28" x14ac:dyDescent="0.25">
      <c r="X520" s="1">
        <v>38155</v>
      </c>
      <c r="Y520" s="1">
        <v>104</v>
      </c>
      <c r="Z520" s="2">
        <v>356.26</v>
      </c>
      <c r="AA520" s="2">
        <v>0</v>
      </c>
      <c r="AB520" s="2">
        <v>1111.32</v>
      </c>
    </row>
    <row r="521" spans="24:28" x14ac:dyDescent="0.25">
      <c r="X521" s="1">
        <v>38167</v>
      </c>
      <c r="Y521" s="1">
        <v>650</v>
      </c>
      <c r="Z521" s="2">
        <v>0</v>
      </c>
      <c r="AA521" s="2">
        <v>204.17</v>
      </c>
      <c r="AB521" s="2">
        <v>72.319999999999993</v>
      </c>
    </row>
    <row r="522" spans="24:28" x14ac:dyDescent="0.25">
      <c r="X522" s="1">
        <v>38168</v>
      </c>
      <c r="Y522" s="1">
        <v>260</v>
      </c>
      <c r="Z522" s="2">
        <v>0</v>
      </c>
      <c r="AA522" s="2">
        <v>0</v>
      </c>
      <c r="AB522" s="2">
        <v>43.98</v>
      </c>
    </row>
    <row r="523" spans="24:28" x14ac:dyDescent="0.25">
      <c r="X523" s="1">
        <v>38184</v>
      </c>
      <c r="Y523" s="1">
        <v>360</v>
      </c>
      <c r="Z523" s="2">
        <v>96.4</v>
      </c>
      <c r="AA523" s="2">
        <v>0</v>
      </c>
      <c r="AB523" s="2">
        <v>5.31</v>
      </c>
    </row>
    <row r="524" spans="24:28" x14ac:dyDescent="0.25">
      <c r="X524" s="1">
        <v>38198</v>
      </c>
      <c r="Y524" s="1">
        <v>4980</v>
      </c>
      <c r="Z524" s="2">
        <v>45.52</v>
      </c>
      <c r="AA524" s="2">
        <v>0</v>
      </c>
      <c r="AB524" s="2">
        <v>43.64</v>
      </c>
    </row>
    <row r="525" spans="24:28" x14ac:dyDescent="0.25">
      <c r="X525" s="1">
        <v>38372</v>
      </c>
      <c r="Y525" s="1">
        <v>400</v>
      </c>
      <c r="Z525" s="2">
        <v>29.16</v>
      </c>
      <c r="AA525" s="2">
        <v>29.19</v>
      </c>
      <c r="AB525" s="2">
        <v>56.19</v>
      </c>
    </row>
    <row r="526" spans="24:28" x14ac:dyDescent="0.25">
      <c r="X526" s="1">
        <v>38403</v>
      </c>
      <c r="Y526" s="1">
        <v>650</v>
      </c>
      <c r="Z526" s="2">
        <v>30.49</v>
      </c>
      <c r="AA526" s="2">
        <v>0</v>
      </c>
      <c r="AB526" s="2">
        <v>32.81</v>
      </c>
    </row>
    <row r="527" spans="24:28" x14ac:dyDescent="0.25">
      <c r="X527" s="1">
        <v>38427</v>
      </c>
      <c r="Y527" s="1">
        <v>360</v>
      </c>
      <c r="Z527" s="2">
        <v>68.95</v>
      </c>
      <c r="AA527" s="2">
        <v>0</v>
      </c>
      <c r="AB527" s="2">
        <v>0</v>
      </c>
    </row>
    <row r="528" spans="24:28" x14ac:dyDescent="0.25">
      <c r="X528" s="1">
        <v>38434</v>
      </c>
      <c r="Y528" s="1">
        <v>290</v>
      </c>
      <c r="Z528" s="2">
        <v>11.47</v>
      </c>
      <c r="AA528" s="2">
        <v>465.67</v>
      </c>
      <c r="AB528" s="2">
        <v>226.79</v>
      </c>
    </row>
    <row r="529" spans="24:28" x14ac:dyDescent="0.25">
      <c r="X529" s="1">
        <v>38518</v>
      </c>
      <c r="Y529" s="1">
        <v>555</v>
      </c>
      <c r="Z529" s="2">
        <v>0</v>
      </c>
      <c r="AA529" s="2">
        <v>0</v>
      </c>
      <c r="AB529" s="2">
        <v>118.89</v>
      </c>
    </row>
    <row r="530" spans="24:28" x14ac:dyDescent="0.25">
      <c r="X530" s="1">
        <v>38523</v>
      </c>
      <c r="Y530" s="1">
        <v>450</v>
      </c>
      <c r="Z530" s="2">
        <v>0</v>
      </c>
      <c r="AA530" s="2">
        <v>0</v>
      </c>
      <c r="AB530" s="2">
        <v>181.78</v>
      </c>
    </row>
    <row r="531" spans="24:28" x14ac:dyDescent="0.25">
      <c r="X531" s="1">
        <v>38549</v>
      </c>
      <c r="Y531" s="1">
        <v>220</v>
      </c>
      <c r="Z531" s="2">
        <v>612.77</v>
      </c>
      <c r="AA531" s="2">
        <v>449.97</v>
      </c>
      <c r="AB531" s="2">
        <v>503.6</v>
      </c>
    </row>
    <row r="532" spans="24:28" x14ac:dyDescent="0.25">
      <c r="X532" s="1">
        <v>38561</v>
      </c>
      <c r="Y532" s="1">
        <v>104</v>
      </c>
      <c r="Z532" s="2">
        <v>53.04</v>
      </c>
      <c r="AA532" s="2">
        <v>43.98</v>
      </c>
      <c r="AB532" s="2">
        <v>155.25</v>
      </c>
    </row>
    <row r="533" spans="24:28" x14ac:dyDescent="0.25">
      <c r="X533" s="1">
        <v>38563</v>
      </c>
      <c r="Y533" s="1">
        <v>150</v>
      </c>
      <c r="Z533" s="2">
        <v>173.63</v>
      </c>
      <c r="AA533" s="2">
        <v>0</v>
      </c>
      <c r="AB533" s="2">
        <v>0</v>
      </c>
    </row>
    <row r="534" spans="24:28" x14ac:dyDescent="0.25">
      <c r="X534" s="1">
        <v>38630</v>
      </c>
      <c r="Y534" s="1">
        <v>104</v>
      </c>
      <c r="Z534" s="2">
        <v>77.010000000000005</v>
      </c>
      <c r="AA534" s="2">
        <v>0</v>
      </c>
      <c r="AB534" s="2">
        <v>0</v>
      </c>
    </row>
    <row r="535" spans="24:28" x14ac:dyDescent="0.25">
      <c r="X535" s="1">
        <v>38643</v>
      </c>
      <c r="Y535" s="1">
        <v>250</v>
      </c>
      <c r="Z535" s="2">
        <v>0</v>
      </c>
      <c r="AA535" s="2">
        <v>49.74</v>
      </c>
      <c r="AB535" s="2">
        <v>49.74</v>
      </c>
    </row>
    <row r="536" spans="24:28" x14ac:dyDescent="0.25">
      <c r="X536" s="1">
        <v>38800</v>
      </c>
      <c r="Y536" s="1">
        <v>400</v>
      </c>
      <c r="Z536" s="2">
        <v>45.22</v>
      </c>
      <c r="AA536" s="2">
        <v>45.22</v>
      </c>
      <c r="AB536" s="2">
        <v>96.58</v>
      </c>
    </row>
    <row r="537" spans="24:28" x14ac:dyDescent="0.25">
      <c r="X537" s="1">
        <v>38870</v>
      </c>
      <c r="Y537" s="1">
        <v>450</v>
      </c>
      <c r="Z537" s="2">
        <v>0</v>
      </c>
      <c r="AA537" s="2">
        <v>27.87</v>
      </c>
      <c r="AB537" s="2">
        <v>0</v>
      </c>
    </row>
    <row r="538" spans="24:28" x14ac:dyDescent="0.25">
      <c r="X538" s="1">
        <v>38887</v>
      </c>
      <c r="Y538" s="1">
        <v>280</v>
      </c>
      <c r="Z538" s="2">
        <v>247.8</v>
      </c>
      <c r="AA538" s="2">
        <v>154.94</v>
      </c>
      <c r="AB538" s="2">
        <v>30.45</v>
      </c>
    </row>
    <row r="539" spans="24:28" x14ac:dyDescent="0.25">
      <c r="X539" s="1">
        <v>38905</v>
      </c>
      <c r="Y539" s="1">
        <v>260</v>
      </c>
      <c r="Z539" s="2">
        <v>84.99</v>
      </c>
      <c r="AA539" s="2">
        <v>0</v>
      </c>
      <c r="AB539" s="2">
        <v>154.44999999999999</v>
      </c>
    </row>
    <row r="540" spans="24:28" x14ac:dyDescent="0.25">
      <c r="X540" s="1">
        <v>38925</v>
      </c>
      <c r="Y540" s="1">
        <v>777</v>
      </c>
      <c r="Z540" s="2">
        <v>0</v>
      </c>
      <c r="AA540" s="2">
        <v>3587.73</v>
      </c>
      <c r="AB540" s="2">
        <v>4641.6000000000004</v>
      </c>
    </row>
    <row r="541" spans="24:28" x14ac:dyDescent="0.25">
      <c r="X541" s="1">
        <v>38939</v>
      </c>
      <c r="Y541" s="1">
        <v>104</v>
      </c>
      <c r="Z541" s="2">
        <v>45.74</v>
      </c>
      <c r="AA541" s="2">
        <v>45.81</v>
      </c>
      <c r="AB541" s="2">
        <v>0</v>
      </c>
    </row>
    <row r="542" spans="24:28" x14ac:dyDescent="0.25">
      <c r="X542" s="1">
        <v>38978</v>
      </c>
      <c r="Y542" s="1">
        <v>340</v>
      </c>
      <c r="Z542" s="2">
        <v>0</v>
      </c>
      <c r="AA542" s="2">
        <v>0</v>
      </c>
      <c r="AB542" s="2">
        <v>224.29</v>
      </c>
    </row>
    <row r="543" spans="24:28" x14ac:dyDescent="0.25">
      <c r="X543" s="1">
        <v>39014</v>
      </c>
      <c r="Y543" s="1">
        <v>260</v>
      </c>
      <c r="Z543" s="2">
        <v>349.26</v>
      </c>
      <c r="AA543" s="2">
        <v>0</v>
      </c>
      <c r="AB543" s="2">
        <v>380.25</v>
      </c>
    </row>
    <row r="544" spans="24:28" x14ac:dyDescent="0.25">
      <c r="X544" s="1">
        <v>39052</v>
      </c>
      <c r="Y544" s="1">
        <v>290</v>
      </c>
      <c r="Z544" s="2">
        <v>0</v>
      </c>
      <c r="AA544" s="2">
        <v>275.04000000000002</v>
      </c>
      <c r="AB544" s="2">
        <v>0</v>
      </c>
    </row>
    <row r="545" spans="24:28" x14ac:dyDescent="0.25">
      <c r="X545" s="1">
        <v>39109</v>
      </c>
      <c r="Y545" s="1">
        <v>4980</v>
      </c>
      <c r="Z545" s="2">
        <v>91.76</v>
      </c>
      <c r="AA545" s="2">
        <v>0</v>
      </c>
      <c r="AB545" s="2">
        <v>196.09</v>
      </c>
    </row>
    <row r="546" spans="24:28" x14ac:dyDescent="0.25">
      <c r="X546" s="1">
        <v>39184</v>
      </c>
      <c r="Y546" s="1">
        <v>150</v>
      </c>
      <c r="Z546" s="2">
        <v>45.9</v>
      </c>
      <c r="AA546" s="2">
        <v>46.52</v>
      </c>
      <c r="AB546" s="2">
        <v>0</v>
      </c>
    </row>
    <row r="547" spans="24:28" x14ac:dyDescent="0.25">
      <c r="X547" s="1">
        <v>39189</v>
      </c>
      <c r="Y547" s="1">
        <v>650</v>
      </c>
      <c r="Z547" s="2">
        <v>379.78</v>
      </c>
      <c r="AA547" s="2">
        <v>26.03</v>
      </c>
      <c r="AB547" s="2">
        <v>0</v>
      </c>
    </row>
    <row r="548" spans="24:28" x14ac:dyDescent="0.25">
      <c r="X548" s="1">
        <v>39256</v>
      </c>
      <c r="Y548" s="1">
        <v>777</v>
      </c>
      <c r="Z548" s="2">
        <v>0</v>
      </c>
      <c r="AA548" s="2">
        <v>31.8</v>
      </c>
      <c r="AB548" s="2">
        <v>0</v>
      </c>
    </row>
    <row r="549" spans="24:28" x14ac:dyDescent="0.25">
      <c r="X549" s="1">
        <v>39257</v>
      </c>
      <c r="Y549" s="1">
        <v>340</v>
      </c>
      <c r="Z549" s="2">
        <v>0</v>
      </c>
      <c r="AA549" s="2">
        <v>66.88</v>
      </c>
      <c r="AB549" s="2">
        <v>0</v>
      </c>
    </row>
    <row r="550" spans="24:28" x14ac:dyDescent="0.25">
      <c r="X550" s="1">
        <v>39304</v>
      </c>
      <c r="Y550" s="1">
        <v>320</v>
      </c>
      <c r="Z550" s="2">
        <v>242.5</v>
      </c>
      <c r="AA550" s="2">
        <v>1074.3599999999999</v>
      </c>
      <c r="AB550" s="2">
        <v>773.45</v>
      </c>
    </row>
    <row r="551" spans="24:28" x14ac:dyDescent="0.25">
      <c r="X551" s="1">
        <v>39367</v>
      </c>
      <c r="Y551" s="1">
        <v>777</v>
      </c>
      <c r="Z551" s="2">
        <v>0</v>
      </c>
      <c r="AA551" s="2">
        <v>574.08000000000004</v>
      </c>
      <c r="AB551" s="2">
        <v>0</v>
      </c>
    </row>
    <row r="552" spans="24:28" x14ac:dyDescent="0.25">
      <c r="X552" s="1">
        <v>39385</v>
      </c>
      <c r="Y552" s="1">
        <v>260</v>
      </c>
      <c r="Z552" s="2">
        <v>0</v>
      </c>
      <c r="AA552" s="2">
        <v>139.77000000000001</v>
      </c>
      <c r="AB552" s="2">
        <v>0</v>
      </c>
    </row>
    <row r="553" spans="24:28" x14ac:dyDescent="0.25">
      <c r="X553" s="1">
        <v>39397</v>
      </c>
      <c r="Y553" s="1">
        <v>250</v>
      </c>
      <c r="Z553" s="2">
        <v>0</v>
      </c>
      <c r="AA553" s="2">
        <v>48.86</v>
      </c>
      <c r="AB553" s="2">
        <v>0</v>
      </c>
    </row>
    <row r="554" spans="24:28" x14ac:dyDescent="0.25">
      <c r="X554" s="1">
        <v>39457</v>
      </c>
      <c r="Y554" s="1">
        <v>104</v>
      </c>
      <c r="Z554" s="2">
        <v>40.5</v>
      </c>
      <c r="AA554" s="2">
        <v>0</v>
      </c>
      <c r="AB554" s="2">
        <v>0</v>
      </c>
    </row>
    <row r="555" spans="24:28" x14ac:dyDescent="0.25">
      <c r="X555" s="1">
        <v>39558</v>
      </c>
      <c r="Y555" s="1">
        <v>360</v>
      </c>
      <c r="Z555" s="2">
        <v>83.8</v>
      </c>
      <c r="AA555" s="2">
        <v>0</v>
      </c>
      <c r="AB555" s="2">
        <v>0</v>
      </c>
    </row>
    <row r="556" spans="24:28" x14ac:dyDescent="0.25">
      <c r="X556" s="1">
        <v>39590</v>
      </c>
      <c r="Y556" s="1">
        <v>260</v>
      </c>
      <c r="Z556" s="2">
        <v>883.2</v>
      </c>
      <c r="AA556" s="2">
        <v>0</v>
      </c>
      <c r="AB556" s="2">
        <v>86.65</v>
      </c>
    </row>
    <row r="557" spans="24:28" x14ac:dyDescent="0.25">
      <c r="X557" s="1">
        <v>39627</v>
      </c>
      <c r="Y557" s="1">
        <v>290</v>
      </c>
      <c r="Z557" s="2">
        <v>0</v>
      </c>
      <c r="AA557" s="2">
        <v>0</v>
      </c>
      <c r="AB557" s="2">
        <v>183.24</v>
      </c>
    </row>
    <row r="558" spans="24:28" x14ac:dyDescent="0.25">
      <c r="X558" s="1">
        <v>39630</v>
      </c>
      <c r="Y558" s="1">
        <v>250</v>
      </c>
      <c r="Z558" s="2">
        <v>0</v>
      </c>
      <c r="AA558" s="2">
        <v>116.1</v>
      </c>
      <c r="AB558" s="2">
        <v>34.65</v>
      </c>
    </row>
    <row r="559" spans="24:28" x14ac:dyDescent="0.25">
      <c r="X559" s="1">
        <v>39641</v>
      </c>
      <c r="Y559" s="1">
        <v>150</v>
      </c>
      <c r="Z559" s="2">
        <v>132.9</v>
      </c>
      <c r="AA559" s="2">
        <v>94.53</v>
      </c>
      <c r="AB559" s="2">
        <v>91.14</v>
      </c>
    </row>
    <row r="560" spans="24:28" x14ac:dyDescent="0.25">
      <c r="X560" s="1">
        <v>39680</v>
      </c>
      <c r="Y560" s="1">
        <v>260</v>
      </c>
      <c r="Z560" s="2">
        <v>0</v>
      </c>
      <c r="AA560" s="2">
        <v>194.98</v>
      </c>
      <c r="AB560" s="2">
        <v>0</v>
      </c>
    </row>
    <row r="561" spans="24:28" x14ac:dyDescent="0.25">
      <c r="X561" s="1">
        <v>39704</v>
      </c>
      <c r="Y561" s="1">
        <v>400</v>
      </c>
      <c r="Z561" s="2">
        <v>0</v>
      </c>
      <c r="AA561" s="2">
        <v>226.56</v>
      </c>
      <c r="AB561" s="2">
        <v>0</v>
      </c>
    </row>
    <row r="562" spans="24:28" x14ac:dyDescent="0.25">
      <c r="X562" s="1">
        <v>39768</v>
      </c>
      <c r="Y562" s="1">
        <v>555</v>
      </c>
      <c r="Z562" s="2">
        <v>0</v>
      </c>
      <c r="AA562" s="2">
        <v>0</v>
      </c>
      <c r="AB562" s="2">
        <v>183.24</v>
      </c>
    </row>
    <row r="563" spans="24:28" x14ac:dyDescent="0.25">
      <c r="X563" s="1">
        <v>39790</v>
      </c>
      <c r="Y563" s="1">
        <v>650</v>
      </c>
      <c r="Z563" s="2">
        <v>746.96</v>
      </c>
      <c r="AA563" s="2">
        <v>0</v>
      </c>
      <c r="AB563" s="2">
        <v>0</v>
      </c>
    </row>
    <row r="564" spans="24:28" x14ac:dyDescent="0.25">
      <c r="X564" s="1">
        <v>39800</v>
      </c>
      <c r="Y564" s="1">
        <v>280</v>
      </c>
      <c r="Z564" s="2">
        <v>0</v>
      </c>
      <c r="AA564" s="2">
        <v>64.56</v>
      </c>
      <c r="AB564" s="2">
        <v>0</v>
      </c>
    </row>
    <row r="565" spans="24:28" x14ac:dyDescent="0.25">
      <c r="X565" s="1">
        <v>39822</v>
      </c>
      <c r="Y565" s="1">
        <v>150</v>
      </c>
      <c r="Z565" s="2">
        <v>0</v>
      </c>
      <c r="AA565" s="2">
        <v>0</v>
      </c>
      <c r="AB565" s="2">
        <v>147.08000000000001</v>
      </c>
    </row>
    <row r="566" spans="24:28" x14ac:dyDescent="0.25">
      <c r="X566" s="1">
        <v>39825</v>
      </c>
      <c r="Y566" s="1">
        <v>260</v>
      </c>
      <c r="Z566" s="2">
        <v>372.72</v>
      </c>
      <c r="AA566" s="2">
        <v>0</v>
      </c>
      <c r="AB566" s="2">
        <v>813.09</v>
      </c>
    </row>
    <row r="567" spans="24:28" x14ac:dyDescent="0.25">
      <c r="X567" s="1">
        <v>39922</v>
      </c>
      <c r="Y567" s="1">
        <v>290</v>
      </c>
      <c r="Z567" s="2">
        <v>0</v>
      </c>
      <c r="AA567" s="2">
        <v>0</v>
      </c>
      <c r="AB567" s="2">
        <v>119.04</v>
      </c>
    </row>
    <row r="568" spans="24:28" x14ac:dyDescent="0.25">
      <c r="X568" s="1">
        <v>39958</v>
      </c>
      <c r="Y568" s="1">
        <v>777</v>
      </c>
      <c r="Z568" s="2">
        <v>0</v>
      </c>
      <c r="AA568" s="2">
        <v>0</v>
      </c>
      <c r="AB568" s="2">
        <v>190.3</v>
      </c>
    </row>
    <row r="569" spans="24:28" x14ac:dyDescent="0.25">
      <c r="X569" s="1">
        <v>40067</v>
      </c>
      <c r="Y569" s="1">
        <v>104</v>
      </c>
      <c r="Z569" s="2">
        <v>429.03</v>
      </c>
      <c r="AA569" s="2">
        <v>261.61</v>
      </c>
      <c r="AB569" s="2">
        <v>162.51</v>
      </c>
    </row>
    <row r="570" spans="24:28" x14ac:dyDescent="0.25">
      <c r="X570" s="1">
        <v>40100</v>
      </c>
      <c r="Y570" s="1">
        <v>320</v>
      </c>
      <c r="Z570" s="2">
        <v>279.89999999999998</v>
      </c>
      <c r="AA570" s="2">
        <v>32.49</v>
      </c>
      <c r="AB570" s="2">
        <v>314.45</v>
      </c>
    </row>
    <row r="571" spans="24:28" x14ac:dyDescent="0.25">
      <c r="X571" s="1">
        <v>40114</v>
      </c>
      <c r="Y571" s="1">
        <v>340</v>
      </c>
      <c r="Z571" s="2">
        <v>0</v>
      </c>
      <c r="AA571" s="2">
        <v>0</v>
      </c>
      <c r="AB571" s="2">
        <v>408.18</v>
      </c>
    </row>
    <row r="572" spans="24:28" x14ac:dyDescent="0.25">
      <c r="X572" s="1">
        <v>40217</v>
      </c>
      <c r="Y572" s="1">
        <v>777</v>
      </c>
      <c r="Z572" s="2">
        <v>0</v>
      </c>
      <c r="AA572" s="2">
        <v>0</v>
      </c>
      <c r="AB572" s="2">
        <v>36.770000000000003</v>
      </c>
    </row>
    <row r="573" spans="24:28" x14ac:dyDescent="0.25">
      <c r="X573" s="1">
        <v>40224</v>
      </c>
      <c r="Y573" s="1">
        <v>104</v>
      </c>
      <c r="Z573" s="2">
        <v>49.84</v>
      </c>
      <c r="AA573" s="2">
        <v>49.79</v>
      </c>
      <c r="AB573" s="2">
        <v>43.85</v>
      </c>
    </row>
    <row r="574" spans="24:28" x14ac:dyDescent="0.25">
      <c r="X574" s="1">
        <v>40239</v>
      </c>
      <c r="Y574" s="1">
        <v>290</v>
      </c>
      <c r="Z574" s="2">
        <v>438.61</v>
      </c>
      <c r="AA574" s="2">
        <v>301.88</v>
      </c>
      <c r="AB574" s="2">
        <v>300.27</v>
      </c>
    </row>
    <row r="575" spans="24:28" x14ac:dyDescent="0.25">
      <c r="X575" s="1">
        <v>40267</v>
      </c>
      <c r="Y575" s="1">
        <v>290</v>
      </c>
      <c r="Z575" s="2">
        <v>671.66</v>
      </c>
      <c r="AA575" s="2">
        <v>370</v>
      </c>
      <c r="AB575" s="2">
        <v>1104.58</v>
      </c>
    </row>
    <row r="576" spans="24:28" x14ac:dyDescent="0.25">
      <c r="X576" s="1">
        <v>40270</v>
      </c>
      <c r="Y576" s="1">
        <v>300</v>
      </c>
      <c r="Z576" s="2">
        <v>6691.4</v>
      </c>
      <c r="AA576" s="2">
        <v>4127.6400000000003</v>
      </c>
      <c r="AB576" s="2">
        <v>5415.28</v>
      </c>
    </row>
    <row r="577" spans="24:28" x14ac:dyDescent="0.25">
      <c r="X577" s="1">
        <v>40277</v>
      </c>
      <c r="Y577" s="1">
        <v>400</v>
      </c>
      <c r="Z577" s="2">
        <v>264.41000000000003</v>
      </c>
      <c r="AA577" s="2">
        <v>180.41</v>
      </c>
      <c r="AB577" s="2">
        <v>60.17</v>
      </c>
    </row>
    <row r="578" spans="24:28" x14ac:dyDescent="0.25">
      <c r="X578" s="1">
        <v>40310</v>
      </c>
      <c r="Y578" s="1">
        <v>280</v>
      </c>
      <c r="Z578" s="2">
        <v>0</v>
      </c>
      <c r="AA578" s="2">
        <v>0</v>
      </c>
      <c r="AB578" s="2">
        <v>75.37</v>
      </c>
    </row>
    <row r="579" spans="24:28" x14ac:dyDescent="0.25">
      <c r="X579" s="1">
        <v>40315</v>
      </c>
      <c r="Y579" s="1">
        <v>555</v>
      </c>
      <c r="Z579" s="2">
        <v>367.88</v>
      </c>
      <c r="AA579" s="2">
        <v>371.85</v>
      </c>
      <c r="AB579" s="2">
        <v>369.56</v>
      </c>
    </row>
    <row r="580" spans="24:28" x14ac:dyDescent="0.25">
      <c r="X580" s="1">
        <v>40340</v>
      </c>
      <c r="Y580" s="1">
        <v>320</v>
      </c>
      <c r="Z580" s="2">
        <v>61.85</v>
      </c>
      <c r="AA580" s="2">
        <v>129.97</v>
      </c>
      <c r="AB580" s="2">
        <v>68.790000000000006</v>
      </c>
    </row>
    <row r="581" spans="24:28" x14ac:dyDescent="0.25">
      <c r="X581" s="1">
        <v>40366</v>
      </c>
      <c r="Y581" s="1">
        <v>555</v>
      </c>
      <c r="Z581" s="2">
        <v>0</v>
      </c>
      <c r="AA581" s="2">
        <v>184.24</v>
      </c>
      <c r="AB581" s="2">
        <v>0</v>
      </c>
    </row>
    <row r="582" spans="24:28" x14ac:dyDescent="0.25">
      <c r="X582" s="1">
        <v>40430</v>
      </c>
      <c r="Y582" s="1">
        <v>300</v>
      </c>
      <c r="Z582" s="2">
        <v>4158.3999999999996</v>
      </c>
      <c r="AA582" s="2">
        <v>4001.17</v>
      </c>
      <c r="AB582" s="2">
        <v>0</v>
      </c>
    </row>
    <row r="583" spans="24:28" x14ac:dyDescent="0.25">
      <c r="X583" s="1">
        <v>40437</v>
      </c>
      <c r="Y583" s="1">
        <v>400</v>
      </c>
      <c r="Z583" s="2">
        <v>0</v>
      </c>
      <c r="AA583" s="2">
        <v>415.71</v>
      </c>
      <c r="AB583" s="2">
        <v>27.7</v>
      </c>
    </row>
    <row r="584" spans="24:28" x14ac:dyDescent="0.25">
      <c r="X584" s="1">
        <v>40472</v>
      </c>
      <c r="Y584" s="1">
        <v>250</v>
      </c>
      <c r="Z584" s="2">
        <v>1679.26</v>
      </c>
      <c r="AA584" s="2">
        <v>6126.71</v>
      </c>
      <c r="AB584" s="2">
        <v>755.12</v>
      </c>
    </row>
    <row r="585" spans="24:28" x14ac:dyDescent="0.25">
      <c r="X585" s="1">
        <v>40544</v>
      </c>
      <c r="Y585" s="1">
        <v>104</v>
      </c>
      <c r="Z585" s="2">
        <v>139.61000000000001</v>
      </c>
      <c r="AA585" s="2">
        <v>0</v>
      </c>
      <c r="AB585" s="2">
        <v>16.559999999999999</v>
      </c>
    </row>
    <row r="586" spans="24:28" x14ac:dyDescent="0.25">
      <c r="X586" s="1">
        <v>40578</v>
      </c>
      <c r="Y586" s="1">
        <v>450</v>
      </c>
      <c r="Z586" s="2">
        <v>590.52</v>
      </c>
      <c r="AA586" s="2">
        <v>173.17</v>
      </c>
      <c r="AB586" s="2">
        <v>328.74</v>
      </c>
    </row>
    <row r="587" spans="24:28" x14ac:dyDescent="0.25">
      <c r="X587" s="1">
        <v>40589</v>
      </c>
      <c r="Y587" s="1">
        <v>340</v>
      </c>
      <c r="Z587" s="2">
        <v>0</v>
      </c>
      <c r="AA587" s="2">
        <v>0</v>
      </c>
      <c r="AB587" s="2">
        <v>42.84</v>
      </c>
    </row>
    <row r="588" spans="24:28" x14ac:dyDescent="0.25">
      <c r="X588" s="1">
        <v>40642</v>
      </c>
      <c r="Y588" s="1">
        <v>150</v>
      </c>
      <c r="Z588" s="2">
        <v>149.04</v>
      </c>
      <c r="AA588" s="2">
        <v>0</v>
      </c>
      <c r="AB588" s="2">
        <v>0</v>
      </c>
    </row>
    <row r="589" spans="24:28" x14ac:dyDescent="0.25">
      <c r="X589" s="1">
        <v>40654</v>
      </c>
      <c r="Y589" s="1">
        <v>450</v>
      </c>
      <c r="Z589" s="2">
        <v>53.79</v>
      </c>
      <c r="AA589" s="2">
        <v>53.79</v>
      </c>
      <c r="AB589" s="2">
        <v>0</v>
      </c>
    </row>
    <row r="590" spans="24:28" x14ac:dyDescent="0.25">
      <c r="X590" s="1">
        <v>40723</v>
      </c>
      <c r="Y590" s="1">
        <v>555</v>
      </c>
      <c r="Z590" s="2">
        <v>87.57</v>
      </c>
      <c r="AA590" s="2">
        <v>155.37</v>
      </c>
      <c r="AB590" s="2">
        <v>137.96</v>
      </c>
    </row>
    <row r="591" spans="24:28" x14ac:dyDescent="0.25">
      <c r="X591" s="1">
        <v>40734</v>
      </c>
      <c r="Y591" s="1">
        <v>4980</v>
      </c>
      <c r="Z591" s="2">
        <v>243.05</v>
      </c>
      <c r="AA591" s="2">
        <v>1072.9000000000001</v>
      </c>
      <c r="AB591" s="2">
        <v>619.02</v>
      </c>
    </row>
    <row r="592" spans="24:28" x14ac:dyDescent="0.25">
      <c r="X592" s="1">
        <v>40747</v>
      </c>
      <c r="Y592" s="1">
        <v>104</v>
      </c>
      <c r="Z592" s="2">
        <v>353.28</v>
      </c>
      <c r="AA592" s="2">
        <v>0</v>
      </c>
      <c r="AB592" s="2">
        <v>491.32</v>
      </c>
    </row>
    <row r="593" spans="24:28" x14ac:dyDescent="0.25">
      <c r="X593" s="1">
        <v>40748</v>
      </c>
      <c r="Y593" s="1">
        <v>150</v>
      </c>
      <c r="Z593" s="2">
        <v>0</v>
      </c>
      <c r="AA593" s="2">
        <v>181.24</v>
      </c>
      <c r="AB593" s="2">
        <v>0</v>
      </c>
    </row>
    <row r="594" spans="24:28" x14ac:dyDescent="0.25">
      <c r="X594" s="1">
        <v>40791</v>
      </c>
      <c r="Y594" s="1">
        <v>555</v>
      </c>
      <c r="Z594" s="2">
        <v>0</v>
      </c>
      <c r="AA594" s="2">
        <v>9.11</v>
      </c>
      <c r="AB594" s="2">
        <v>0</v>
      </c>
    </row>
    <row r="595" spans="24:28" x14ac:dyDescent="0.25">
      <c r="X595" s="1">
        <v>40836</v>
      </c>
      <c r="Y595" s="1">
        <v>340</v>
      </c>
      <c r="Z595" s="2">
        <v>265.37</v>
      </c>
      <c r="AA595" s="2">
        <v>0</v>
      </c>
      <c r="AB595" s="2">
        <v>0</v>
      </c>
    </row>
    <row r="596" spans="24:28" x14ac:dyDescent="0.25">
      <c r="X596" s="1">
        <v>40854</v>
      </c>
      <c r="Y596" s="1">
        <v>104</v>
      </c>
      <c r="Z596" s="2">
        <v>0</v>
      </c>
      <c r="AA596" s="2">
        <v>149.22</v>
      </c>
      <c r="AB596" s="2">
        <v>0</v>
      </c>
    </row>
    <row r="597" spans="24:28" x14ac:dyDescent="0.25">
      <c r="X597" s="1">
        <v>40883</v>
      </c>
      <c r="Y597" s="1">
        <v>320</v>
      </c>
      <c r="Z597" s="2">
        <v>0</v>
      </c>
      <c r="AA597" s="2">
        <v>108.3</v>
      </c>
      <c r="AB597" s="2">
        <v>0</v>
      </c>
    </row>
    <row r="598" spans="24:28" x14ac:dyDescent="0.25">
      <c r="X598" s="1">
        <v>40926</v>
      </c>
      <c r="Y598" s="1">
        <v>260</v>
      </c>
      <c r="Z598" s="2">
        <v>224.64</v>
      </c>
      <c r="AA598" s="2">
        <v>0</v>
      </c>
      <c r="AB598" s="2">
        <v>0</v>
      </c>
    </row>
    <row r="599" spans="24:28" x14ac:dyDescent="0.25">
      <c r="X599" s="1">
        <v>40945</v>
      </c>
      <c r="Y599" s="1">
        <v>450</v>
      </c>
      <c r="Z599" s="2">
        <v>0</v>
      </c>
      <c r="AA599" s="2">
        <v>93.18</v>
      </c>
      <c r="AB599" s="2">
        <v>0</v>
      </c>
    </row>
    <row r="600" spans="24:28" x14ac:dyDescent="0.25">
      <c r="X600" s="1">
        <v>40969</v>
      </c>
      <c r="Y600" s="1">
        <v>450</v>
      </c>
      <c r="Z600" s="2">
        <v>180.67</v>
      </c>
      <c r="AA600" s="2">
        <v>0</v>
      </c>
      <c r="AB600" s="2">
        <v>0</v>
      </c>
    </row>
    <row r="601" spans="24:28" x14ac:dyDescent="0.25">
      <c r="X601" s="1">
        <v>40972</v>
      </c>
      <c r="Y601" s="1">
        <v>450</v>
      </c>
      <c r="Z601" s="2">
        <v>0</v>
      </c>
      <c r="AA601" s="2">
        <v>213.25</v>
      </c>
      <c r="AB601" s="2">
        <v>187.08</v>
      </c>
    </row>
    <row r="602" spans="24:28" x14ac:dyDescent="0.25">
      <c r="X602" s="1">
        <v>40986</v>
      </c>
      <c r="Y602" s="1">
        <v>320</v>
      </c>
      <c r="Z602" s="2">
        <v>672.08</v>
      </c>
      <c r="AA602" s="2">
        <v>405.23</v>
      </c>
      <c r="AB602" s="2">
        <v>0</v>
      </c>
    </row>
    <row r="603" spans="24:28" x14ac:dyDescent="0.25">
      <c r="X603" s="1">
        <v>41087</v>
      </c>
      <c r="Y603" s="1">
        <v>555</v>
      </c>
      <c r="Z603" s="2">
        <v>829.56</v>
      </c>
      <c r="AA603" s="2">
        <v>1731.96</v>
      </c>
      <c r="AB603" s="2">
        <v>3791.28</v>
      </c>
    </row>
    <row r="604" spans="24:28" x14ac:dyDescent="0.25">
      <c r="X604" s="1">
        <v>41156</v>
      </c>
      <c r="Y604" s="1">
        <v>4980</v>
      </c>
      <c r="Z604" s="2">
        <v>48.71</v>
      </c>
      <c r="AA604" s="2">
        <v>0</v>
      </c>
      <c r="AB604" s="2">
        <v>48.67</v>
      </c>
    </row>
    <row r="605" spans="24:28" x14ac:dyDescent="0.25">
      <c r="X605" s="1">
        <v>41199</v>
      </c>
      <c r="Y605" s="1">
        <v>250</v>
      </c>
      <c r="Z605" s="2">
        <v>25.99</v>
      </c>
      <c r="AA605" s="2">
        <v>0</v>
      </c>
      <c r="AB605" s="2">
        <v>0</v>
      </c>
    </row>
    <row r="606" spans="24:28" x14ac:dyDescent="0.25">
      <c r="X606" s="1">
        <v>41274</v>
      </c>
      <c r="Y606" s="1">
        <v>290</v>
      </c>
      <c r="Z606" s="2">
        <v>131.1</v>
      </c>
      <c r="AA606" s="2">
        <v>98</v>
      </c>
      <c r="AB606" s="2">
        <v>0</v>
      </c>
    </row>
    <row r="607" spans="24:28" x14ac:dyDescent="0.25">
      <c r="X607" s="1">
        <v>41299</v>
      </c>
      <c r="Y607" s="1">
        <v>260</v>
      </c>
      <c r="Z607" s="2">
        <v>0</v>
      </c>
      <c r="AA607" s="2">
        <v>0</v>
      </c>
      <c r="AB607" s="2">
        <v>1099.44</v>
      </c>
    </row>
    <row r="608" spans="24:28" x14ac:dyDescent="0.25">
      <c r="X608" s="1">
        <v>41349</v>
      </c>
      <c r="Y608" s="1">
        <v>280</v>
      </c>
      <c r="Z608" s="2">
        <v>27.45</v>
      </c>
      <c r="AA608" s="2">
        <v>0</v>
      </c>
      <c r="AB608" s="2">
        <v>0</v>
      </c>
    </row>
    <row r="609" spans="24:28" x14ac:dyDescent="0.25">
      <c r="X609" s="1">
        <v>41355</v>
      </c>
      <c r="Y609" s="1">
        <v>150</v>
      </c>
      <c r="Z609" s="2">
        <v>126.42</v>
      </c>
      <c r="AA609" s="2">
        <v>0</v>
      </c>
      <c r="AB609" s="2">
        <v>0</v>
      </c>
    </row>
    <row r="610" spans="24:28" x14ac:dyDescent="0.25">
      <c r="X610" s="1">
        <v>41365</v>
      </c>
      <c r="Y610" s="1">
        <v>800</v>
      </c>
      <c r="Z610" s="2">
        <v>4186.8999999999996</v>
      </c>
      <c r="AA610" s="2">
        <v>237.5</v>
      </c>
      <c r="AB610" s="2">
        <v>2610.3000000000002</v>
      </c>
    </row>
    <row r="611" spans="24:28" x14ac:dyDescent="0.25">
      <c r="X611" s="1">
        <v>41372</v>
      </c>
      <c r="Y611" s="1">
        <v>290</v>
      </c>
      <c r="Z611" s="2">
        <v>70.8</v>
      </c>
      <c r="AA611" s="2">
        <v>0</v>
      </c>
      <c r="AB611" s="2">
        <v>69.36</v>
      </c>
    </row>
    <row r="612" spans="24:28" x14ac:dyDescent="0.25">
      <c r="X612" s="1">
        <v>41392</v>
      </c>
      <c r="Y612" s="1">
        <v>250</v>
      </c>
      <c r="Z612" s="2">
        <v>0</v>
      </c>
      <c r="AA612" s="2">
        <v>176.22</v>
      </c>
      <c r="AB612" s="2">
        <v>0</v>
      </c>
    </row>
    <row r="613" spans="24:28" x14ac:dyDescent="0.25">
      <c r="X613" s="1">
        <v>41422</v>
      </c>
      <c r="Y613" s="1">
        <v>260</v>
      </c>
      <c r="Z613" s="2">
        <v>307.38</v>
      </c>
      <c r="AA613" s="2">
        <v>59.94</v>
      </c>
      <c r="AB613" s="2">
        <v>0</v>
      </c>
    </row>
    <row r="614" spans="24:28" x14ac:dyDescent="0.25">
      <c r="X614" s="1">
        <v>41429</v>
      </c>
      <c r="Y614" s="1">
        <v>4980</v>
      </c>
      <c r="Z614" s="2">
        <v>0</v>
      </c>
      <c r="AA614" s="2">
        <v>0</v>
      </c>
      <c r="AB614" s="2">
        <v>54</v>
      </c>
    </row>
    <row r="615" spans="24:28" x14ac:dyDescent="0.25">
      <c r="X615" s="1">
        <v>41431</v>
      </c>
      <c r="Y615" s="1">
        <v>250</v>
      </c>
      <c r="Z615" s="2">
        <v>0</v>
      </c>
      <c r="AA615" s="2">
        <v>0</v>
      </c>
      <c r="AB615" s="2">
        <v>189.5</v>
      </c>
    </row>
    <row r="616" spans="24:28" x14ac:dyDescent="0.25">
      <c r="X616" s="1">
        <v>41432</v>
      </c>
      <c r="Y616" s="1">
        <v>4980</v>
      </c>
      <c r="Z616" s="2">
        <v>277.32</v>
      </c>
      <c r="AA616" s="2">
        <v>0</v>
      </c>
      <c r="AB616" s="2">
        <v>0</v>
      </c>
    </row>
    <row r="617" spans="24:28" x14ac:dyDescent="0.25">
      <c r="X617" s="1">
        <v>41459</v>
      </c>
      <c r="Y617" s="1">
        <v>777</v>
      </c>
      <c r="Z617" s="2">
        <v>421.87</v>
      </c>
      <c r="AA617" s="2">
        <v>383.8</v>
      </c>
      <c r="AB617" s="2">
        <v>380.6</v>
      </c>
    </row>
    <row r="618" spans="24:28" x14ac:dyDescent="0.25">
      <c r="X618" s="1">
        <v>41460</v>
      </c>
      <c r="Y618" s="1">
        <v>280</v>
      </c>
      <c r="Z618" s="2">
        <v>0</v>
      </c>
      <c r="AA618" s="2">
        <v>36.369999999999997</v>
      </c>
      <c r="AB618" s="2">
        <v>0</v>
      </c>
    </row>
    <row r="619" spans="24:28" x14ac:dyDescent="0.25">
      <c r="X619" s="1">
        <v>41479</v>
      </c>
      <c r="Y619" s="1">
        <v>280</v>
      </c>
      <c r="Z619" s="2">
        <v>107.52</v>
      </c>
      <c r="AA619" s="2">
        <v>46.45</v>
      </c>
      <c r="AB619" s="2">
        <v>0</v>
      </c>
    </row>
    <row r="620" spans="24:28" x14ac:dyDescent="0.25">
      <c r="X620" s="1">
        <v>41490</v>
      </c>
      <c r="Y620" s="1">
        <v>150</v>
      </c>
      <c r="Z620" s="2">
        <v>163.51</v>
      </c>
      <c r="AA620" s="2">
        <v>0</v>
      </c>
      <c r="AB620" s="2">
        <v>147.03</v>
      </c>
    </row>
    <row r="621" spans="24:28" x14ac:dyDescent="0.25">
      <c r="X621" s="1">
        <v>41504</v>
      </c>
      <c r="Y621" s="1">
        <v>260</v>
      </c>
      <c r="Z621" s="2">
        <v>0</v>
      </c>
      <c r="AA621" s="2">
        <v>0</v>
      </c>
      <c r="AB621" s="2">
        <v>82</v>
      </c>
    </row>
    <row r="622" spans="24:28" x14ac:dyDescent="0.25">
      <c r="X622" s="1">
        <v>41568</v>
      </c>
      <c r="Y622" s="1">
        <v>104</v>
      </c>
      <c r="Z622" s="2">
        <v>347.2</v>
      </c>
      <c r="AA622" s="2">
        <v>182.03</v>
      </c>
      <c r="AB622" s="2">
        <v>364.06</v>
      </c>
    </row>
    <row r="623" spans="24:28" x14ac:dyDescent="0.25">
      <c r="X623" s="1">
        <v>41581</v>
      </c>
      <c r="Y623" s="1">
        <v>4980</v>
      </c>
      <c r="Z623" s="2">
        <v>643.16</v>
      </c>
      <c r="AA623" s="2">
        <v>1250.8599999999999</v>
      </c>
      <c r="AB623" s="2">
        <v>832.47</v>
      </c>
    </row>
    <row r="624" spans="24:28" x14ac:dyDescent="0.25">
      <c r="X624" s="1">
        <v>41621</v>
      </c>
      <c r="Y624" s="1">
        <v>250</v>
      </c>
      <c r="Z624" s="2">
        <v>46.17</v>
      </c>
      <c r="AA624" s="2">
        <v>0</v>
      </c>
      <c r="AB624" s="2">
        <v>47.28</v>
      </c>
    </row>
    <row r="625" spans="24:28" x14ac:dyDescent="0.25">
      <c r="X625" s="1">
        <v>41627</v>
      </c>
      <c r="Y625" s="1">
        <v>290</v>
      </c>
      <c r="Z625" s="2">
        <v>0</v>
      </c>
      <c r="AA625" s="2">
        <v>0</v>
      </c>
      <c r="AB625" s="2">
        <v>147.26</v>
      </c>
    </row>
    <row r="626" spans="24:28" x14ac:dyDescent="0.25">
      <c r="X626" s="1">
        <v>41644</v>
      </c>
      <c r="Y626" s="1">
        <v>777</v>
      </c>
      <c r="Z626" s="2">
        <v>34.92</v>
      </c>
      <c r="AA626" s="2">
        <v>0</v>
      </c>
      <c r="AB626" s="2">
        <v>0</v>
      </c>
    </row>
    <row r="627" spans="24:28" x14ac:dyDescent="0.25">
      <c r="X627" s="1">
        <v>41652</v>
      </c>
      <c r="Y627" s="1">
        <v>300</v>
      </c>
      <c r="Z627" s="2">
        <v>0</v>
      </c>
      <c r="AA627" s="2">
        <v>1060.92</v>
      </c>
      <c r="AB627" s="2">
        <v>1139.52</v>
      </c>
    </row>
    <row r="628" spans="24:28" x14ac:dyDescent="0.25">
      <c r="X628" s="1">
        <v>41664</v>
      </c>
      <c r="Y628" s="1">
        <v>400</v>
      </c>
      <c r="Z628" s="2">
        <v>0</v>
      </c>
      <c r="AA628" s="2">
        <v>0</v>
      </c>
      <c r="AB628" s="2">
        <v>60.92</v>
      </c>
    </row>
    <row r="629" spans="24:28" x14ac:dyDescent="0.25">
      <c r="X629" s="1">
        <v>41796</v>
      </c>
      <c r="Y629" s="1">
        <v>260</v>
      </c>
      <c r="Z629" s="2">
        <v>0</v>
      </c>
      <c r="AA629" s="2">
        <v>0</v>
      </c>
      <c r="AB629" s="2">
        <v>546.17999999999995</v>
      </c>
    </row>
    <row r="630" spans="24:28" x14ac:dyDescent="0.25">
      <c r="X630" s="1">
        <v>41801</v>
      </c>
      <c r="Y630" s="1">
        <v>777</v>
      </c>
      <c r="Z630" s="2">
        <v>279.56</v>
      </c>
      <c r="AA630" s="2">
        <v>77.3</v>
      </c>
      <c r="AB630" s="2">
        <v>0</v>
      </c>
    </row>
    <row r="631" spans="24:28" x14ac:dyDescent="0.25">
      <c r="X631" s="1">
        <v>41828</v>
      </c>
      <c r="Y631" s="1">
        <v>450</v>
      </c>
      <c r="Z631" s="2">
        <v>174.89</v>
      </c>
      <c r="AA631" s="2">
        <v>0</v>
      </c>
      <c r="AB631" s="2">
        <v>0</v>
      </c>
    </row>
    <row r="632" spans="24:28" x14ac:dyDescent="0.25">
      <c r="X632" s="1">
        <v>41857</v>
      </c>
      <c r="Y632" s="1">
        <v>260</v>
      </c>
      <c r="Z632" s="2">
        <v>0</v>
      </c>
      <c r="AA632" s="2">
        <v>0</v>
      </c>
      <c r="AB632" s="2">
        <v>72.63</v>
      </c>
    </row>
    <row r="633" spans="24:28" x14ac:dyDescent="0.25">
      <c r="X633" s="1">
        <v>41906</v>
      </c>
      <c r="Y633" s="1">
        <v>270</v>
      </c>
      <c r="Z633" s="2">
        <v>576</v>
      </c>
      <c r="AA633" s="2">
        <v>99.84</v>
      </c>
      <c r="AB633" s="2">
        <v>375.6</v>
      </c>
    </row>
    <row r="634" spans="24:28" x14ac:dyDescent="0.25">
      <c r="X634" s="1">
        <v>42042</v>
      </c>
      <c r="Y634" s="1">
        <v>220</v>
      </c>
      <c r="Z634" s="2">
        <v>178.05</v>
      </c>
      <c r="AA634" s="2">
        <v>185.16</v>
      </c>
      <c r="AB634" s="2">
        <v>183.24</v>
      </c>
    </row>
    <row r="635" spans="24:28" x14ac:dyDescent="0.25">
      <c r="X635" s="1">
        <v>42054</v>
      </c>
      <c r="Y635" s="1">
        <v>450</v>
      </c>
      <c r="Z635" s="2">
        <v>749.08</v>
      </c>
      <c r="AA635" s="2">
        <v>0</v>
      </c>
      <c r="AB635" s="2">
        <v>0</v>
      </c>
    </row>
    <row r="636" spans="24:28" x14ac:dyDescent="0.25">
      <c r="X636" s="1">
        <v>42062</v>
      </c>
      <c r="Y636" s="1">
        <v>104</v>
      </c>
      <c r="Z636" s="2">
        <v>0</v>
      </c>
      <c r="AA636" s="2">
        <v>284.76</v>
      </c>
      <c r="AB636" s="2">
        <v>0</v>
      </c>
    </row>
    <row r="637" spans="24:28" x14ac:dyDescent="0.25">
      <c r="X637" s="1">
        <v>42120</v>
      </c>
      <c r="Y637" s="1">
        <v>290</v>
      </c>
      <c r="Z637" s="2">
        <v>99.82</v>
      </c>
      <c r="AA637" s="2">
        <v>0</v>
      </c>
      <c r="AB637" s="2">
        <v>99.62</v>
      </c>
    </row>
    <row r="638" spans="24:28" x14ac:dyDescent="0.25">
      <c r="X638" s="1">
        <v>42173</v>
      </c>
      <c r="Y638" s="1">
        <v>320</v>
      </c>
      <c r="Z638" s="2">
        <v>0</v>
      </c>
      <c r="AA638" s="2">
        <v>0</v>
      </c>
      <c r="AB638" s="2">
        <v>59.95</v>
      </c>
    </row>
    <row r="639" spans="24:28" x14ac:dyDescent="0.25">
      <c r="X639" s="1">
        <v>42248</v>
      </c>
      <c r="Y639" s="1">
        <v>150</v>
      </c>
      <c r="Z639" s="2">
        <v>518.54999999999995</v>
      </c>
      <c r="AA639" s="2">
        <v>0</v>
      </c>
      <c r="AB639" s="2">
        <v>561.66</v>
      </c>
    </row>
    <row r="640" spans="24:28" x14ac:dyDescent="0.25">
      <c r="X640" s="1">
        <v>42273</v>
      </c>
      <c r="Y640" s="1">
        <v>555</v>
      </c>
      <c r="Z640" s="2">
        <v>139.77000000000001</v>
      </c>
      <c r="AA640" s="2">
        <v>0</v>
      </c>
      <c r="AB640" s="2">
        <v>0</v>
      </c>
    </row>
    <row r="641" spans="24:28" x14ac:dyDescent="0.25">
      <c r="X641" s="1">
        <v>42276</v>
      </c>
      <c r="Y641" s="1">
        <v>104</v>
      </c>
      <c r="Z641" s="2">
        <v>0</v>
      </c>
      <c r="AA641" s="2">
        <v>0</v>
      </c>
      <c r="AB641" s="2">
        <v>256.12</v>
      </c>
    </row>
    <row r="642" spans="24:28" x14ac:dyDescent="0.25">
      <c r="X642" s="1">
        <v>42328</v>
      </c>
      <c r="Y642" s="1">
        <v>360</v>
      </c>
      <c r="Z642" s="2">
        <v>198.08</v>
      </c>
      <c r="AA642" s="2">
        <v>0</v>
      </c>
      <c r="AB642" s="2">
        <v>0</v>
      </c>
    </row>
    <row r="643" spans="24:28" x14ac:dyDescent="0.25">
      <c r="X643" s="1">
        <v>42354</v>
      </c>
      <c r="Y643" s="1">
        <v>260</v>
      </c>
      <c r="Z643" s="2">
        <v>356.1</v>
      </c>
      <c r="AA643" s="2">
        <v>598.51</v>
      </c>
      <c r="AB643" s="2">
        <v>320.14999999999998</v>
      </c>
    </row>
    <row r="644" spans="24:28" x14ac:dyDescent="0.25">
      <c r="X644" s="1">
        <v>42359</v>
      </c>
      <c r="Y644" s="1">
        <v>150</v>
      </c>
      <c r="Z644" s="2">
        <v>309.48</v>
      </c>
      <c r="AA644" s="2">
        <v>358.56</v>
      </c>
      <c r="AB644" s="2">
        <v>430.24</v>
      </c>
    </row>
    <row r="645" spans="24:28" x14ac:dyDescent="0.25">
      <c r="X645" s="1">
        <v>42370</v>
      </c>
      <c r="Y645" s="1">
        <v>400</v>
      </c>
      <c r="Z645" s="2">
        <v>0</v>
      </c>
      <c r="AA645" s="2">
        <v>131.37</v>
      </c>
      <c r="AB645" s="2">
        <v>0</v>
      </c>
    </row>
    <row r="646" spans="24:28" x14ac:dyDescent="0.25">
      <c r="X646" s="1">
        <v>42392</v>
      </c>
      <c r="Y646" s="1">
        <v>290</v>
      </c>
      <c r="Z646" s="2">
        <v>44.94</v>
      </c>
      <c r="AA646" s="2">
        <v>0</v>
      </c>
      <c r="AB646" s="2">
        <v>0</v>
      </c>
    </row>
    <row r="647" spans="24:28" x14ac:dyDescent="0.25">
      <c r="X647" s="1">
        <v>42425</v>
      </c>
      <c r="Y647" s="1">
        <v>4980</v>
      </c>
      <c r="Z647" s="2">
        <v>0</v>
      </c>
      <c r="AA647" s="2">
        <v>142.56</v>
      </c>
      <c r="AB647" s="2">
        <v>0</v>
      </c>
    </row>
    <row r="648" spans="24:28" x14ac:dyDescent="0.25">
      <c r="X648" s="1">
        <v>42473</v>
      </c>
      <c r="Y648" s="1">
        <v>320</v>
      </c>
      <c r="Z648" s="2">
        <v>4356.33</v>
      </c>
      <c r="AA648" s="2">
        <v>6164.15</v>
      </c>
      <c r="AB648" s="2">
        <v>8003.62</v>
      </c>
    </row>
    <row r="649" spans="24:28" x14ac:dyDescent="0.25">
      <c r="X649" s="1">
        <v>42557</v>
      </c>
      <c r="Y649" s="1">
        <v>104</v>
      </c>
      <c r="Z649" s="2">
        <v>840.62</v>
      </c>
      <c r="AA649" s="2">
        <v>496.53</v>
      </c>
      <c r="AB649" s="2">
        <v>1238.4100000000001</v>
      </c>
    </row>
    <row r="650" spans="24:28" x14ac:dyDescent="0.25">
      <c r="X650" s="1">
        <v>42561</v>
      </c>
      <c r="Y650" s="1">
        <v>280</v>
      </c>
      <c r="Z650" s="2">
        <v>268.61</v>
      </c>
      <c r="AA650" s="2">
        <v>0</v>
      </c>
      <c r="AB650" s="2">
        <v>0</v>
      </c>
    </row>
    <row r="651" spans="24:28" x14ac:dyDescent="0.25">
      <c r="X651" s="1">
        <v>42563</v>
      </c>
      <c r="Y651" s="1">
        <v>450</v>
      </c>
      <c r="Z651" s="2">
        <v>0</v>
      </c>
      <c r="AA651" s="2">
        <v>53.22</v>
      </c>
      <c r="AB651" s="2">
        <v>0</v>
      </c>
    </row>
    <row r="652" spans="24:28" x14ac:dyDescent="0.25">
      <c r="X652" s="1">
        <v>42671</v>
      </c>
      <c r="Y652" s="1">
        <v>400</v>
      </c>
      <c r="Z652" s="2">
        <v>0</v>
      </c>
      <c r="AA652" s="2">
        <v>1388.74</v>
      </c>
      <c r="AB652" s="2">
        <v>845.13</v>
      </c>
    </row>
    <row r="653" spans="24:28" x14ac:dyDescent="0.25">
      <c r="X653" s="1">
        <v>42703</v>
      </c>
      <c r="Y653" s="1">
        <v>280</v>
      </c>
      <c r="Z653" s="2">
        <v>0</v>
      </c>
      <c r="AA653" s="2">
        <v>49.74</v>
      </c>
      <c r="AB653" s="2">
        <v>0</v>
      </c>
    </row>
    <row r="654" spans="24:28" x14ac:dyDescent="0.25">
      <c r="X654" s="1">
        <v>42728</v>
      </c>
      <c r="Y654" s="1">
        <v>260</v>
      </c>
      <c r="Z654" s="2">
        <v>59.24</v>
      </c>
      <c r="AA654" s="2">
        <v>0</v>
      </c>
      <c r="AB654" s="2">
        <v>0</v>
      </c>
    </row>
    <row r="655" spans="24:28" x14ac:dyDescent="0.25">
      <c r="X655" s="1">
        <v>42789</v>
      </c>
      <c r="Y655" s="1">
        <v>260</v>
      </c>
      <c r="Z655" s="2">
        <v>44.31</v>
      </c>
      <c r="AA655" s="2">
        <v>0</v>
      </c>
      <c r="AB655" s="2">
        <v>131.80000000000001</v>
      </c>
    </row>
    <row r="656" spans="24:28" x14ac:dyDescent="0.25">
      <c r="X656" s="1">
        <v>42816</v>
      </c>
      <c r="Y656" s="1">
        <v>260</v>
      </c>
      <c r="Z656" s="2">
        <v>313.61</v>
      </c>
      <c r="AA656" s="2">
        <v>0</v>
      </c>
      <c r="AB656" s="2">
        <v>416.59</v>
      </c>
    </row>
    <row r="657" spans="24:28" x14ac:dyDescent="0.25">
      <c r="X657" s="1">
        <v>42840</v>
      </c>
      <c r="Y657" s="1">
        <v>250</v>
      </c>
      <c r="Z657" s="2">
        <v>3401.28</v>
      </c>
      <c r="AA657" s="2">
        <v>1081.5</v>
      </c>
      <c r="AB657" s="2">
        <v>4534.2</v>
      </c>
    </row>
    <row r="658" spans="24:28" x14ac:dyDescent="0.25">
      <c r="X658" s="1">
        <v>42936</v>
      </c>
      <c r="Y658" s="1">
        <v>4980</v>
      </c>
      <c r="Z658" s="2">
        <v>0</v>
      </c>
      <c r="AA658" s="2">
        <v>0</v>
      </c>
      <c r="AB658" s="2">
        <v>49.74</v>
      </c>
    </row>
    <row r="659" spans="24:28" x14ac:dyDescent="0.25">
      <c r="X659" s="1">
        <v>42952</v>
      </c>
      <c r="Y659" s="1">
        <v>4980</v>
      </c>
      <c r="Z659" s="2">
        <v>170.69</v>
      </c>
      <c r="AA659" s="2">
        <v>0</v>
      </c>
      <c r="AB659" s="2">
        <v>0</v>
      </c>
    </row>
    <row r="660" spans="24:28" x14ac:dyDescent="0.25">
      <c r="X660" s="1">
        <v>42964</v>
      </c>
      <c r="Y660" s="1">
        <v>650</v>
      </c>
      <c r="Z660" s="2">
        <v>275.18</v>
      </c>
      <c r="AA660" s="2">
        <v>26.23</v>
      </c>
      <c r="AB660" s="2">
        <v>309.91000000000003</v>
      </c>
    </row>
    <row r="661" spans="24:28" x14ac:dyDescent="0.25">
      <c r="X661" s="1">
        <v>42968</v>
      </c>
      <c r="Y661" s="1">
        <v>104</v>
      </c>
      <c r="Z661" s="2">
        <v>0</v>
      </c>
      <c r="AA661" s="2">
        <v>17.12</v>
      </c>
      <c r="AB661" s="2">
        <v>0</v>
      </c>
    </row>
    <row r="662" spans="24:28" x14ac:dyDescent="0.25">
      <c r="X662" s="1">
        <v>43025</v>
      </c>
      <c r="Y662" s="1">
        <v>4980</v>
      </c>
      <c r="Z662" s="2">
        <v>0</v>
      </c>
      <c r="AA662" s="2">
        <v>47.96</v>
      </c>
      <c r="AB662" s="2">
        <v>47.96</v>
      </c>
    </row>
    <row r="663" spans="24:28" x14ac:dyDescent="0.25">
      <c r="X663" s="1">
        <v>43038</v>
      </c>
      <c r="Y663" s="1">
        <v>450</v>
      </c>
      <c r="Z663" s="2">
        <v>581.52</v>
      </c>
      <c r="AA663" s="2">
        <v>367.02</v>
      </c>
      <c r="AB663" s="2">
        <v>1186.43</v>
      </c>
    </row>
    <row r="664" spans="24:28" x14ac:dyDescent="0.25">
      <c r="X664" s="1">
        <v>43039</v>
      </c>
      <c r="Y664" s="1">
        <v>450</v>
      </c>
      <c r="Z664" s="2">
        <v>0</v>
      </c>
      <c r="AA664" s="2">
        <v>0</v>
      </c>
      <c r="AB664" s="2">
        <v>86.16</v>
      </c>
    </row>
    <row r="665" spans="24:28" x14ac:dyDescent="0.25">
      <c r="X665" s="1">
        <v>43049</v>
      </c>
      <c r="Y665" s="1">
        <v>450</v>
      </c>
      <c r="Z665" s="2">
        <v>0</v>
      </c>
      <c r="AA665" s="2">
        <v>0</v>
      </c>
      <c r="AB665" s="2">
        <v>232.3</v>
      </c>
    </row>
    <row r="666" spans="24:28" x14ac:dyDescent="0.25">
      <c r="X666" s="1">
        <v>43074</v>
      </c>
      <c r="Y666" s="1">
        <v>555</v>
      </c>
      <c r="Z666" s="2">
        <v>0</v>
      </c>
      <c r="AA666" s="2">
        <v>0</v>
      </c>
      <c r="AB666" s="2">
        <v>49.79</v>
      </c>
    </row>
    <row r="667" spans="24:28" x14ac:dyDescent="0.25">
      <c r="X667" s="1">
        <v>43147</v>
      </c>
      <c r="Y667" s="1">
        <v>150</v>
      </c>
      <c r="Z667" s="2">
        <v>463.37</v>
      </c>
      <c r="AA667" s="2">
        <v>96.3</v>
      </c>
      <c r="AB667" s="2">
        <v>284.55</v>
      </c>
    </row>
    <row r="668" spans="24:28" x14ac:dyDescent="0.25">
      <c r="X668" s="1">
        <v>43159</v>
      </c>
      <c r="Y668" s="1">
        <v>500</v>
      </c>
      <c r="Z668" s="2">
        <v>81.81</v>
      </c>
      <c r="AA668" s="2">
        <v>0</v>
      </c>
      <c r="AB668" s="2">
        <v>0</v>
      </c>
    </row>
    <row r="669" spans="24:28" x14ac:dyDescent="0.25">
      <c r="X669" s="1">
        <v>43204</v>
      </c>
      <c r="Y669" s="1">
        <v>220</v>
      </c>
      <c r="Z669" s="2">
        <v>0</v>
      </c>
      <c r="AA669" s="2">
        <v>40.61</v>
      </c>
      <c r="AB669" s="2">
        <v>0</v>
      </c>
    </row>
    <row r="670" spans="24:28" x14ac:dyDescent="0.25">
      <c r="X670" s="1">
        <v>43225</v>
      </c>
      <c r="Y670" s="1">
        <v>450</v>
      </c>
      <c r="Z670" s="2">
        <v>131.66</v>
      </c>
      <c r="AA670" s="2">
        <v>33</v>
      </c>
      <c r="AB670" s="2">
        <v>96.36</v>
      </c>
    </row>
    <row r="671" spans="24:28" x14ac:dyDescent="0.25">
      <c r="X671" s="1">
        <v>43263</v>
      </c>
      <c r="Y671" s="1">
        <v>555</v>
      </c>
      <c r="Z671" s="2">
        <v>0</v>
      </c>
      <c r="AA671" s="2">
        <v>0</v>
      </c>
      <c r="AB671" s="2">
        <v>2219.52</v>
      </c>
    </row>
    <row r="672" spans="24:28" x14ac:dyDescent="0.25">
      <c r="X672" s="1">
        <v>43277</v>
      </c>
      <c r="Y672" s="1">
        <v>800</v>
      </c>
      <c r="Z672" s="2">
        <v>6051.58</v>
      </c>
      <c r="AA672" s="2">
        <v>5520.2</v>
      </c>
      <c r="AB672" s="2">
        <v>11520.2</v>
      </c>
    </row>
    <row r="673" spans="24:28" x14ac:dyDescent="0.25">
      <c r="X673" s="1">
        <v>43289</v>
      </c>
      <c r="Y673" s="1">
        <v>777</v>
      </c>
      <c r="Z673" s="2">
        <v>48.88</v>
      </c>
      <c r="AA673" s="2">
        <v>0</v>
      </c>
      <c r="AB673" s="2">
        <v>52.24</v>
      </c>
    </row>
    <row r="674" spans="24:28" x14ac:dyDescent="0.25">
      <c r="X674" s="1">
        <v>43292</v>
      </c>
      <c r="Y674" s="1">
        <v>260</v>
      </c>
      <c r="Z674" s="2">
        <v>0</v>
      </c>
      <c r="AA674" s="2">
        <v>0</v>
      </c>
      <c r="AB674" s="2">
        <v>50.68</v>
      </c>
    </row>
    <row r="675" spans="24:28" x14ac:dyDescent="0.25">
      <c r="X675" s="1">
        <v>43301</v>
      </c>
      <c r="Y675" s="1">
        <v>4980</v>
      </c>
      <c r="Z675" s="2">
        <v>0</v>
      </c>
      <c r="AA675" s="2">
        <v>0</v>
      </c>
      <c r="AB675" s="2">
        <v>121.17</v>
      </c>
    </row>
    <row r="676" spans="24:28" x14ac:dyDescent="0.25">
      <c r="X676" s="1">
        <v>43303</v>
      </c>
      <c r="Y676" s="1">
        <v>260</v>
      </c>
      <c r="Z676" s="2">
        <v>186.26</v>
      </c>
      <c r="AA676" s="2">
        <v>0</v>
      </c>
      <c r="AB676" s="2">
        <v>118.3</v>
      </c>
    </row>
    <row r="677" spans="24:28" x14ac:dyDescent="0.25">
      <c r="X677" s="1">
        <v>43376</v>
      </c>
      <c r="Y677" s="1">
        <v>300</v>
      </c>
      <c r="Z677" s="2">
        <v>328.56</v>
      </c>
      <c r="AA677" s="2">
        <v>0</v>
      </c>
      <c r="AB677" s="2">
        <v>144.54</v>
      </c>
    </row>
    <row r="678" spans="24:28" x14ac:dyDescent="0.25">
      <c r="X678" s="1">
        <v>43407</v>
      </c>
      <c r="Y678" s="1">
        <v>260</v>
      </c>
      <c r="Z678" s="2">
        <v>32.76</v>
      </c>
      <c r="AA678" s="2">
        <v>0</v>
      </c>
      <c r="AB678" s="2">
        <v>0</v>
      </c>
    </row>
    <row r="679" spans="24:28" x14ac:dyDescent="0.25">
      <c r="X679" s="1">
        <v>43426</v>
      </c>
      <c r="Y679" s="1">
        <v>340</v>
      </c>
      <c r="Z679" s="2">
        <v>230.59</v>
      </c>
      <c r="AA679" s="2">
        <v>0</v>
      </c>
      <c r="AB679" s="2">
        <v>27.67</v>
      </c>
    </row>
    <row r="680" spans="24:28" x14ac:dyDescent="0.25">
      <c r="X680" s="1">
        <v>43437</v>
      </c>
      <c r="Y680" s="1">
        <v>4980</v>
      </c>
      <c r="Z680" s="2">
        <v>932</v>
      </c>
      <c r="AA680" s="2">
        <v>932.35</v>
      </c>
      <c r="AB680" s="2">
        <v>1944.58</v>
      </c>
    </row>
    <row r="681" spans="24:28" x14ac:dyDescent="0.25">
      <c r="X681" s="1">
        <v>43443</v>
      </c>
      <c r="Y681" s="1">
        <v>220</v>
      </c>
      <c r="Z681" s="2">
        <v>46.59</v>
      </c>
      <c r="AA681" s="2">
        <v>0</v>
      </c>
      <c r="AB681" s="2">
        <v>0</v>
      </c>
    </row>
    <row r="682" spans="24:28" x14ac:dyDescent="0.25">
      <c r="X682" s="1">
        <v>43449</v>
      </c>
      <c r="Y682" s="1">
        <v>450</v>
      </c>
      <c r="Z682" s="2">
        <v>86.53</v>
      </c>
      <c r="AA682" s="2">
        <v>0</v>
      </c>
      <c r="AB682" s="2">
        <v>0</v>
      </c>
    </row>
    <row r="683" spans="24:28" x14ac:dyDescent="0.25">
      <c r="X683" s="1">
        <v>43458</v>
      </c>
      <c r="Y683" s="1">
        <v>250</v>
      </c>
      <c r="Z683" s="2">
        <v>454.49</v>
      </c>
      <c r="AA683" s="2">
        <v>0</v>
      </c>
      <c r="AB683" s="2">
        <v>172.75</v>
      </c>
    </row>
    <row r="684" spans="24:28" x14ac:dyDescent="0.25">
      <c r="X684" s="1">
        <v>43466</v>
      </c>
      <c r="Y684" s="1">
        <v>450</v>
      </c>
      <c r="Z684" s="2">
        <v>66.48</v>
      </c>
      <c r="AA684" s="2">
        <v>0</v>
      </c>
      <c r="AB684" s="2">
        <v>0</v>
      </c>
    </row>
    <row r="685" spans="24:28" x14ac:dyDescent="0.25">
      <c r="X685" s="1">
        <v>43470</v>
      </c>
      <c r="Y685" s="1">
        <v>4980</v>
      </c>
      <c r="Z685" s="2">
        <v>0</v>
      </c>
      <c r="AA685" s="2">
        <v>26.17</v>
      </c>
      <c r="AB685" s="2">
        <v>0</v>
      </c>
    </row>
    <row r="686" spans="24:28" x14ac:dyDescent="0.25">
      <c r="X686" s="1">
        <v>43480</v>
      </c>
      <c r="Y686" s="1">
        <v>450</v>
      </c>
      <c r="Z686" s="2">
        <v>0</v>
      </c>
      <c r="AA686" s="2">
        <v>279.54000000000002</v>
      </c>
      <c r="AB686" s="2">
        <v>142.97999999999999</v>
      </c>
    </row>
    <row r="687" spans="24:28" x14ac:dyDescent="0.25">
      <c r="X687" s="1">
        <v>43506</v>
      </c>
      <c r="Y687" s="1">
        <v>104</v>
      </c>
      <c r="Z687" s="2">
        <v>49.83</v>
      </c>
      <c r="AA687" s="2">
        <v>230.65</v>
      </c>
      <c r="AB687" s="2">
        <v>0</v>
      </c>
    </row>
    <row r="688" spans="24:28" x14ac:dyDescent="0.25">
      <c r="X688" s="1">
        <v>43562</v>
      </c>
      <c r="Y688" s="1">
        <v>150</v>
      </c>
      <c r="Z688" s="2">
        <v>549</v>
      </c>
      <c r="AA688" s="2">
        <v>472.46</v>
      </c>
      <c r="AB688" s="2">
        <v>404.07</v>
      </c>
    </row>
    <row r="689" spans="24:28" x14ac:dyDescent="0.25">
      <c r="X689" s="1">
        <v>43563</v>
      </c>
      <c r="Y689" s="1">
        <v>250</v>
      </c>
      <c r="Z689" s="2">
        <v>138.61000000000001</v>
      </c>
      <c r="AA689" s="2">
        <v>0</v>
      </c>
      <c r="AB689" s="2">
        <v>0</v>
      </c>
    </row>
    <row r="690" spans="24:28" x14ac:dyDescent="0.25">
      <c r="X690" s="1">
        <v>43569</v>
      </c>
      <c r="Y690" s="1">
        <v>777</v>
      </c>
      <c r="Z690" s="2">
        <v>2452.08</v>
      </c>
      <c r="AA690" s="2">
        <v>758.08</v>
      </c>
      <c r="AB690" s="2">
        <v>1870.86</v>
      </c>
    </row>
    <row r="691" spans="24:28" x14ac:dyDescent="0.25">
      <c r="X691" s="1">
        <v>43587</v>
      </c>
      <c r="Y691" s="1">
        <v>220</v>
      </c>
      <c r="Z691" s="2">
        <v>19.739999999999998</v>
      </c>
      <c r="AA691" s="2">
        <v>0</v>
      </c>
      <c r="AB691" s="2">
        <v>0</v>
      </c>
    </row>
    <row r="692" spans="24:28" x14ac:dyDescent="0.25">
      <c r="X692" s="1">
        <v>43615</v>
      </c>
      <c r="Y692" s="1">
        <v>260</v>
      </c>
      <c r="Z692" s="2">
        <v>0</v>
      </c>
      <c r="AA692" s="2">
        <v>0</v>
      </c>
      <c r="AB692" s="2">
        <v>49.06</v>
      </c>
    </row>
    <row r="693" spans="24:28" x14ac:dyDescent="0.25">
      <c r="X693" s="1">
        <v>43623</v>
      </c>
      <c r="Y693" s="1">
        <v>320</v>
      </c>
      <c r="Z693" s="2">
        <v>140.86000000000001</v>
      </c>
      <c r="AA693" s="2">
        <v>49.1</v>
      </c>
      <c r="AB693" s="2">
        <v>171.06</v>
      </c>
    </row>
    <row r="694" spans="24:28" x14ac:dyDescent="0.25">
      <c r="X694" s="1">
        <v>43684</v>
      </c>
      <c r="Y694" s="1">
        <v>500</v>
      </c>
      <c r="Z694" s="2">
        <v>0</v>
      </c>
      <c r="AA694" s="2">
        <v>0</v>
      </c>
      <c r="AB694" s="2">
        <v>285602.8</v>
      </c>
    </row>
    <row r="695" spans="24:28" x14ac:dyDescent="0.25">
      <c r="X695" s="1">
        <v>43702</v>
      </c>
      <c r="Y695" s="1">
        <v>290</v>
      </c>
      <c r="Z695" s="2">
        <v>0</v>
      </c>
      <c r="AA695" s="2">
        <v>0</v>
      </c>
      <c r="AB695" s="2">
        <v>220.17</v>
      </c>
    </row>
    <row r="696" spans="24:28" x14ac:dyDescent="0.25">
      <c r="X696" s="1">
        <v>43712</v>
      </c>
      <c r="Y696" s="1">
        <v>4980</v>
      </c>
      <c r="Z696" s="2">
        <v>0</v>
      </c>
      <c r="AA696" s="2">
        <v>0</v>
      </c>
      <c r="AB696" s="2">
        <v>242.34</v>
      </c>
    </row>
    <row r="697" spans="24:28" x14ac:dyDescent="0.25">
      <c r="X697" s="1">
        <v>43716</v>
      </c>
      <c r="Y697" s="1">
        <v>777</v>
      </c>
      <c r="Z697" s="2">
        <v>0</v>
      </c>
      <c r="AA697" s="2">
        <v>383.8</v>
      </c>
      <c r="AB697" s="2">
        <v>0</v>
      </c>
    </row>
    <row r="698" spans="24:28" x14ac:dyDescent="0.25">
      <c r="X698" s="1">
        <v>43751</v>
      </c>
      <c r="Y698" s="1">
        <v>150</v>
      </c>
      <c r="Z698" s="2">
        <v>202.67</v>
      </c>
      <c r="AA698" s="2">
        <v>0</v>
      </c>
      <c r="AB698" s="2">
        <v>40.83</v>
      </c>
    </row>
    <row r="699" spans="24:28" x14ac:dyDescent="0.25">
      <c r="X699" s="1">
        <v>43782</v>
      </c>
      <c r="Y699" s="1">
        <v>777</v>
      </c>
      <c r="Z699" s="2">
        <v>95.76</v>
      </c>
      <c r="AA699" s="2">
        <v>0</v>
      </c>
      <c r="AB699" s="2">
        <v>0</v>
      </c>
    </row>
    <row r="700" spans="24:28" x14ac:dyDescent="0.25">
      <c r="X700" s="1">
        <v>43816</v>
      </c>
      <c r="Y700" s="1">
        <v>4980</v>
      </c>
      <c r="Z700" s="2">
        <v>1147.44</v>
      </c>
      <c r="AA700" s="2">
        <v>117.72</v>
      </c>
      <c r="AB700" s="2">
        <v>0</v>
      </c>
    </row>
    <row r="701" spans="24:28" x14ac:dyDescent="0.25">
      <c r="X701" s="1">
        <v>43878</v>
      </c>
      <c r="Y701" s="1">
        <v>150</v>
      </c>
      <c r="Z701" s="2">
        <v>758.37</v>
      </c>
      <c r="AA701" s="2">
        <v>703.18</v>
      </c>
      <c r="AB701" s="2">
        <v>1017.42</v>
      </c>
    </row>
    <row r="702" spans="24:28" x14ac:dyDescent="0.25">
      <c r="X702" s="1">
        <v>43886</v>
      </c>
      <c r="Y702" s="1">
        <v>150</v>
      </c>
      <c r="Z702" s="2">
        <v>586.11</v>
      </c>
      <c r="AA702" s="2">
        <v>0</v>
      </c>
      <c r="AB702" s="2">
        <v>0</v>
      </c>
    </row>
    <row r="703" spans="24:28" x14ac:dyDescent="0.25">
      <c r="X703" s="1">
        <v>43908</v>
      </c>
      <c r="Y703" s="1">
        <v>104</v>
      </c>
      <c r="Z703" s="2">
        <v>0</v>
      </c>
      <c r="AA703" s="2">
        <v>45.76</v>
      </c>
      <c r="AB703" s="2">
        <v>0</v>
      </c>
    </row>
    <row r="704" spans="24:28" x14ac:dyDescent="0.25">
      <c r="X704" s="1">
        <v>43922</v>
      </c>
      <c r="Y704" s="1">
        <v>290</v>
      </c>
      <c r="Z704" s="2">
        <v>361.89</v>
      </c>
      <c r="AA704" s="2">
        <v>720.29</v>
      </c>
      <c r="AB704" s="2">
        <v>485.36</v>
      </c>
    </row>
    <row r="705" spans="24:28" x14ac:dyDescent="0.25">
      <c r="X705" s="1">
        <v>43954</v>
      </c>
      <c r="Y705" s="1">
        <v>555</v>
      </c>
      <c r="Z705" s="2">
        <v>29829.1</v>
      </c>
      <c r="AA705" s="2">
        <v>0</v>
      </c>
      <c r="AB705" s="2">
        <v>0</v>
      </c>
    </row>
    <row r="706" spans="24:28" x14ac:dyDescent="0.25">
      <c r="X706" s="1">
        <v>44018</v>
      </c>
      <c r="Y706" s="1">
        <v>104</v>
      </c>
      <c r="Z706" s="2">
        <v>46.22</v>
      </c>
      <c r="AA706" s="2">
        <v>0</v>
      </c>
      <c r="AB706" s="2">
        <v>0</v>
      </c>
    </row>
    <row r="707" spans="24:28" x14ac:dyDescent="0.25">
      <c r="X707" s="1">
        <v>44086</v>
      </c>
      <c r="Y707" s="1">
        <v>260</v>
      </c>
      <c r="Z707" s="2">
        <v>0</v>
      </c>
      <c r="AA707" s="2">
        <v>0</v>
      </c>
      <c r="AB707" s="2">
        <v>49.05</v>
      </c>
    </row>
    <row r="708" spans="24:28" x14ac:dyDescent="0.25">
      <c r="X708" s="1">
        <v>44122</v>
      </c>
      <c r="Y708" s="1">
        <v>4980</v>
      </c>
      <c r="Z708" s="2">
        <v>277.22000000000003</v>
      </c>
      <c r="AA708" s="2">
        <v>0</v>
      </c>
      <c r="AB708" s="2">
        <v>0</v>
      </c>
    </row>
    <row r="709" spans="24:28" x14ac:dyDescent="0.25">
      <c r="X709" s="1">
        <v>44130</v>
      </c>
      <c r="Y709" s="1">
        <v>450</v>
      </c>
      <c r="Z709" s="2">
        <v>0</v>
      </c>
      <c r="AA709" s="2">
        <v>0</v>
      </c>
      <c r="AB709" s="2">
        <v>61.82</v>
      </c>
    </row>
    <row r="710" spans="24:28" x14ac:dyDescent="0.25">
      <c r="X710" s="1">
        <v>44142</v>
      </c>
      <c r="Y710" s="1">
        <v>104</v>
      </c>
      <c r="Z710" s="2">
        <v>45.9</v>
      </c>
      <c r="AA710" s="2">
        <v>0</v>
      </c>
      <c r="AB710" s="2">
        <v>40.39</v>
      </c>
    </row>
    <row r="711" spans="24:28" x14ac:dyDescent="0.25">
      <c r="X711" s="1">
        <v>44164</v>
      </c>
      <c r="Y711" s="1">
        <v>260</v>
      </c>
      <c r="Z711" s="2">
        <v>0</v>
      </c>
      <c r="AA711" s="2">
        <v>44.73</v>
      </c>
      <c r="AB711" s="2">
        <v>123</v>
      </c>
    </row>
    <row r="712" spans="24:28" x14ac:dyDescent="0.25">
      <c r="X712" s="1">
        <v>44174</v>
      </c>
      <c r="Y712" s="1">
        <v>250</v>
      </c>
      <c r="Z712" s="2">
        <v>49.43</v>
      </c>
      <c r="AA712" s="2">
        <v>0</v>
      </c>
      <c r="AB712" s="2">
        <v>0</v>
      </c>
    </row>
    <row r="713" spans="24:28" x14ac:dyDescent="0.25">
      <c r="X713" s="1">
        <v>44215</v>
      </c>
      <c r="Y713" s="1">
        <v>150</v>
      </c>
      <c r="Z713" s="2">
        <v>45.07</v>
      </c>
      <c r="AA713" s="2">
        <v>0</v>
      </c>
      <c r="AB713" s="2">
        <v>285.55</v>
      </c>
    </row>
    <row r="714" spans="24:28" x14ac:dyDescent="0.25">
      <c r="X714" s="1">
        <v>44248</v>
      </c>
      <c r="Y714" s="1">
        <v>250</v>
      </c>
      <c r="Z714" s="2">
        <v>595.58000000000004</v>
      </c>
      <c r="AA714" s="2">
        <v>303.89999999999998</v>
      </c>
      <c r="AB714" s="2">
        <v>576.82000000000005</v>
      </c>
    </row>
    <row r="715" spans="24:28" x14ac:dyDescent="0.25">
      <c r="X715" s="1">
        <v>44257</v>
      </c>
      <c r="Y715" s="1">
        <v>250</v>
      </c>
      <c r="Z715" s="2">
        <v>0</v>
      </c>
      <c r="AA715" s="2">
        <v>0</v>
      </c>
      <c r="AB715" s="2">
        <v>50.68</v>
      </c>
    </row>
    <row r="716" spans="24:28" x14ac:dyDescent="0.25">
      <c r="X716" s="1">
        <v>44258</v>
      </c>
      <c r="Y716" s="1">
        <v>400</v>
      </c>
      <c r="Z716" s="2">
        <v>209.32</v>
      </c>
      <c r="AA716" s="2">
        <v>0</v>
      </c>
      <c r="AB716" s="2">
        <v>0</v>
      </c>
    </row>
    <row r="717" spans="24:28" x14ac:dyDescent="0.25">
      <c r="X717" s="1">
        <v>44268</v>
      </c>
      <c r="Y717" s="1">
        <v>150</v>
      </c>
      <c r="Z717" s="2">
        <v>95</v>
      </c>
      <c r="AA717" s="2">
        <v>49.06</v>
      </c>
      <c r="AB717" s="2">
        <v>0</v>
      </c>
    </row>
    <row r="718" spans="24:28" x14ac:dyDescent="0.25">
      <c r="X718" s="1">
        <v>44320</v>
      </c>
      <c r="Y718" s="1">
        <v>250</v>
      </c>
      <c r="Z718" s="2">
        <v>1533.12</v>
      </c>
      <c r="AA718" s="2">
        <v>12351.94</v>
      </c>
      <c r="AB718" s="2">
        <v>6402.12</v>
      </c>
    </row>
    <row r="719" spans="24:28" x14ac:dyDescent="0.25">
      <c r="X719" s="1">
        <v>44425</v>
      </c>
      <c r="Y719" s="1">
        <v>777</v>
      </c>
      <c r="Z719" s="2">
        <v>168309.48</v>
      </c>
      <c r="AA719" s="2">
        <v>0</v>
      </c>
      <c r="AB719" s="2">
        <v>0</v>
      </c>
    </row>
    <row r="720" spans="24:28" x14ac:dyDescent="0.25">
      <c r="X720" s="1">
        <v>44436</v>
      </c>
      <c r="Y720" s="1">
        <v>320</v>
      </c>
      <c r="Z720" s="2">
        <v>346.76</v>
      </c>
      <c r="AA720" s="2">
        <v>165.37</v>
      </c>
      <c r="AB720" s="2">
        <v>308.61</v>
      </c>
    </row>
    <row r="721" spans="24:28" x14ac:dyDescent="0.25">
      <c r="X721" s="1">
        <v>44440</v>
      </c>
      <c r="Y721" s="1">
        <v>280</v>
      </c>
      <c r="Z721" s="2">
        <v>93.3</v>
      </c>
      <c r="AA721" s="2">
        <v>0</v>
      </c>
      <c r="AB721" s="2">
        <v>259.93</v>
      </c>
    </row>
    <row r="722" spans="24:28" x14ac:dyDescent="0.25">
      <c r="X722" s="1">
        <v>44444</v>
      </c>
      <c r="Y722" s="1">
        <v>150</v>
      </c>
      <c r="Z722" s="2">
        <v>174.84</v>
      </c>
      <c r="AA722" s="2">
        <v>202.74</v>
      </c>
      <c r="AB722" s="2">
        <v>0</v>
      </c>
    </row>
    <row r="723" spans="24:28" x14ac:dyDescent="0.25">
      <c r="X723" s="1">
        <v>44465</v>
      </c>
      <c r="Y723" s="1">
        <v>220</v>
      </c>
      <c r="Z723" s="2">
        <v>0</v>
      </c>
      <c r="AA723" s="2">
        <v>0</v>
      </c>
      <c r="AB723" s="2">
        <v>98.7</v>
      </c>
    </row>
    <row r="724" spans="24:28" x14ac:dyDescent="0.25">
      <c r="X724" s="1">
        <v>44470</v>
      </c>
      <c r="Y724" s="1">
        <v>220</v>
      </c>
      <c r="Z724" s="2">
        <v>17.920000000000002</v>
      </c>
      <c r="AA724" s="2">
        <v>8.9600000000000009</v>
      </c>
      <c r="AB724" s="2">
        <v>19.54</v>
      </c>
    </row>
    <row r="725" spans="24:28" x14ac:dyDescent="0.25">
      <c r="X725" s="1">
        <v>44486</v>
      </c>
      <c r="Y725" s="1">
        <v>400</v>
      </c>
      <c r="Z725" s="2">
        <v>487.45</v>
      </c>
      <c r="AA725" s="2">
        <v>93.51</v>
      </c>
      <c r="AB725" s="2">
        <v>174.88</v>
      </c>
    </row>
    <row r="726" spans="24:28" x14ac:dyDescent="0.25">
      <c r="X726" s="1">
        <v>44489</v>
      </c>
      <c r="Y726" s="1">
        <v>250</v>
      </c>
      <c r="Z726" s="2">
        <v>0</v>
      </c>
      <c r="AA726" s="2">
        <v>369.54</v>
      </c>
      <c r="AB726" s="2">
        <v>41</v>
      </c>
    </row>
    <row r="727" spans="24:28" x14ac:dyDescent="0.25">
      <c r="X727" s="1">
        <v>44491</v>
      </c>
      <c r="Y727" s="1">
        <v>450</v>
      </c>
      <c r="Z727" s="2">
        <v>253.84</v>
      </c>
      <c r="AA727" s="2">
        <v>0</v>
      </c>
      <c r="AB727" s="2">
        <v>0</v>
      </c>
    </row>
    <row r="728" spans="24:28" x14ac:dyDescent="0.25">
      <c r="X728" s="1">
        <v>44533</v>
      </c>
      <c r="Y728" s="1">
        <v>650</v>
      </c>
      <c r="Z728" s="2">
        <v>0</v>
      </c>
      <c r="AA728" s="2">
        <v>66.819999999999993</v>
      </c>
      <c r="AB728" s="2">
        <v>0</v>
      </c>
    </row>
    <row r="729" spans="24:28" x14ac:dyDescent="0.25">
      <c r="X729" s="1">
        <v>44553</v>
      </c>
      <c r="Y729" s="1">
        <v>220</v>
      </c>
      <c r="Z729" s="2">
        <v>0</v>
      </c>
      <c r="AA729" s="2">
        <v>138.66</v>
      </c>
      <c r="AB729" s="2">
        <v>197.44</v>
      </c>
    </row>
    <row r="730" spans="24:28" x14ac:dyDescent="0.25">
      <c r="X730" s="1">
        <v>44590</v>
      </c>
      <c r="Y730" s="1">
        <v>340</v>
      </c>
      <c r="Z730" s="2">
        <v>149.4</v>
      </c>
      <c r="AA730" s="2">
        <v>0</v>
      </c>
      <c r="AB730" s="2">
        <v>0</v>
      </c>
    </row>
    <row r="731" spans="24:28" x14ac:dyDescent="0.25">
      <c r="X731" s="1">
        <v>44606</v>
      </c>
      <c r="Y731" s="1">
        <v>450</v>
      </c>
      <c r="Z731" s="2">
        <v>993.66</v>
      </c>
      <c r="AA731" s="2">
        <v>462.48</v>
      </c>
      <c r="AB731" s="2">
        <v>1697.92</v>
      </c>
    </row>
    <row r="732" spans="24:28" x14ac:dyDescent="0.25">
      <c r="X732" s="1">
        <v>44610</v>
      </c>
      <c r="Y732" s="1">
        <v>4980</v>
      </c>
      <c r="Z732" s="2">
        <v>0</v>
      </c>
      <c r="AA732" s="2">
        <v>0</v>
      </c>
      <c r="AB732" s="2">
        <v>56.64</v>
      </c>
    </row>
    <row r="733" spans="24:28" x14ac:dyDescent="0.25">
      <c r="X733" s="1">
        <v>44659</v>
      </c>
      <c r="Y733" s="1">
        <v>650</v>
      </c>
      <c r="Z733" s="2">
        <v>54.46</v>
      </c>
      <c r="AA733" s="2">
        <v>0</v>
      </c>
      <c r="AB733" s="2">
        <v>0</v>
      </c>
    </row>
    <row r="734" spans="24:28" x14ac:dyDescent="0.25">
      <c r="X734" s="1">
        <v>44685</v>
      </c>
      <c r="Y734" s="1">
        <v>220</v>
      </c>
      <c r="Z734" s="2">
        <v>31</v>
      </c>
      <c r="AA734" s="2">
        <v>0</v>
      </c>
      <c r="AB734" s="2">
        <v>0</v>
      </c>
    </row>
    <row r="735" spans="24:28" x14ac:dyDescent="0.25">
      <c r="X735" s="1">
        <v>44700</v>
      </c>
      <c r="Y735" s="1">
        <v>450</v>
      </c>
      <c r="Z735" s="2">
        <v>9.08</v>
      </c>
      <c r="AA735" s="2">
        <v>0</v>
      </c>
      <c r="AB735" s="2">
        <v>18.440000000000001</v>
      </c>
    </row>
    <row r="736" spans="24:28" x14ac:dyDescent="0.25">
      <c r="X736" s="1">
        <v>44722</v>
      </c>
      <c r="Y736" s="1">
        <v>150</v>
      </c>
      <c r="Z736" s="2">
        <v>0</v>
      </c>
      <c r="AA736" s="2">
        <v>91.8</v>
      </c>
      <c r="AB736" s="2">
        <v>0</v>
      </c>
    </row>
    <row r="737" spans="24:28" x14ac:dyDescent="0.25">
      <c r="X737" s="1">
        <v>44730</v>
      </c>
      <c r="Y737" s="1">
        <v>260</v>
      </c>
      <c r="Z737" s="2">
        <v>0</v>
      </c>
      <c r="AA737" s="2">
        <v>438.65</v>
      </c>
      <c r="AB737" s="2">
        <v>0</v>
      </c>
    </row>
    <row r="738" spans="24:28" x14ac:dyDescent="0.25">
      <c r="X738" s="1">
        <v>44774</v>
      </c>
      <c r="Y738" s="1">
        <v>555</v>
      </c>
      <c r="Z738" s="2">
        <v>25.79</v>
      </c>
      <c r="AA738" s="2">
        <v>0</v>
      </c>
      <c r="AB738" s="2">
        <v>49.74</v>
      </c>
    </row>
    <row r="739" spans="24:28" x14ac:dyDescent="0.25">
      <c r="X739" s="1">
        <v>44781</v>
      </c>
      <c r="Y739" s="1">
        <v>270</v>
      </c>
      <c r="Z739" s="2">
        <v>4964.16</v>
      </c>
      <c r="AA739" s="2">
        <v>20485.18</v>
      </c>
      <c r="AB739" s="2">
        <v>6398.53</v>
      </c>
    </row>
    <row r="740" spans="24:28" x14ac:dyDescent="0.25">
      <c r="X740" s="1">
        <v>44793</v>
      </c>
      <c r="Y740" s="1">
        <v>180</v>
      </c>
      <c r="Z740" s="2">
        <v>0</v>
      </c>
      <c r="AA740" s="2">
        <v>0</v>
      </c>
      <c r="AB740" s="2">
        <v>61.3</v>
      </c>
    </row>
    <row r="741" spans="24:28" x14ac:dyDescent="0.25">
      <c r="X741" s="1">
        <v>44796</v>
      </c>
      <c r="Y741" s="1">
        <v>180</v>
      </c>
      <c r="Z741" s="2">
        <v>596.25</v>
      </c>
      <c r="AA741" s="2">
        <v>0</v>
      </c>
      <c r="AB741" s="2">
        <v>61.3</v>
      </c>
    </row>
    <row r="742" spans="24:28" x14ac:dyDescent="0.25">
      <c r="X742" s="1">
        <v>44818</v>
      </c>
      <c r="Y742" s="1">
        <v>777</v>
      </c>
      <c r="Z742" s="2">
        <v>0</v>
      </c>
      <c r="AA742" s="2">
        <v>0</v>
      </c>
      <c r="AB742" s="2">
        <v>191.9</v>
      </c>
    </row>
    <row r="743" spans="24:28" x14ac:dyDescent="0.25">
      <c r="X743" s="1">
        <v>44828</v>
      </c>
      <c r="Y743" s="1">
        <v>400</v>
      </c>
      <c r="Z743" s="2">
        <v>0</v>
      </c>
      <c r="AA743" s="2">
        <v>95</v>
      </c>
      <c r="AB743" s="2">
        <v>0</v>
      </c>
    </row>
    <row r="744" spans="24:28" x14ac:dyDescent="0.25">
      <c r="X744" s="1">
        <v>44841</v>
      </c>
      <c r="Y744" s="1">
        <v>150</v>
      </c>
      <c r="Z744" s="2">
        <v>185.97</v>
      </c>
      <c r="AA744" s="2">
        <v>144.41999999999999</v>
      </c>
      <c r="AB744" s="2">
        <v>0</v>
      </c>
    </row>
    <row r="745" spans="24:28" x14ac:dyDescent="0.25">
      <c r="X745" s="1">
        <v>44844</v>
      </c>
      <c r="Y745" s="1">
        <v>104</v>
      </c>
      <c r="Z745" s="2">
        <v>0</v>
      </c>
      <c r="AA745" s="2">
        <v>0</v>
      </c>
      <c r="AB745" s="2">
        <v>49.74</v>
      </c>
    </row>
    <row r="746" spans="24:28" x14ac:dyDescent="0.25">
      <c r="X746" s="1">
        <v>44887</v>
      </c>
      <c r="Y746" s="1">
        <v>250</v>
      </c>
      <c r="Z746" s="2">
        <v>0</v>
      </c>
      <c r="AA746" s="2">
        <v>90.21</v>
      </c>
      <c r="AB746" s="2">
        <v>0</v>
      </c>
    </row>
    <row r="747" spans="24:28" x14ac:dyDescent="0.25">
      <c r="X747" s="1">
        <v>44888</v>
      </c>
      <c r="Y747" s="1">
        <v>104</v>
      </c>
      <c r="Z747" s="2">
        <v>64.92</v>
      </c>
      <c r="AA747" s="2">
        <v>0</v>
      </c>
      <c r="AB747" s="2">
        <v>0</v>
      </c>
    </row>
    <row r="748" spans="24:28" x14ac:dyDescent="0.25">
      <c r="X748" s="1">
        <v>44922</v>
      </c>
      <c r="Y748" s="1">
        <v>180</v>
      </c>
      <c r="Z748" s="2">
        <v>342.85</v>
      </c>
      <c r="AA748" s="2">
        <v>0</v>
      </c>
      <c r="AB748" s="2">
        <v>0</v>
      </c>
    </row>
    <row r="749" spans="24:28" x14ac:dyDescent="0.25">
      <c r="X749" s="1">
        <v>44931</v>
      </c>
      <c r="Y749" s="1">
        <v>260</v>
      </c>
      <c r="Z749" s="2">
        <v>0</v>
      </c>
      <c r="AA749" s="2">
        <v>1074.72</v>
      </c>
      <c r="AB749" s="2">
        <v>485.9</v>
      </c>
    </row>
    <row r="750" spans="24:28" x14ac:dyDescent="0.25">
      <c r="X750" s="1">
        <v>44961</v>
      </c>
      <c r="Y750" s="1">
        <v>4980</v>
      </c>
      <c r="Z750" s="2">
        <v>0</v>
      </c>
      <c r="AA750" s="2">
        <v>46.96</v>
      </c>
      <c r="AB750" s="2">
        <v>0</v>
      </c>
    </row>
    <row r="751" spans="24:28" x14ac:dyDescent="0.25">
      <c r="X751" s="1">
        <v>44999</v>
      </c>
      <c r="Y751" s="1">
        <v>450</v>
      </c>
      <c r="Z751" s="2">
        <v>0</v>
      </c>
      <c r="AA751" s="2">
        <v>0</v>
      </c>
      <c r="AB751" s="2">
        <v>183.24</v>
      </c>
    </row>
    <row r="752" spans="24:28" x14ac:dyDescent="0.25">
      <c r="X752" s="1">
        <v>45087</v>
      </c>
      <c r="Y752" s="1">
        <v>250</v>
      </c>
      <c r="Z752" s="2">
        <v>182.48</v>
      </c>
      <c r="AA752" s="2">
        <v>0</v>
      </c>
      <c r="AB752" s="2">
        <v>0</v>
      </c>
    </row>
    <row r="753" spans="24:28" x14ac:dyDescent="0.25">
      <c r="X753" s="1">
        <v>45088</v>
      </c>
      <c r="Y753" s="1">
        <v>250</v>
      </c>
      <c r="Z753" s="2">
        <v>4215.5</v>
      </c>
      <c r="AA753" s="2">
        <v>111.08</v>
      </c>
      <c r="AB753" s="2">
        <v>0</v>
      </c>
    </row>
    <row r="754" spans="24:28" x14ac:dyDescent="0.25">
      <c r="X754" s="1">
        <v>45149</v>
      </c>
      <c r="Y754" s="1">
        <v>555</v>
      </c>
      <c r="Z754" s="2">
        <v>0</v>
      </c>
      <c r="AA754" s="2">
        <v>95.52</v>
      </c>
      <c r="AB754" s="2">
        <v>189.91</v>
      </c>
    </row>
    <row r="755" spans="24:28" x14ac:dyDescent="0.25">
      <c r="X755" s="1">
        <v>45187</v>
      </c>
      <c r="Y755" s="1">
        <v>290</v>
      </c>
      <c r="Z755" s="2">
        <v>88.8</v>
      </c>
      <c r="AA755" s="2">
        <v>0</v>
      </c>
      <c r="AB755" s="2">
        <v>50.4</v>
      </c>
    </row>
    <row r="756" spans="24:28" x14ac:dyDescent="0.25">
      <c r="X756" s="1">
        <v>45203</v>
      </c>
      <c r="Y756" s="1">
        <v>450</v>
      </c>
      <c r="Z756" s="2">
        <v>1552.42</v>
      </c>
      <c r="AA756" s="2">
        <v>91.62</v>
      </c>
      <c r="AB756" s="2">
        <v>0</v>
      </c>
    </row>
    <row r="757" spans="24:28" x14ac:dyDescent="0.25">
      <c r="X757" s="1">
        <v>45232</v>
      </c>
      <c r="Y757" s="1">
        <v>250</v>
      </c>
      <c r="Z757" s="2">
        <v>183.94</v>
      </c>
      <c r="AA757" s="2">
        <v>183.94</v>
      </c>
      <c r="AB757" s="2">
        <v>79.319999999999993</v>
      </c>
    </row>
    <row r="758" spans="24:28" x14ac:dyDescent="0.25">
      <c r="X758" s="1">
        <v>45249</v>
      </c>
      <c r="Y758" s="1">
        <v>4980</v>
      </c>
      <c r="Z758" s="2">
        <v>3166.1</v>
      </c>
      <c r="AA758" s="2">
        <v>0</v>
      </c>
      <c r="AB758" s="2">
        <v>5919.66</v>
      </c>
    </row>
    <row r="759" spans="24:28" x14ac:dyDescent="0.25">
      <c r="X759" s="1">
        <v>45287</v>
      </c>
      <c r="Y759" s="1">
        <v>290</v>
      </c>
      <c r="Z759" s="2">
        <v>52.42</v>
      </c>
      <c r="AA759" s="2">
        <v>149.22</v>
      </c>
      <c r="AB759" s="2">
        <v>168.71</v>
      </c>
    </row>
    <row r="760" spans="24:28" x14ac:dyDescent="0.25">
      <c r="X760" s="1">
        <v>45383</v>
      </c>
      <c r="Y760" s="1">
        <v>340</v>
      </c>
      <c r="Z760" s="2">
        <v>202.65</v>
      </c>
      <c r="AA760" s="2">
        <v>53.56</v>
      </c>
      <c r="AB760" s="2">
        <v>64.69</v>
      </c>
    </row>
    <row r="761" spans="24:28" x14ac:dyDescent="0.25">
      <c r="X761" s="1">
        <v>45535</v>
      </c>
      <c r="Y761" s="1">
        <v>777</v>
      </c>
      <c r="Z761" s="2">
        <v>191.04</v>
      </c>
      <c r="AA761" s="2">
        <v>0</v>
      </c>
      <c r="AB761" s="2">
        <v>0</v>
      </c>
    </row>
    <row r="762" spans="24:28" x14ac:dyDescent="0.25">
      <c r="X762" s="1">
        <v>45626</v>
      </c>
      <c r="Y762" s="1">
        <v>250</v>
      </c>
      <c r="Z762" s="2">
        <v>3893.85</v>
      </c>
      <c r="AA762" s="2">
        <v>1387.89</v>
      </c>
      <c r="AB762" s="2">
        <v>0</v>
      </c>
    </row>
    <row r="763" spans="24:28" x14ac:dyDescent="0.25">
      <c r="X763" s="1">
        <v>45632</v>
      </c>
      <c r="Y763" s="1">
        <v>777</v>
      </c>
      <c r="Z763" s="2">
        <v>0</v>
      </c>
      <c r="AA763" s="2">
        <v>388.6</v>
      </c>
      <c r="AB763" s="2">
        <v>0</v>
      </c>
    </row>
    <row r="764" spans="24:28" x14ac:dyDescent="0.25">
      <c r="X764" s="1">
        <v>45651</v>
      </c>
      <c r="Y764" s="1">
        <v>360</v>
      </c>
      <c r="Z764" s="2">
        <v>104.16</v>
      </c>
      <c r="AA764" s="2">
        <v>251.76</v>
      </c>
      <c r="AB764" s="2">
        <v>0</v>
      </c>
    </row>
    <row r="765" spans="24:28" x14ac:dyDescent="0.25">
      <c r="X765" s="1">
        <v>45728</v>
      </c>
      <c r="Y765" s="1">
        <v>260</v>
      </c>
      <c r="Z765" s="2">
        <v>0</v>
      </c>
      <c r="AA765" s="2">
        <v>0</v>
      </c>
      <c r="AB765" s="2">
        <v>191.96</v>
      </c>
    </row>
    <row r="766" spans="24:28" x14ac:dyDescent="0.25">
      <c r="X766" s="1">
        <v>45737</v>
      </c>
      <c r="Y766" s="1">
        <v>555</v>
      </c>
      <c r="Z766" s="2">
        <v>0</v>
      </c>
      <c r="AA766" s="2">
        <v>0</v>
      </c>
      <c r="AB766" s="2">
        <v>198.13</v>
      </c>
    </row>
    <row r="767" spans="24:28" x14ac:dyDescent="0.25">
      <c r="X767" s="1">
        <v>45748</v>
      </c>
      <c r="Y767" s="1">
        <v>260</v>
      </c>
      <c r="Z767" s="2">
        <v>0</v>
      </c>
      <c r="AA767" s="2">
        <v>80.319999999999993</v>
      </c>
      <c r="AB767" s="2">
        <v>0</v>
      </c>
    </row>
    <row r="768" spans="24:28" x14ac:dyDescent="0.25">
      <c r="X768" s="1">
        <v>45830</v>
      </c>
      <c r="Y768" s="1">
        <v>4980</v>
      </c>
      <c r="Z768" s="2">
        <v>284.13</v>
      </c>
      <c r="AA768" s="2">
        <v>107.99</v>
      </c>
      <c r="AB768" s="2">
        <v>320.2</v>
      </c>
    </row>
    <row r="769" spans="24:28" x14ac:dyDescent="0.25">
      <c r="X769" s="1">
        <v>45859</v>
      </c>
      <c r="Y769" s="1">
        <v>4980</v>
      </c>
      <c r="Z769" s="2">
        <v>614.48</v>
      </c>
      <c r="AA769" s="2">
        <v>1458.73</v>
      </c>
      <c r="AB769" s="2">
        <v>9362.0400000000009</v>
      </c>
    </row>
    <row r="770" spans="24:28" x14ac:dyDescent="0.25">
      <c r="X770" s="1">
        <v>45873</v>
      </c>
      <c r="Y770" s="1">
        <v>104</v>
      </c>
      <c r="Z770" s="2">
        <v>46.54</v>
      </c>
      <c r="AA770" s="2">
        <v>46.59</v>
      </c>
      <c r="AB770" s="2">
        <v>0</v>
      </c>
    </row>
    <row r="771" spans="24:28" x14ac:dyDescent="0.25">
      <c r="X771" s="1">
        <v>45889</v>
      </c>
      <c r="Y771" s="1">
        <v>260</v>
      </c>
      <c r="Z771" s="2">
        <v>0</v>
      </c>
      <c r="AA771" s="2">
        <v>91.52</v>
      </c>
      <c r="AB771" s="2">
        <v>0</v>
      </c>
    </row>
    <row r="772" spans="24:28" x14ac:dyDescent="0.25">
      <c r="X772" s="1">
        <v>45946</v>
      </c>
      <c r="Y772" s="1">
        <v>340</v>
      </c>
      <c r="Z772" s="2">
        <v>129.74</v>
      </c>
      <c r="AA772" s="2">
        <v>0</v>
      </c>
      <c r="AB772" s="2">
        <v>0</v>
      </c>
    </row>
    <row r="773" spans="24:28" x14ac:dyDescent="0.25">
      <c r="X773" s="1">
        <v>45996</v>
      </c>
      <c r="Y773" s="1">
        <v>250</v>
      </c>
      <c r="Z773" s="2">
        <v>84.19</v>
      </c>
      <c r="AA773" s="2">
        <v>0</v>
      </c>
      <c r="AB773" s="2">
        <v>41</v>
      </c>
    </row>
    <row r="774" spans="24:28" x14ac:dyDescent="0.25">
      <c r="X774" s="1">
        <v>46009</v>
      </c>
      <c r="Y774" s="1">
        <v>290</v>
      </c>
      <c r="Z774" s="2">
        <v>0</v>
      </c>
      <c r="AA774" s="2">
        <v>0</v>
      </c>
      <c r="AB774" s="2">
        <v>379</v>
      </c>
    </row>
    <row r="775" spans="24:28" x14ac:dyDescent="0.25">
      <c r="X775" s="1">
        <v>46067</v>
      </c>
      <c r="Y775" s="1">
        <v>280</v>
      </c>
      <c r="Z775" s="2">
        <v>644.34</v>
      </c>
      <c r="AA775" s="2">
        <v>0</v>
      </c>
      <c r="AB775" s="2">
        <v>0</v>
      </c>
    </row>
    <row r="776" spans="24:28" x14ac:dyDescent="0.25">
      <c r="X776" s="1">
        <v>46140</v>
      </c>
      <c r="Y776" s="1">
        <v>290</v>
      </c>
      <c r="Z776" s="2">
        <v>0</v>
      </c>
      <c r="AA776" s="2">
        <v>74.2</v>
      </c>
      <c r="AB776" s="2">
        <v>79.760000000000005</v>
      </c>
    </row>
    <row r="777" spans="24:28" x14ac:dyDescent="0.25">
      <c r="X777" s="1">
        <v>46163</v>
      </c>
      <c r="Y777" s="1">
        <v>270</v>
      </c>
      <c r="Z777" s="2">
        <v>163.16999999999999</v>
      </c>
      <c r="AA777" s="2">
        <v>0</v>
      </c>
      <c r="AB777" s="2">
        <v>313.72000000000003</v>
      </c>
    </row>
    <row r="778" spans="24:28" x14ac:dyDescent="0.25">
      <c r="X778" s="1">
        <v>46234</v>
      </c>
      <c r="Y778" s="1">
        <v>450</v>
      </c>
      <c r="Z778" s="2">
        <v>46.17</v>
      </c>
      <c r="AA778" s="2">
        <v>49.35</v>
      </c>
      <c r="AB778" s="2">
        <v>40.67</v>
      </c>
    </row>
    <row r="779" spans="24:28" x14ac:dyDescent="0.25">
      <c r="X779" s="1">
        <v>46242</v>
      </c>
      <c r="Y779" s="1">
        <v>104</v>
      </c>
      <c r="Z779" s="2">
        <v>50.8</v>
      </c>
      <c r="AA779" s="2">
        <v>0</v>
      </c>
      <c r="AB779" s="2">
        <v>0</v>
      </c>
    </row>
    <row r="780" spans="24:28" x14ac:dyDescent="0.25">
      <c r="X780" s="1">
        <v>46269</v>
      </c>
      <c r="Y780" s="1">
        <v>290</v>
      </c>
      <c r="Z780" s="2">
        <v>0</v>
      </c>
      <c r="AA780" s="2">
        <v>0</v>
      </c>
      <c r="AB780" s="2">
        <v>553.5</v>
      </c>
    </row>
    <row r="781" spans="24:28" x14ac:dyDescent="0.25">
      <c r="X781" s="1">
        <v>46280</v>
      </c>
      <c r="Y781" s="1">
        <v>250</v>
      </c>
      <c r="Z781" s="2">
        <v>0</v>
      </c>
      <c r="AA781" s="2">
        <v>0</v>
      </c>
      <c r="AB781" s="2">
        <v>138.72</v>
      </c>
    </row>
    <row r="782" spans="24:28" x14ac:dyDescent="0.25">
      <c r="X782" s="1">
        <v>46300</v>
      </c>
      <c r="Y782" s="1">
        <v>150</v>
      </c>
      <c r="Z782" s="2">
        <v>46.54</v>
      </c>
      <c r="AA782" s="2">
        <v>222.21</v>
      </c>
      <c r="AB782" s="2">
        <v>0</v>
      </c>
    </row>
    <row r="783" spans="24:28" x14ac:dyDescent="0.25">
      <c r="X783" s="1">
        <v>46304</v>
      </c>
      <c r="Y783" s="1">
        <v>300</v>
      </c>
      <c r="Z783" s="2">
        <v>32.28</v>
      </c>
      <c r="AA783" s="2">
        <v>0</v>
      </c>
      <c r="AB783" s="2">
        <v>0</v>
      </c>
    </row>
    <row r="784" spans="24:28" x14ac:dyDescent="0.25">
      <c r="X784" s="1">
        <v>46348</v>
      </c>
      <c r="Y784" s="1">
        <v>250</v>
      </c>
      <c r="Z784" s="2">
        <v>286.62</v>
      </c>
      <c r="AA784" s="2">
        <v>49</v>
      </c>
      <c r="AB784" s="2">
        <v>159.83000000000001</v>
      </c>
    </row>
    <row r="785" spans="24:28" x14ac:dyDescent="0.25">
      <c r="X785" s="1">
        <v>46400</v>
      </c>
      <c r="Y785" s="1">
        <v>320</v>
      </c>
      <c r="Z785" s="2">
        <v>0</v>
      </c>
      <c r="AA785" s="2">
        <v>268.19</v>
      </c>
      <c r="AB785" s="2">
        <v>0</v>
      </c>
    </row>
    <row r="786" spans="24:28" x14ac:dyDescent="0.25">
      <c r="X786" s="1">
        <v>46406</v>
      </c>
      <c r="Y786" s="1">
        <v>260</v>
      </c>
      <c r="Z786" s="2">
        <v>0</v>
      </c>
      <c r="AA786" s="2">
        <v>0</v>
      </c>
      <c r="AB786" s="2">
        <v>62.72</v>
      </c>
    </row>
    <row r="787" spans="24:28" x14ac:dyDescent="0.25">
      <c r="X787" s="1">
        <v>46450</v>
      </c>
      <c r="Y787" s="1">
        <v>220</v>
      </c>
      <c r="Z787" s="2">
        <v>542.01</v>
      </c>
      <c r="AA787" s="2">
        <v>0</v>
      </c>
      <c r="AB787" s="2">
        <v>0</v>
      </c>
    </row>
    <row r="788" spans="24:28" x14ac:dyDescent="0.25">
      <c r="X788" s="1">
        <v>46457</v>
      </c>
      <c r="Y788" s="1">
        <v>360</v>
      </c>
      <c r="Z788" s="2">
        <v>52.34</v>
      </c>
      <c r="AA788" s="2">
        <v>51.72</v>
      </c>
      <c r="AB788" s="2">
        <v>0</v>
      </c>
    </row>
    <row r="789" spans="24:28" x14ac:dyDescent="0.25">
      <c r="X789" s="1">
        <v>46460</v>
      </c>
      <c r="Y789" s="1">
        <v>104</v>
      </c>
      <c r="Z789" s="2">
        <v>0</v>
      </c>
      <c r="AA789" s="2">
        <v>0</v>
      </c>
      <c r="AB789" s="2">
        <v>164</v>
      </c>
    </row>
    <row r="790" spans="24:28" x14ac:dyDescent="0.25">
      <c r="X790" s="1">
        <v>46539</v>
      </c>
      <c r="Y790" s="1">
        <v>300</v>
      </c>
      <c r="Z790" s="2">
        <v>0</v>
      </c>
      <c r="AA790" s="2">
        <v>0</v>
      </c>
      <c r="AB790" s="2">
        <v>186.64</v>
      </c>
    </row>
    <row r="791" spans="24:28" x14ac:dyDescent="0.25">
      <c r="X791" s="1">
        <v>46555</v>
      </c>
      <c r="Y791" s="1">
        <v>290</v>
      </c>
      <c r="Z791" s="2">
        <v>355.2</v>
      </c>
      <c r="AA791" s="2">
        <v>551.5</v>
      </c>
      <c r="AB791" s="2">
        <v>444.6</v>
      </c>
    </row>
    <row r="792" spans="24:28" x14ac:dyDescent="0.25">
      <c r="X792" s="1">
        <v>46575</v>
      </c>
      <c r="Y792" s="1">
        <v>777</v>
      </c>
      <c r="Z792" s="2">
        <v>0</v>
      </c>
      <c r="AA792" s="2">
        <v>210.52</v>
      </c>
      <c r="AB792" s="2">
        <v>0</v>
      </c>
    </row>
    <row r="793" spans="24:28" x14ac:dyDescent="0.25">
      <c r="X793" s="1">
        <v>46596</v>
      </c>
      <c r="Y793" s="1">
        <v>320</v>
      </c>
      <c r="Z793" s="2">
        <v>35.36</v>
      </c>
      <c r="AA793" s="2">
        <v>210.13</v>
      </c>
      <c r="AB793" s="2">
        <v>315.63</v>
      </c>
    </row>
    <row r="794" spans="24:28" x14ac:dyDescent="0.25">
      <c r="X794" s="1">
        <v>46632</v>
      </c>
      <c r="Y794" s="1">
        <v>104</v>
      </c>
      <c r="Z794" s="2">
        <v>540.51</v>
      </c>
      <c r="AA794" s="2">
        <v>0</v>
      </c>
      <c r="AB794" s="2">
        <v>247.2</v>
      </c>
    </row>
    <row r="795" spans="24:28" x14ac:dyDescent="0.25">
      <c r="X795" s="1">
        <v>46680</v>
      </c>
      <c r="Y795" s="1">
        <v>260</v>
      </c>
      <c r="Z795" s="2">
        <v>46.59</v>
      </c>
      <c r="AA795" s="2">
        <v>0</v>
      </c>
      <c r="AB795" s="2">
        <v>49.74</v>
      </c>
    </row>
    <row r="796" spans="24:28" x14ac:dyDescent="0.25">
      <c r="X796" s="1">
        <v>46716</v>
      </c>
      <c r="Y796" s="1">
        <v>280</v>
      </c>
      <c r="Z796" s="2">
        <v>107.13</v>
      </c>
      <c r="AA796" s="2">
        <v>90.33</v>
      </c>
      <c r="AB796" s="2">
        <v>8.84</v>
      </c>
    </row>
    <row r="797" spans="24:28" x14ac:dyDescent="0.25">
      <c r="X797" s="1">
        <v>46718</v>
      </c>
      <c r="Y797" s="1">
        <v>555</v>
      </c>
      <c r="Z797" s="2">
        <v>45.76</v>
      </c>
      <c r="AA797" s="2">
        <v>283.33999999999997</v>
      </c>
      <c r="AB797" s="2">
        <v>186.22</v>
      </c>
    </row>
    <row r="798" spans="24:28" x14ac:dyDescent="0.25">
      <c r="X798" s="1">
        <v>46729</v>
      </c>
      <c r="Y798" s="1">
        <v>290</v>
      </c>
      <c r="Z798" s="2">
        <v>0</v>
      </c>
      <c r="AA798" s="2">
        <v>558.59</v>
      </c>
      <c r="AB798" s="2">
        <v>0</v>
      </c>
    </row>
    <row r="799" spans="24:28" x14ac:dyDescent="0.25">
      <c r="X799" s="1">
        <v>46750</v>
      </c>
      <c r="Y799" s="1">
        <v>260</v>
      </c>
      <c r="Z799" s="2">
        <v>0</v>
      </c>
      <c r="AA799" s="2">
        <v>26.35</v>
      </c>
      <c r="AB799" s="2">
        <v>0</v>
      </c>
    </row>
    <row r="800" spans="24:28" x14ac:dyDescent="0.25">
      <c r="X800" s="1">
        <v>46753</v>
      </c>
      <c r="Y800" s="1">
        <v>320</v>
      </c>
      <c r="Z800" s="2">
        <v>2475.62</v>
      </c>
      <c r="AA800" s="2">
        <v>2143.98</v>
      </c>
      <c r="AB800" s="2">
        <v>1627.07</v>
      </c>
    </row>
    <row r="801" spans="24:28" x14ac:dyDescent="0.25">
      <c r="X801" s="1">
        <v>46822</v>
      </c>
      <c r="Y801" s="1">
        <v>320</v>
      </c>
      <c r="Z801" s="2">
        <v>214.66</v>
      </c>
      <c r="AA801" s="2">
        <v>40.56</v>
      </c>
      <c r="AB801" s="2">
        <v>576.6</v>
      </c>
    </row>
    <row r="802" spans="24:28" x14ac:dyDescent="0.25">
      <c r="X802" s="1">
        <v>46862</v>
      </c>
      <c r="Y802" s="1">
        <v>450</v>
      </c>
      <c r="Z802" s="2">
        <v>364.2</v>
      </c>
      <c r="AA802" s="2">
        <v>0</v>
      </c>
      <c r="AB802" s="2">
        <v>381.88</v>
      </c>
    </row>
    <row r="803" spans="24:28" x14ac:dyDescent="0.25">
      <c r="X803" s="1">
        <v>46921</v>
      </c>
      <c r="Y803" s="1">
        <v>650</v>
      </c>
      <c r="Z803" s="2">
        <v>93.3</v>
      </c>
      <c r="AA803" s="2">
        <v>0</v>
      </c>
      <c r="AB803" s="2">
        <v>0</v>
      </c>
    </row>
    <row r="804" spans="24:28" x14ac:dyDescent="0.25">
      <c r="X804" s="1">
        <v>46973</v>
      </c>
      <c r="Y804" s="1">
        <v>150</v>
      </c>
      <c r="Z804" s="2">
        <v>0</v>
      </c>
      <c r="AA804" s="2">
        <v>248.47</v>
      </c>
      <c r="AB804" s="2">
        <v>181.32</v>
      </c>
    </row>
    <row r="805" spans="24:28" x14ac:dyDescent="0.25">
      <c r="X805" s="1">
        <v>46996</v>
      </c>
      <c r="Y805" s="1">
        <v>260</v>
      </c>
      <c r="Z805" s="2">
        <v>26.21</v>
      </c>
      <c r="AA805" s="2">
        <v>0</v>
      </c>
      <c r="AB805" s="2">
        <v>0</v>
      </c>
    </row>
    <row r="806" spans="24:28" x14ac:dyDescent="0.25">
      <c r="X806" s="1">
        <v>47037</v>
      </c>
      <c r="Y806" s="1">
        <v>777</v>
      </c>
      <c r="Z806" s="2">
        <v>795.84</v>
      </c>
      <c r="AA806" s="2">
        <v>194.5</v>
      </c>
      <c r="AB806" s="2">
        <v>383.29</v>
      </c>
    </row>
    <row r="807" spans="24:28" x14ac:dyDescent="0.25">
      <c r="X807" s="1">
        <v>47109</v>
      </c>
      <c r="Y807" s="1">
        <v>280</v>
      </c>
      <c r="Z807" s="2">
        <v>0</v>
      </c>
      <c r="AA807" s="2">
        <v>5</v>
      </c>
      <c r="AB807" s="2">
        <v>0</v>
      </c>
    </row>
    <row r="808" spans="24:28" x14ac:dyDescent="0.25">
      <c r="X808" s="1">
        <v>47130</v>
      </c>
      <c r="Y808" s="1">
        <v>450</v>
      </c>
      <c r="Z808" s="2">
        <v>0</v>
      </c>
      <c r="AA808" s="2">
        <v>0</v>
      </c>
      <c r="AB808" s="2">
        <v>85.43</v>
      </c>
    </row>
    <row r="809" spans="24:28" x14ac:dyDescent="0.25">
      <c r="X809" s="1">
        <v>47144</v>
      </c>
      <c r="Y809" s="1">
        <v>400</v>
      </c>
      <c r="Z809" s="2">
        <v>3268.92</v>
      </c>
      <c r="AA809" s="2">
        <v>2081.59</v>
      </c>
      <c r="AB809" s="2">
        <v>987.44</v>
      </c>
    </row>
    <row r="810" spans="24:28" x14ac:dyDescent="0.25">
      <c r="X810" s="1">
        <v>47156</v>
      </c>
      <c r="Y810" s="1">
        <v>290</v>
      </c>
      <c r="Z810" s="2">
        <v>0</v>
      </c>
      <c r="AA810" s="2">
        <v>179.5</v>
      </c>
      <c r="AB810" s="2">
        <v>0</v>
      </c>
    </row>
    <row r="811" spans="24:28" x14ac:dyDescent="0.25">
      <c r="X811" s="1">
        <v>47165</v>
      </c>
      <c r="Y811" s="1">
        <v>220</v>
      </c>
      <c r="Z811" s="2">
        <v>0</v>
      </c>
      <c r="AA811" s="2">
        <v>0</v>
      </c>
      <c r="AB811" s="2">
        <v>1217.4000000000001</v>
      </c>
    </row>
    <row r="812" spans="24:28" x14ac:dyDescent="0.25">
      <c r="X812" s="1">
        <v>47166</v>
      </c>
      <c r="Y812" s="1">
        <v>555</v>
      </c>
      <c r="Z812" s="2">
        <v>324.47000000000003</v>
      </c>
      <c r="AA812" s="2">
        <v>145.4</v>
      </c>
      <c r="AB812" s="2">
        <v>307.81</v>
      </c>
    </row>
    <row r="813" spans="24:28" x14ac:dyDescent="0.25">
      <c r="X813" s="1">
        <v>47239</v>
      </c>
      <c r="Y813" s="1">
        <v>4980</v>
      </c>
      <c r="Z813" s="2">
        <v>51.66</v>
      </c>
      <c r="AA813" s="2">
        <v>668.51</v>
      </c>
      <c r="AB813" s="2">
        <v>814.51</v>
      </c>
    </row>
    <row r="814" spans="24:28" x14ac:dyDescent="0.25">
      <c r="X814" s="1">
        <v>47255</v>
      </c>
      <c r="Y814" s="1">
        <v>150</v>
      </c>
      <c r="Z814" s="2">
        <v>220.98</v>
      </c>
      <c r="AA814" s="2">
        <v>188.53</v>
      </c>
      <c r="AB814" s="2">
        <v>0</v>
      </c>
    </row>
    <row r="815" spans="24:28" x14ac:dyDescent="0.25">
      <c r="X815" s="1">
        <v>47279</v>
      </c>
      <c r="Y815" s="1">
        <v>450</v>
      </c>
      <c r="Z815" s="2">
        <v>0</v>
      </c>
      <c r="AA815" s="2">
        <v>0</v>
      </c>
      <c r="AB815" s="2">
        <v>99.66</v>
      </c>
    </row>
    <row r="816" spans="24:28" x14ac:dyDescent="0.25">
      <c r="X816" s="1">
        <v>47300</v>
      </c>
      <c r="Y816" s="1">
        <v>104</v>
      </c>
      <c r="Z816" s="2">
        <v>325.87</v>
      </c>
      <c r="AA816" s="2">
        <v>337.31</v>
      </c>
      <c r="AB816" s="2">
        <v>165.51</v>
      </c>
    </row>
    <row r="817" spans="24:28" x14ac:dyDescent="0.25">
      <c r="X817" s="1">
        <v>47330</v>
      </c>
      <c r="Y817" s="1">
        <v>360</v>
      </c>
      <c r="Z817" s="2">
        <v>0</v>
      </c>
      <c r="AA817" s="2">
        <v>97.36</v>
      </c>
      <c r="AB817" s="2">
        <v>0</v>
      </c>
    </row>
    <row r="818" spans="24:28" x14ac:dyDescent="0.25">
      <c r="X818" s="1">
        <v>47421</v>
      </c>
      <c r="Y818" s="1">
        <v>320</v>
      </c>
      <c r="Z818" s="2">
        <v>62.94</v>
      </c>
      <c r="AA818" s="2">
        <v>0</v>
      </c>
      <c r="AB818" s="2">
        <v>126.58</v>
      </c>
    </row>
    <row r="819" spans="24:28" x14ac:dyDescent="0.25">
      <c r="X819" s="1">
        <v>47468</v>
      </c>
      <c r="Y819" s="1">
        <v>260</v>
      </c>
      <c r="Z819" s="2">
        <v>235.65</v>
      </c>
      <c r="AA819" s="2">
        <v>0</v>
      </c>
      <c r="AB819" s="2">
        <v>281.7</v>
      </c>
    </row>
    <row r="820" spans="24:28" x14ac:dyDescent="0.25">
      <c r="X820" s="1">
        <v>47470</v>
      </c>
      <c r="Y820" s="1">
        <v>280</v>
      </c>
      <c r="Z820" s="2">
        <v>0</v>
      </c>
      <c r="AA820" s="2">
        <v>48.67</v>
      </c>
      <c r="AB820" s="2">
        <v>0</v>
      </c>
    </row>
    <row r="821" spans="24:28" x14ac:dyDescent="0.25">
      <c r="X821" s="1">
        <v>47488</v>
      </c>
      <c r="Y821" s="1">
        <v>150</v>
      </c>
      <c r="Z821" s="2">
        <v>0</v>
      </c>
      <c r="AA821" s="2">
        <v>0</v>
      </c>
      <c r="AB821" s="2">
        <v>222.42</v>
      </c>
    </row>
    <row r="822" spans="24:28" x14ac:dyDescent="0.25">
      <c r="X822" s="1">
        <v>47491</v>
      </c>
      <c r="Y822" s="1">
        <v>260</v>
      </c>
      <c r="Z822" s="2">
        <v>46.59</v>
      </c>
      <c r="AA822" s="2">
        <v>0</v>
      </c>
      <c r="AB822" s="2">
        <v>0</v>
      </c>
    </row>
    <row r="823" spans="24:28" x14ac:dyDescent="0.25">
      <c r="X823" s="1">
        <v>47542</v>
      </c>
      <c r="Y823" s="1">
        <v>400</v>
      </c>
      <c r="Z823" s="2">
        <v>0</v>
      </c>
      <c r="AA823" s="2">
        <v>45.22</v>
      </c>
      <c r="AB823" s="2">
        <v>184.66</v>
      </c>
    </row>
    <row r="824" spans="24:28" x14ac:dyDescent="0.25">
      <c r="X824" s="1">
        <v>47574</v>
      </c>
      <c r="Y824" s="1">
        <v>150</v>
      </c>
      <c r="Z824" s="2">
        <v>44.06</v>
      </c>
      <c r="AA824" s="2">
        <v>0</v>
      </c>
      <c r="AB824" s="2">
        <v>242.34</v>
      </c>
    </row>
    <row r="825" spans="24:28" x14ac:dyDescent="0.25">
      <c r="X825" s="1">
        <v>47577</v>
      </c>
      <c r="Y825" s="1">
        <v>360</v>
      </c>
      <c r="Z825" s="2">
        <v>49.13</v>
      </c>
      <c r="AA825" s="2">
        <v>0</v>
      </c>
      <c r="AB825" s="2">
        <v>0</v>
      </c>
    </row>
    <row r="826" spans="24:28" x14ac:dyDescent="0.25">
      <c r="X826" s="1">
        <v>47585</v>
      </c>
      <c r="Y826" s="1">
        <v>150</v>
      </c>
      <c r="Z826" s="2">
        <v>45.86</v>
      </c>
      <c r="AA826" s="2">
        <v>0</v>
      </c>
      <c r="AB826" s="2">
        <v>0</v>
      </c>
    </row>
    <row r="827" spans="24:28" x14ac:dyDescent="0.25">
      <c r="X827" s="1">
        <v>47652</v>
      </c>
      <c r="Y827" s="1">
        <v>260</v>
      </c>
      <c r="Z827" s="2">
        <v>0</v>
      </c>
      <c r="AA827" s="2">
        <v>0</v>
      </c>
      <c r="AB827" s="2">
        <v>90.98</v>
      </c>
    </row>
    <row r="828" spans="24:28" x14ac:dyDescent="0.25">
      <c r="X828" s="1">
        <v>47723</v>
      </c>
      <c r="Y828" s="1">
        <v>104</v>
      </c>
      <c r="Z828" s="2">
        <v>202.04</v>
      </c>
      <c r="AA828" s="2">
        <v>18.309999999999999</v>
      </c>
      <c r="AB828" s="2">
        <v>75.66</v>
      </c>
    </row>
    <row r="829" spans="24:28" x14ac:dyDescent="0.25">
      <c r="X829" s="1">
        <v>47768</v>
      </c>
      <c r="Y829" s="1">
        <v>4980</v>
      </c>
      <c r="Z829" s="2">
        <v>0</v>
      </c>
      <c r="AA829" s="2">
        <v>357.43</v>
      </c>
      <c r="AB829" s="2">
        <v>0</v>
      </c>
    </row>
    <row r="830" spans="24:28" x14ac:dyDescent="0.25">
      <c r="X830" s="1">
        <v>47769</v>
      </c>
      <c r="Y830" s="1">
        <v>280</v>
      </c>
      <c r="Z830" s="2">
        <v>51.08</v>
      </c>
      <c r="AA830" s="2">
        <v>196.98</v>
      </c>
      <c r="AB830" s="2">
        <v>52.67</v>
      </c>
    </row>
    <row r="831" spans="24:28" x14ac:dyDescent="0.25">
      <c r="X831" s="1">
        <v>47799</v>
      </c>
      <c r="Y831" s="1">
        <v>555</v>
      </c>
      <c r="Z831" s="2">
        <v>267.56</v>
      </c>
      <c r="AA831" s="2">
        <v>359.15</v>
      </c>
      <c r="AB831" s="2">
        <v>642.74</v>
      </c>
    </row>
    <row r="832" spans="24:28" x14ac:dyDescent="0.25">
      <c r="X832" s="1">
        <v>47818</v>
      </c>
      <c r="Y832" s="1">
        <v>400</v>
      </c>
      <c r="Z832" s="2">
        <v>441.14</v>
      </c>
      <c r="AA832" s="2">
        <v>124.89</v>
      </c>
      <c r="AB832" s="2">
        <v>281.58</v>
      </c>
    </row>
    <row r="833" spans="24:28" x14ac:dyDescent="0.25">
      <c r="X833" s="1">
        <v>47867</v>
      </c>
      <c r="Y833" s="1">
        <v>260</v>
      </c>
      <c r="Z833" s="2">
        <v>0</v>
      </c>
      <c r="AA833" s="2">
        <v>0</v>
      </c>
      <c r="AB833" s="2">
        <v>240.53</v>
      </c>
    </row>
    <row r="834" spans="24:28" x14ac:dyDescent="0.25">
      <c r="X834" s="1">
        <v>47873</v>
      </c>
      <c r="Y834" s="1">
        <v>150</v>
      </c>
      <c r="Z834" s="2">
        <v>0</v>
      </c>
      <c r="AA834" s="2">
        <v>0</v>
      </c>
      <c r="AB834" s="2">
        <v>180.62</v>
      </c>
    </row>
    <row r="835" spans="24:28" x14ac:dyDescent="0.25">
      <c r="X835" s="1">
        <v>47879</v>
      </c>
      <c r="Y835" s="1">
        <v>220</v>
      </c>
      <c r="Z835" s="2">
        <v>0</v>
      </c>
      <c r="AA835" s="2">
        <v>33.57</v>
      </c>
      <c r="AB835" s="2">
        <v>0</v>
      </c>
    </row>
    <row r="836" spans="24:28" x14ac:dyDescent="0.25">
      <c r="X836" s="1">
        <v>47900</v>
      </c>
      <c r="Y836" s="1">
        <v>260</v>
      </c>
      <c r="Z836" s="2">
        <v>662.75</v>
      </c>
      <c r="AA836" s="2">
        <v>0</v>
      </c>
      <c r="AB836" s="2">
        <v>1456.45</v>
      </c>
    </row>
    <row r="837" spans="24:28" x14ac:dyDescent="0.25">
      <c r="X837" s="1">
        <v>47928</v>
      </c>
      <c r="Y837" s="1">
        <v>4980</v>
      </c>
      <c r="Z837" s="2">
        <v>226.93</v>
      </c>
      <c r="AA837" s="2">
        <v>0</v>
      </c>
      <c r="AB837" s="2">
        <v>0</v>
      </c>
    </row>
    <row r="838" spans="24:28" x14ac:dyDescent="0.25">
      <c r="X838" s="1">
        <v>47945</v>
      </c>
      <c r="Y838" s="1">
        <v>250</v>
      </c>
      <c r="Z838" s="2">
        <v>176.22</v>
      </c>
      <c r="AA838" s="2">
        <v>0</v>
      </c>
      <c r="AB838" s="2">
        <v>183.24</v>
      </c>
    </row>
    <row r="839" spans="24:28" x14ac:dyDescent="0.25">
      <c r="X839" s="1">
        <v>48024</v>
      </c>
      <c r="Y839" s="1">
        <v>260</v>
      </c>
      <c r="Z839" s="2">
        <v>39.94</v>
      </c>
      <c r="AA839" s="2">
        <v>0</v>
      </c>
      <c r="AB839" s="2">
        <v>0</v>
      </c>
    </row>
    <row r="840" spans="24:28" x14ac:dyDescent="0.25">
      <c r="X840" s="1">
        <v>48112</v>
      </c>
      <c r="Y840" s="1">
        <v>290</v>
      </c>
      <c r="Z840" s="2">
        <v>179.86</v>
      </c>
      <c r="AA840" s="2">
        <v>188.59</v>
      </c>
      <c r="AB840" s="2">
        <v>0</v>
      </c>
    </row>
    <row r="841" spans="24:28" x14ac:dyDescent="0.25">
      <c r="X841" s="1">
        <v>48154</v>
      </c>
      <c r="Y841" s="1">
        <v>555</v>
      </c>
      <c r="Z841" s="2">
        <v>184</v>
      </c>
      <c r="AA841" s="2">
        <v>0</v>
      </c>
      <c r="AB841" s="2">
        <v>0</v>
      </c>
    </row>
    <row r="842" spans="24:28" x14ac:dyDescent="0.25">
      <c r="X842" s="1">
        <v>48192</v>
      </c>
      <c r="Y842" s="1">
        <v>450</v>
      </c>
      <c r="Z842" s="2">
        <v>48.68</v>
      </c>
      <c r="AA842" s="2">
        <v>0</v>
      </c>
      <c r="AB842" s="2">
        <v>0</v>
      </c>
    </row>
    <row r="843" spans="24:28" x14ac:dyDescent="0.25">
      <c r="X843" s="1">
        <v>48203</v>
      </c>
      <c r="Y843" s="1">
        <v>260</v>
      </c>
      <c r="Z843" s="2">
        <v>91.8</v>
      </c>
      <c r="AA843" s="2">
        <v>0</v>
      </c>
      <c r="AB843" s="2">
        <v>140.88</v>
      </c>
    </row>
    <row r="844" spans="24:28" x14ac:dyDescent="0.25">
      <c r="X844" s="1">
        <v>48251</v>
      </c>
      <c r="Y844" s="1">
        <v>260</v>
      </c>
      <c r="Z844" s="2">
        <v>92.44</v>
      </c>
      <c r="AA844" s="2">
        <v>46.22</v>
      </c>
      <c r="AB844" s="2">
        <v>162.68</v>
      </c>
    </row>
    <row r="845" spans="24:28" x14ac:dyDescent="0.25">
      <c r="X845" s="1">
        <v>48301</v>
      </c>
      <c r="Y845" s="1">
        <v>250</v>
      </c>
      <c r="Z845" s="2">
        <v>94.5</v>
      </c>
      <c r="AA845" s="2">
        <v>288.11</v>
      </c>
      <c r="AB845" s="2">
        <v>49.75</v>
      </c>
    </row>
    <row r="846" spans="24:28" x14ac:dyDescent="0.25">
      <c r="X846" s="1">
        <v>48303</v>
      </c>
      <c r="Y846" s="1">
        <v>290</v>
      </c>
      <c r="Z846" s="2">
        <v>1158.3599999999999</v>
      </c>
      <c r="AA846" s="2">
        <v>48.73</v>
      </c>
      <c r="AB846" s="2">
        <v>101.8</v>
      </c>
    </row>
    <row r="847" spans="24:28" x14ac:dyDescent="0.25">
      <c r="X847" s="1">
        <v>48333</v>
      </c>
      <c r="Y847" s="1">
        <v>150</v>
      </c>
      <c r="Z847" s="2">
        <v>0</v>
      </c>
      <c r="AA847" s="2">
        <v>98.16</v>
      </c>
      <c r="AB847" s="2">
        <v>0</v>
      </c>
    </row>
    <row r="848" spans="24:28" x14ac:dyDescent="0.25">
      <c r="X848" s="1">
        <v>48355</v>
      </c>
      <c r="Y848" s="1">
        <v>290</v>
      </c>
      <c r="Z848" s="2">
        <v>109.8</v>
      </c>
      <c r="AA848" s="2">
        <v>0</v>
      </c>
      <c r="AB848" s="2">
        <v>0</v>
      </c>
    </row>
    <row r="849" spans="24:28" x14ac:dyDescent="0.25">
      <c r="X849" s="1">
        <v>48371</v>
      </c>
      <c r="Y849" s="1">
        <v>150</v>
      </c>
      <c r="Z849" s="2">
        <v>183.2</v>
      </c>
      <c r="AA849" s="2">
        <v>125.76</v>
      </c>
      <c r="AB849" s="2">
        <v>87.34</v>
      </c>
    </row>
    <row r="850" spans="24:28" x14ac:dyDescent="0.25">
      <c r="X850" s="1">
        <v>48378</v>
      </c>
      <c r="Y850" s="1">
        <v>150</v>
      </c>
      <c r="Z850" s="2">
        <v>0</v>
      </c>
      <c r="AA850" s="2">
        <v>0</v>
      </c>
      <c r="AB850" s="2">
        <v>49.39</v>
      </c>
    </row>
    <row r="851" spans="24:28" x14ac:dyDescent="0.25">
      <c r="X851" s="1">
        <v>48387</v>
      </c>
      <c r="Y851" s="1">
        <v>260</v>
      </c>
      <c r="Z851" s="2">
        <v>0</v>
      </c>
      <c r="AA851" s="2">
        <v>0</v>
      </c>
      <c r="AB851" s="2">
        <v>728.24</v>
      </c>
    </row>
    <row r="852" spans="24:28" x14ac:dyDescent="0.25">
      <c r="X852" s="1">
        <v>48392</v>
      </c>
      <c r="Y852" s="1">
        <v>220</v>
      </c>
      <c r="Z852" s="2">
        <v>412.95</v>
      </c>
      <c r="AA852" s="2">
        <v>598.4</v>
      </c>
      <c r="AB852" s="2">
        <v>0</v>
      </c>
    </row>
    <row r="853" spans="24:28" x14ac:dyDescent="0.25">
      <c r="X853" s="1">
        <v>48393</v>
      </c>
      <c r="Y853" s="1">
        <v>320</v>
      </c>
      <c r="Z853" s="2">
        <v>0</v>
      </c>
      <c r="AA853" s="2">
        <v>187.68</v>
      </c>
      <c r="AB853" s="2">
        <v>0</v>
      </c>
    </row>
    <row r="854" spans="24:28" x14ac:dyDescent="0.25">
      <c r="X854" s="1">
        <v>48416</v>
      </c>
      <c r="Y854" s="1">
        <v>450</v>
      </c>
      <c r="Z854" s="2">
        <v>0</v>
      </c>
      <c r="AA854" s="2">
        <v>49.74</v>
      </c>
      <c r="AB854" s="2">
        <v>0</v>
      </c>
    </row>
    <row r="855" spans="24:28" x14ac:dyDescent="0.25">
      <c r="X855" s="1">
        <v>48491</v>
      </c>
      <c r="Y855" s="1">
        <v>220</v>
      </c>
      <c r="Z855" s="2">
        <v>543.63</v>
      </c>
      <c r="AA855" s="2">
        <v>0</v>
      </c>
      <c r="AB855" s="2">
        <v>0</v>
      </c>
    </row>
    <row r="856" spans="24:28" x14ac:dyDescent="0.25">
      <c r="X856" s="1">
        <v>48493</v>
      </c>
      <c r="Y856" s="1">
        <v>220</v>
      </c>
      <c r="Z856" s="2">
        <v>452.86</v>
      </c>
      <c r="AA856" s="2">
        <v>91.52</v>
      </c>
      <c r="AB856" s="2">
        <v>0</v>
      </c>
    </row>
    <row r="857" spans="24:28" x14ac:dyDescent="0.25">
      <c r="X857" s="1">
        <v>48494</v>
      </c>
      <c r="Y857" s="1">
        <v>220</v>
      </c>
      <c r="Z857" s="2">
        <v>0</v>
      </c>
      <c r="AA857" s="2">
        <v>298.98</v>
      </c>
      <c r="AB857" s="2">
        <v>0</v>
      </c>
    </row>
    <row r="858" spans="24:28" x14ac:dyDescent="0.25">
      <c r="X858" s="1">
        <v>48511</v>
      </c>
      <c r="Y858" s="1">
        <v>260</v>
      </c>
      <c r="Z858" s="2">
        <v>367.88</v>
      </c>
      <c r="AA858" s="2">
        <v>0</v>
      </c>
      <c r="AB858" s="2">
        <v>0</v>
      </c>
    </row>
    <row r="859" spans="24:28" x14ac:dyDescent="0.25">
      <c r="X859" s="1">
        <v>48516</v>
      </c>
      <c r="Y859" s="1">
        <v>450</v>
      </c>
      <c r="Z859" s="2">
        <v>0</v>
      </c>
      <c r="AA859" s="2">
        <v>0</v>
      </c>
      <c r="AB859" s="2">
        <v>74.7</v>
      </c>
    </row>
    <row r="860" spans="24:28" x14ac:dyDescent="0.25">
      <c r="X860" s="1">
        <v>48551</v>
      </c>
      <c r="Y860" s="1">
        <v>320</v>
      </c>
      <c r="Z860" s="2">
        <v>477.95</v>
      </c>
      <c r="AA860" s="2">
        <v>446.72</v>
      </c>
      <c r="AB860" s="2">
        <v>155.46</v>
      </c>
    </row>
    <row r="861" spans="24:28" x14ac:dyDescent="0.25">
      <c r="X861" s="1">
        <v>48616</v>
      </c>
      <c r="Y861" s="1">
        <v>400</v>
      </c>
      <c r="Z861" s="2">
        <v>0</v>
      </c>
      <c r="AA861" s="2">
        <v>85.07</v>
      </c>
      <c r="AB861" s="2">
        <v>0</v>
      </c>
    </row>
    <row r="862" spans="24:28" x14ac:dyDescent="0.25">
      <c r="X862" s="1">
        <v>48619</v>
      </c>
      <c r="Y862" s="1">
        <v>104</v>
      </c>
      <c r="Z862" s="2">
        <v>0</v>
      </c>
      <c r="AA862" s="2">
        <v>0</v>
      </c>
      <c r="AB862" s="2">
        <v>41</v>
      </c>
    </row>
    <row r="863" spans="24:28" x14ac:dyDescent="0.25">
      <c r="X863" s="1">
        <v>48624</v>
      </c>
      <c r="Y863" s="1">
        <v>320</v>
      </c>
      <c r="Z863" s="2">
        <v>0</v>
      </c>
      <c r="AA863" s="2">
        <v>45.22</v>
      </c>
      <c r="AB863" s="2">
        <v>0</v>
      </c>
    </row>
    <row r="864" spans="24:28" x14ac:dyDescent="0.25">
      <c r="X864" s="1">
        <v>48735</v>
      </c>
      <c r="Y864" s="1">
        <v>104</v>
      </c>
      <c r="Z864" s="2">
        <v>356.62</v>
      </c>
      <c r="AA864" s="2">
        <v>0</v>
      </c>
      <c r="AB864" s="2">
        <v>0</v>
      </c>
    </row>
    <row r="865" spans="24:28" x14ac:dyDescent="0.25">
      <c r="X865" s="1">
        <v>48761</v>
      </c>
      <c r="Y865" s="1">
        <v>555</v>
      </c>
      <c r="Z865" s="2">
        <v>0</v>
      </c>
      <c r="AA865" s="2">
        <v>433.53</v>
      </c>
      <c r="AB865" s="2">
        <v>536.51</v>
      </c>
    </row>
    <row r="866" spans="24:28" x14ac:dyDescent="0.25">
      <c r="X866" s="1">
        <v>48784</v>
      </c>
      <c r="Y866" s="1">
        <v>400</v>
      </c>
      <c r="Z866" s="2">
        <v>0</v>
      </c>
      <c r="AA866" s="2">
        <v>0</v>
      </c>
      <c r="AB866" s="2">
        <v>132.66</v>
      </c>
    </row>
    <row r="867" spans="24:28" x14ac:dyDescent="0.25">
      <c r="X867" s="1">
        <v>48792</v>
      </c>
      <c r="Y867" s="1">
        <v>650</v>
      </c>
      <c r="Z867" s="2">
        <v>46.28</v>
      </c>
      <c r="AA867" s="2">
        <v>54.46</v>
      </c>
      <c r="AB867" s="2">
        <v>538.32000000000005</v>
      </c>
    </row>
    <row r="868" spans="24:28" x14ac:dyDescent="0.25">
      <c r="X868" s="1">
        <v>48800</v>
      </c>
      <c r="Y868" s="1">
        <v>270</v>
      </c>
      <c r="Z868" s="2">
        <v>246.22</v>
      </c>
      <c r="AA868" s="2">
        <v>271.75</v>
      </c>
      <c r="AB868" s="2">
        <v>372.05</v>
      </c>
    </row>
    <row r="869" spans="24:28" x14ac:dyDescent="0.25">
      <c r="X869" s="1">
        <v>48869</v>
      </c>
      <c r="Y869" s="1">
        <v>340</v>
      </c>
      <c r="Z869" s="2">
        <v>152.07</v>
      </c>
      <c r="AA869" s="2">
        <v>0</v>
      </c>
      <c r="AB869" s="2">
        <v>216.48</v>
      </c>
    </row>
    <row r="870" spans="24:28" x14ac:dyDescent="0.25">
      <c r="X870" s="1">
        <v>48883</v>
      </c>
      <c r="Y870" s="1">
        <v>280</v>
      </c>
      <c r="Z870" s="2">
        <v>91.48</v>
      </c>
      <c r="AA870" s="2">
        <v>0</v>
      </c>
      <c r="AB870" s="2">
        <v>0</v>
      </c>
    </row>
    <row r="871" spans="24:28" x14ac:dyDescent="0.25">
      <c r="X871" s="1">
        <v>48889</v>
      </c>
      <c r="Y871" s="1">
        <v>260</v>
      </c>
      <c r="Z871" s="2">
        <v>0</v>
      </c>
      <c r="AA871" s="2">
        <v>99.48</v>
      </c>
      <c r="AB871" s="2">
        <v>0</v>
      </c>
    </row>
    <row r="872" spans="24:28" x14ac:dyDescent="0.25">
      <c r="X872" s="1">
        <v>48986</v>
      </c>
      <c r="Y872" s="1">
        <v>4980</v>
      </c>
      <c r="Z872" s="2">
        <v>622.11</v>
      </c>
      <c r="AA872" s="2">
        <v>0</v>
      </c>
      <c r="AB872" s="2">
        <v>0</v>
      </c>
    </row>
    <row r="873" spans="24:28" x14ac:dyDescent="0.25">
      <c r="X873" s="1">
        <v>49055</v>
      </c>
      <c r="Y873" s="1">
        <v>250</v>
      </c>
      <c r="Z873" s="2">
        <v>49.83</v>
      </c>
      <c r="AA873" s="2">
        <v>0</v>
      </c>
      <c r="AB873" s="2">
        <v>0</v>
      </c>
    </row>
    <row r="874" spans="24:28" x14ac:dyDescent="0.25">
      <c r="X874" s="1">
        <v>49065</v>
      </c>
      <c r="Y874" s="1">
        <v>104</v>
      </c>
      <c r="Z874" s="2">
        <v>26.2</v>
      </c>
      <c r="AA874" s="2">
        <v>0</v>
      </c>
      <c r="AB874" s="2">
        <v>0</v>
      </c>
    </row>
    <row r="875" spans="24:28" x14ac:dyDescent="0.25">
      <c r="X875" s="1">
        <v>49086</v>
      </c>
      <c r="Y875" s="1">
        <v>220</v>
      </c>
      <c r="Z875" s="2">
        <v>139.03</v>
      </c>
      <c r="AA875" s="2">
        <v>217.13</v>
      </c>
      <c r="AB875" s="2">
        <v>98.7</v>
      </c>
    </row>
    <row r="876" spans="24:28" x14ac:dyDescent="0.25">
      <c r="X876" s="1">
        <v>49096</v>
      </c>
      <c r="Y876" s="1">
        <v>104</v>
      </c>
      <c r="Z876" s="2">
        <v>0</v>
      </c>
      <c r="AA876" s="2">
        <v>0</v>
      </c>
      <c r="AB876" s="2">
        <v>1870.8</v>
      </c>
    </row>
    <row r="877" spans="24:28" x14ac:dyDescent="0.25">
      <c r="X877" s="1">
        <v>49106</v>
      </c>
      <c r="Y877" s="1">
        <v>260</v>
      </c>
      <c r="Z877" s="2">
        <v>0</v>
      </c>
      <c r="AA877" s="2">
        <v>362.88</v>
      </c>
      <c r="AB877" s="2">
        <v>0</v>
      </c>
    </row>
    <row r="878" spans="24:28" x14ac:dyDescent="0.25">
      <c r="X878" s="1">
        <v>49126</v>
      </c>
      <c r="Y878" s="1">
        <v>260</v>
      </c>
      <c r="Z878" s="2">
        <v>94.18</v>
      </c>
      <c r="AA878" s="2">
        <v>0</v>
      </c>
      <c r="AB878" s="2">
        <v>96.36</v>
      </c>
    </row>
    <row r="879" spans="24:28" x14ac:dyDescent="0.25">
      <c r="X879" s="1">
        <v>49163</v>
      </c>
      <c r="Y879" s="1">
        <v>280</v>
      </c>
      <c r="Z879" s="2">
        <v>46.65</v>
      </c>
      <c r="AA879" s="2">
        <v>0</v>
      </c>
      <c r="AB879" s="2">
        <v>11.11</v>
      </c>
    </row>
    <row r="880" spans="24:28" x14ac:dyDescent="0.25">
      <c r="X880" s="1">
        <v>49264</v>
      </c>
      <c r="Y880" s="1">
        <v>260</v>
      </c>
      <c r="Z880" s="2">
        <v>1835.15</v>
      </c>
      <c r="AA880" s="2">
        <v>2708.93</v>
      </c>
      <c r="AB880" s="2">
        <v>492.94</v>
      </c>
    </row>
    <row r="881" spans="24:28" x14ac:dyDescent="0.25">
      <c r="X881" s="1">
        <v>49293</v>
      </c>
      <c r="Y881" s="1">
        <v>260</v>
      </c>
      <c r="Z881" s="2">
        <v>0</v>
      </c>
      <c r="AA881" s="2">
        <v>0</v>
      </c>
      <c r="AB881" s="2">
        <v>72.56</v>
      </c>
    </row>
    <row r="882" spans="24:28" x14ac:dyDescent="0.25">
      <c r="X882" s="1">
        <v>49318</v>
      </c>
      <c r="Y882" s="1">
        <v>4980</v>
      </c>
      <c r="Z882" s="2">
        <v>473.69</v>
      </c>
      <c r="AA882" s="2">
        <v>373.47</v>
      </c>
      <c r="AB882" s="2">
        <v>587.08000000000004</v>
      </c>
    </row>
    <row r="883" spans="24:28" x14ac:dyDescent="0.25">
      <c r="X883" s="1">
        <v>49422</v>
      </c>
      <c r="Y883" s="1">
        <v>150</v>
      </c>
      <c r="Z883" s="2">
        <v>45.54</v>
      </c>
      <c r="AA883" s="2">
        <v>45.9</v>
      </c>
      <c r="AB883" s="2">
        <v>0</v>
      </c>
    </row>
    <row r="884" spans="24:28" x14ac:dyDescent="0.25">
      <c r="X884" s="1">
        <v>49430</v>
      </c>
      <c r="Y884" s="1">
        <v>104</v>
      </c>
      <c r="Z884" s="2">
        <v>0</v>
      </c>
      <c r="AA884" s="2">
        <v>46.59</v>
      </c>
      <c r="AB884" s="2">
        <v>0</v>
      </c>
    </row>
    <row r="885" spans="24:28" x14ac:dyDescent="0.25">
      <c r="X885" s="1">
        <v>49461</v>
      </c>
      <c r="Y885" s="1">
        <v>220</v>
      </c>
      <c r="Z885" s="2">
        <v>284.38</v>
      </c>
      <c r="AA885" s="2">
        <v>0</v>
      </c>
      <c r="AB885" s="2">
        <v>0</v>
      </c>
    </row>
    <row r="886" spans="24:28" x14ac:dyDescent="0.25">
      <c r="X886" s="1">
        <v>49469</v>
      </c>
      <c r="Y886" s="1">
        <v>800</v>
      </c>
      <c r="Z886" s="2">
        <v>6555.12</v>
      </c>
      <c r="AA886" s="2">
        <v>9782.8700000000008</v>
      </c>
      <c r="AB886" s="2">
        <v>2797.53</v>
      </c>
    </row>
    <row r="887" spans="24:28" x14ac:dyDescent="0.25">
      <c r="X887" s="1">
        <v>49481</v>
      </c>
      <c r="Y887" s="1">
        <v>555</v>
      </c>
      <c r="Z887" s="2">
        <v>0</v>
      </c>
      <c r="AA887" s="2">
        <v>65.72</v>
      </c>
      <c r="AB887" s="2">
        <v>0</v>
      </c>
    </row>
    <row r="888" spans="24:28" x14ac:dyDescent="0.25">
      <c r="X888" s="1">
        <v>49496</v>
      </c>
      <c r="Y888" s="1">
        <v>250</v>
      </c>
      <c r="Z888" s="2">
        <v>0</v>
      </c>
      <c r="AA888" s="2">
        <v>0</v>
      </c>
      <c r="AB888" s="2">
        <v>192.87</v>
      </c>
    </row>
    <row r="889" spans="24:28" x14ac:dyDescent="0.25">
      <c r="X889" s="1">
        <v>49537</v>
      </c>
      <c r="Y889" s="1">
        <v>150</v>
      </c>
      <c r="Z889" s="2">
        <v>45.9</v>
      </c>
      <c r="AA889" s="2">
        <v>49.01</v>
      </c>
      <c r="AB889" s="2">
        <v>0</v>
      </c>
    </row>
    <row r="890" spans="24:28" x14ac:dyDescent="0.25">
      <c r="X890" s="1">
        <v>49540</v>
      </c>
      <c r="Y890" s="1">
        <v>150</v>
      </c>
      <c r="Z890" s="2">
        <v>0</v>
      </c>
      <c r="AA890" s="2">
        <v>38.159999999999997</v>
      </c>
      <c r="AB890" s="2">
        <v>0</v>
      </c>
    </row>
    <row r="891" spans="24:28" x14ac:dyDescent="0.25">
      <c r="X891" s="1">
        <v>49590</v>
      </c>
      <c r="Y891" s="1">
        <v>260</v>
      </c>
      <c r="Z891" s="2">
        <v>89.28</v>
      </c>
      <c r="AA891" s="2">
        <v>0</v>
      </c>
      <c r="AB891" s="2">
        <v>95.32</v>
      </c>
    </row>
    <row r="892" spans="24:28" x14ac:dyDescent="0.25">
      <c r="X892" s="1">
        <v>49614</v>
      </c>
      <c r="Y892" s="1">
        <v>777</v>
      </c>
      <c r="Z892" s="2">
        <v>0</v>
      </c>
      <c r="AA892" s="2">
        <v>0</v>
      </c>
      <c r="AB892" s="2">
        <v>159.66</v>
      </c>
    </row>
    <row r="893" spans="24:28" x14ac:dyDescent="0.25">
      <c r="X893" s="1">
        <v>49618</v>
      </c>
      <c r="Y893" s="1">
        <v>555</v>
      </c>
      <c r="Z893" s="2">
        <v>843.68</v>
      </c>
      <c r="AA893" s="2">
        <v>0</v>
      </c>
      <c r="AB893" s="2">
        <v>570.33000000000004</v>
      </c>
    </row>
    <row r="894" spans="24:28" x14ac:dyDescent="0.25">
      <c r="X894" s="1">
        <v>49654</v>
      </c>
      <c r="Y894" s="1">
        <v>150</v>
      </c>
      <c r="Z894" s="2">
        <v>0</v>
      </c>
      <c r="AA894" s="2">
        <v>0</v>
      </c>
      <c r="AB894" s="2">
        <v>48.29</v>
      </c>
    </row>
    <row r="895" spans="24:28" x14ac:dyDescent="0.25">
      <c r="X895" s="1">
        <v>49676</v>
      </c>
      <c r="Y895" s="1">
        <v>340</v>
      </c>
      <c r="Z895" s="2">
        <v>0</v>
      </c>
      <c r="AA895" s="2">
        <v>0</v>
      </c>
      <c r="AB895" s="2">
        <v>110.62</v>
      </c>
    </row>
    <row r="896" spans="24:28" x14ac:dyDescent="0.25">
      <c r="X896" s="1">
        <v>49695</v>
      </c>
      <c r="Y896" s="1">
        <v>104</v>
      </c>
      <c r="Z896" s="2">
        <v>404.09</v>
      </c>
      <c r="AA896" s="2">
        <v>0</v>
      </c>
      <c r="AB896" s="2">
        <v>35.1</v>
      </c>
    </row>
    <row r="897" spans="24:28" x14ac:dyDescent="0.25">
      <c r="X897" s="1">
        <v>49726</v>
      </c>
      <c r="Y897" s="1">
        <v>320</v>
      </c>
      <c r="Z897" s="2">
        <v>0</v>
      </c>
      <c r="AA897" s="2">
        <v>25.61</v>
      </c>
      <c r="AB897" s="2">
        <v>48.62</v>
      </c>
    </row>
    <row r="898" spans="24:28" x14ac:dyDescent="0.25">
      <c r="X898" s="1">
        <v>49759</v>
      </c>
      <c r="Y898" s="1">
        <v>400</v>
      </c>
      <c r="Z898" s="2">
        <v>0</v>
      </c>
      <c r="AA898" s="2">
        <v>0</v>
      </c>
      <c r="AB898" s="2">
        <v>181.8</v>
      </c>
    </row>
    <row r="899" spans="24:28" x14ac:dyDescent="0.25">
      <c r="X899" s="1">
        <v>49784</v>
      </c>
      <c r="Y899" s="1">
        <v>300</v>
      </c>
      <c r="Z899" s="2">
        <v>0</v>
      </c>
      <c r="AA899" s="2">
        <v>0</v>
      </c>
      <c r="AB899" s="2">
        <v>52.69</v>
      </c>
    </row>
    <row r="900" spans="24:28" x14ac:dyDescent="0.25">
      <c r="X900" s="1">
        <v>49792</v>
      </c>
      <c r="Y900" s="1">
        <v>360</v>
      </c>
      <c r="Z900" s="2">
        <v>194.72</v>
      </c>
      <c r="AA900" s="2">
        <v>156.36000000000001</v>
      </c>
      <c r="AB900" s="2">
        <v>243.26</v>
      </c>
    </row>
    <row r="901" spans="24:28" x14ac:dyDescent="0.25">
      <c r="X901" s="1">
        <v>49810</v>
      </c>
      <c r="Y901" s="1">
        <v>250</v>
      </c>
      <c r="Z901" s="2">
        <v>26.9</v>
      </c>
      <c r="AA901" s="2">
        <v>0</v>
      </c>
      <c r="AB901" s="2">
        <v>0</v>
      </c>
    </row>
    <row r="902" spans="24:28" x14ac:dyDescent="0.25">
      <c r="X902" s="1">
        <v>49812</v>
      </c>
      <c r="Y902" s="1">
        <v>104</v>
      </c>
      <c r="Z902" s="2">
        <v>0</v>
      </c>
      <c r="AA902" s="2">
        <v>25.67</v>
      </c>
      <c r="AB902" s="2">
        <v>0</v>
      </c>
    </row>
    <row r="903" spans="24:28" x14ac:dyDescent="0.25">
      <c r="X903" s="1">
        <v>49817</v>
      </c>
      <c r="Y903" s="1">
        <v>150</v>
      </c>
      <c r="Z903" s="2">
        <v>89.37</v>
      </c>
      <c r="AA903" s="2">
        <v>0</v>
      </c>
      <c r="AB903" s="2">
        <v>136.91</v>
      </c>
    </row>
    <row r="904" spans="24:28" x14ac:dyDescent="0.25">
      <c r="X904" s="1">
        <v>49826</v>
      </c>
      <c r="Y904" s="1">
        <v>450</v>
      </c>
      <c r="Z904" s="2">
        <v>288.2</v>
      </c>
      <c r="AA904" s="2">
        <v>0</v>
      </c>
      <c r="AB904" s="2">
        <v>0</v>
      </c>
    </row>
    <row r="905" spans="24:28" x14ac:dyDescent="0.25">
      <c r="X905" s="1">
        <v>49842</v>
      </c>
      <c r="Y905" s="1">
        <v>250</v>
      </c>
      <c r="Z905" s="2">
        <v>39.340000000000003</v>
      </c>
      <c r="AA905" s="2">
        <v>29.19</v>
      </c>
      <c r="AB905" s="2">
        <v>34.44</v>
      </c>
    </row>
    <row r="906" spans="24:28" x14ac:dyDescent="0.25">
      <c r="X906" s="1">
        <v>49928</v>
      </c>
      <c r="Y906" s="1">
        <v>250</v>
      </c>
      <c r="Z906" s="2">
        <v>93.18</v>
      </c>
      <c r="AA906" s="2">
        <v>0</v>
      </c>
      <c r="AB906" s="2">
        <v>0</v>
      </c>
    </row>
    <row r="907" spans="24:28" x14ac:dyDescent="0.25">
      <c r="X907" s="1">
        <v>50049</v>
      </c>
      <c r="Y907" s="1">
        <v>104</v>
      </c>
      <c r="Z907" s="2">
        <v>0</v>
      </c>
      <c r="AA907" s="2">
        <v>62</v>
      </c>
      <c r="AB907" s="2">
        <v>0</v>
      </c>
    </row>
    <row r="908" spans="24:28" x14ac:dyDescent="0.25">
      <c r="X908" s="1">
        <v>50128</v>
      </c>
      <c r="Y908" s="1">
        <v>150</v>
      </c>
      <c r="Z908" s="2">
        <v>356.34</v>
      </c>
      <c r="AA908" s="2">
        <v>443.84</v>
      </c>
      <c r="AB908" s="2">
        <v>996.43</v>
      </c>
    </row>
    <row r="909" spans="24:28" x14ac:dyDescent="0.25">
      <c r="X909" s="1">
        <v>50158</v>
      </c>
      <c r="Y909" s="1">
        <v>340</v>
      </c>
      <c r="Z909" s="2">
        <v>68.75</v>
      </c>
      <c r="AA909" s="2">
        <v>0</v>
      </c>
      <c r="AB909" s="2">
        <v>0</v>
      </c>
    </row>
    <row r="910" spans="24:28" x14ac:dyDescent="0.25">
      <c r="X910" s="1">
        <v>50186</v>
      </c>
      <c r="Y910" s="1">
        <v>360</v>
      </c>
      <c r="Z910" s="2">
        <v>13017.21</v>
      </c>
      <c r="AA910" s="2">
        <v>0</v>
      </c>
      <c r="AB910" s="2">
        <v>47984.54</v>
      </c>
    </row>
    <row r="911" spans="24:28" x14ac:dyDescent="0.25">
      <c r="X911" s="1">
        <v>50248</v>
      </c>
      <c r="Y911" s="1">
        <v>4980</v>
      </c>
      <c r="Z911" s="2">
        <v>302.52</v>
      </c>
      <c r="AA911" s="2">
        <v>419.82</v>
      </c>
      <c r="AB911" s="2">
        <v>0</v>
      </c>
    </row>
    <row r="912" spans="24:28" x14ac:dyDescent="0.25">
      <c r="X912" s="1">
        <v>50257</v>
      </c>
      <c r="Y912" s="1">
        <v>260</v>
      </c>
      <c r="Z912" s="2">
        <v>236.1</v>
      </c>
      <c r="AA912" s="2">
        <v>0</v>
      </c>
      <c r="AB912" s="2">
        <v>246</v>
      </c>
    </row>
    <row r="913" spans="24:28" x14ac:dyDescent="0.25">
      <c r="X913" s="1">
        <v>50296</v>
      </c>
      <c r="Y913" s="1">
        <v>290</v>
      </c>
      <c r="Z913" s="2">
        <v>0</v>
      </c>
      <c r="AA913" s="2">
        <v>67.319999999999993</v>
      </c>
      <c r="AB913" s="2">
        <v>0</v>
      </c>
    </row>
    <row r="914" spans="24:28" x14ac:dyDescent="0.25">
      <c r="X914" s="1">
        <v>50330</v>
      </c>
      <c r="Y914" s="1">
        <v>360</v>
      </c>
      <c r="Z914" s="2">
        <v>0</v>
      </c>
      <c r="AA914" s="2">
        <v>18.940000000000001</v>
      </c>
      <c r="AB914" s="2">
        <v>0</v>
      </c>
    </row>
    <row r="915" spans="24:28" x14ac:dyDescent="0.25">
      <c r="X915" s="1">
        <v>50332</v>
      </c>
      <c r="Y915" s="1">
        <v>250</v>
      </c>
      <c r="Z915" s="2">
        <v>0</v>
      </c>
      <c r="AA915" s="2">
        <v>0</v>
      </c>
      <c r="AB915" s="2">
        <v>49.74</v>
      </c>
    </row>
    <row r="916" spans="24:28" x14ac:dyDescent="0.25">
      <c r="X916" s="1">
        <v>50336</v>
      </c>
      <c r="Y916" s="1">
        <v>104</v>
      </c>
      <c r="Z916" s="2">
        <v>115.05</v>
      </c>
      <c r="AA916" s="2">
        <v>279.75</v>
      </c>
      <c r="AB916" s="2">
        <v>175.55</v>
      </c>
    </row>
    <row r="917" spans="24:28" x14ac:dyDescent="0.25">
      <c r="X917" s="1">
        <v>50359</v>
      </c>
      <c r="Y917" s="1">
        <v>450</v>
      </c>
      <c r="Z917" s="2">
        <v>0</v>
      </c>
      <c r="AA917" s="2">
        <v>0</v>
      </c>
      <c r="AB917" s="2">
        <v>184.39</v>
      </c>
    </row>
    <row r="918" spans="24:28" x14ac:dyDescent="0.25">
      <c r="X918" s="1">
        <v>50368</v>
      </c>
      <c r="Y918" s="1">
        <v>250</v>
      </c>
      <c r="Z918" s="2">
        <v>23301.64</v>
      </c>
      <c r="AA918" s="2">
        <v>1863.52</v>
      </c>
      <c r="AB918" s="2">
        <v>18429.98</v>
      </c>
    </row>
    <row r="919" spans="24:28" x14ac:dyDescent="0.25">
      <c r="X919" s="1">
        <v>50369</v>
      </c>
      <c r="Y919" s="1">
        <v>555</v>
      </c>
      <c r="Z919" s="2">
        <v>89.9</v>
      </c>
      <c r="AA919" s="2">
        <v>0</v>
      </c>
      <c r="AB919" s="2">
        <v>0</v>
      </c>
    </row>
    <row r="920" spans="24:28" x14ac:dyDescent="0.25">
      <c r="X920" s="1">
        <v>50379</v>
      </c>
      <c r="Y920" s="1">
        <v>4980</v>
      </c>
      <c r="Z920" s="2">
        <v>88.61</v>
      </c>
      <c r="AA920" s="2">
        <v>208.74</v>
      </c>
      <c r="AB920" s="2">
        <v>178.48</v>
      </c>
    </row>
    <row r="921" spans="24:28" x14ac:dyDescent="0.25">
      <c r="X921" s="1">
        <v>50387</v>
      </c>
      <c r="Y921" s="1">
        <v>290</v>
      </c>
      <c r="Z921" s="2">
        <v>99.8</v>
      </c>
      <c r="AA921" s="2">
        <v>0</v>
      </c>
      <c r="AB921" s="2">
        <v>0</v>
      </c>
    </row>
    <row r="922" spans="24:28" x14ac:dyDescent="0.25">
      <c r="X922" s="1">
        <v>50412</v>
      </c>
      <c r="Y922" s="1">
        <v>104</v>
      </c>
      <c r="Z922" s="2">
        <v>200.12</v>
      </c>
      <c r="AA922" s="2">
        <v>0</v>
      </c>
      <c r="AB922" s="2">
        <v>922.32</v>
      </c>
    </row>
    <row r="923" spans="24:28" x14ac:dyDescent="0.25">
      <c r="X923" s="1">
        <v>50415</v>
      </c>
      <c r="Y923" s="1">
        <v>220</v>
      </c>
      <c r="Z923" s="2">
        <v>501.58</v>
      </c>
      <c r="AA923" s="2">
        <v>291.73</v>
      </c>
      <c r="AB923" s="2">
        <v>0</v>
      </c>
    </row>
    <row r="924" spans="24:28" x14ac:dyDescent="0.25">
      <c r="X924" s="1">
        <v>50431</v>
      </c>
      <c r="Y924" s="1">
        <v>220</v>
      </c>
      <c r="Z924" s="2">
        <v>0</v>
      </c>
      <c r="AA924" s="2">
        <v>0</v>
      </c>
      <c r="AB924" s="2">
        <v>164</v>
      </c>
    </row>
    <row r="925" spans="24:28" x14ac:dyDescent="0.25">
      <c r="X925" s="1">
        <v>50447</v>
      </c>
      <c r="Y925" s="1">
        <v>555</v>
      </c>
      <c r="Z925" s="2">
        <v>464.56</v>
      </c>
      <c r="AA925" s="2">
        <v>0</v>
      </c>
      <c r="AB925" s="2">
        <v>0</v>
      </c>
    </row>
    <row r="926" spans="24:28" x14ac:dyDescent="0.25">
      <c r="X926" s="1">
        <v>50491</v>
      </c>
      <c r="Y926" s="1">
        <v>280</v>
      </c>
      <c r="Z926" s="2">
        <v>425.76</v>
      </c>
      <c r="AA926" s="2">
        <v>0</v>
      </c>
      <c r="AB926" s="2">
        <v>297.27</v>
      </c>
    </row>
    <row r="927" spans="24:28" x14ac:dyDescent="0.25">
      <c r="X927" s="1">
        <v>50508</v>
      </c>
      <c r="Y927" s="1">
        <v>450</v>
      </c>
      <c r="Z927" s="2">
        <v>0</v>
      </c>
      <c r="AA927" s="2">
        <v>0</v>
      </c>
      <c r="AB927" s="2">
        <v>33.82</v>
      </c>
    </row>
    <row r="928" spans="24:28" x14ac:dyDescent="0.25">
      <c r="X928" s="1">
        <v>50519</v>
      </c>
      <c r="Y928" s="1">
        <v>300</v>
      </c>
      <c r="Z928" s="2">
        <v>0</v>
      </c>
      <c r="AA928" s="2">
        <v>0</v>
      </c>
      <c r="AB928" s="2">
        <v>600.91999999999996</v>
      </c>
    </row>
    <row r="929" spans="24:28" x14ac:dyDescent="0.25">
      <c r="X929" s="1">
        <v>50522</v>
      </c>
      <c r="Y929" s="1">
        <v>250</v>
      </c>
      <c r="Z929" s="2">
        <v>173.6</v>
      </c>
      <c r="AA929" s="2">
        <v>0</v>
      </c>
      <c r="AB929" s="2">
        <v>46.99</v>
      </c>
    </row>
    <row r="930" spans="24:28" x14ac:dyDescent="0.25">
      <c r="X930" s="1">
        <v>50571</v>
      </c>
      <c r="Y930" s="1">
        <v>150</v>
      </c>
      <c r="Z930" s="2">
        <v>1110.73</v>
      </c>
      <c r="AA930" s="2">
        <v>1058.76</v>
      </c>
      <c r="AB930" s="2">
        <v>745.78</v>
      </c>
    </row>
    <row r="931" spans="24:28" x14ac:dyDescent="0.25">
      <c r="X931" s="1">
        <v>50575</v>
      </c>
      <c r="Y931" s="1">
        <v>260</v>
      </c>
      <c r="Z931" s="2">
        <v>93.18</v>
      </c>
      <c r="AA931" s="2">
        <v>146.25</v>
      </c>
      <c r="AB931" s="2">
        <v>415.84</v>
      </c>
    </row>
    <row r="932" spans="24:28" x14ac:dyDescent="0.25">
      <c r="X932" s="1">
        <v>50576</v>
      </c>
      <c r="Y932" s="1">
        <v>260</v>
      </c>
      <c r="Z932" s="2">
        <v>0</v>
      </c>
      <c r="AA932" s="2">
        <v>136.32</v>
      </c>
      <c r="AB932" s="2">
        <v>406.7</v>
      </c>
    </row>
    <row r="933" spans="24:28" x14ac:dyDescent="0.25">
      <c r="X933" s="1">
        <v>50585</v>
      </c>
      <c r="Y933" s="1">
        <v>300</v>
      </c>
      <c r="Z933" s="2">
        <v>0</v>
      </c>
      <c r="AA933" s="2">
        <v>48.3</v>
      </c>
      <c r="AB933" s="2">
        <v>0</v>
      </c>
    </row>
    <row r="934" spans="24:28" x14ac:dyDescent="0.25">
      <c r="X934" s="1">
        <v>50719</v>
      </c>
      <c r="Y934" s="1">
        <v>777</v>
      </c>
      <c r="Z934" s="2">
        <v>0</v>
      </c>
      <c r="AA934" s="2">
        <v>0</v>
      </c>
      <c r="AB934" s="2">
        <v>190.3</v>
      </c>
    </row>
    <row r="935" spans="24:28" x14ac:dyDescent="0.25">
      <c r="X935" s="1">
        <v>50732</v>
      </c>
      <c r="Y935" s="1">
        <v>555</v>
      </c>
      <c r="Z935" s="2">
        <v>0</v>
      </c>
      <c r="AA935" s="2">
        <v>0</v>
      </c>
      <c r="AB935" s="2">
        <v>49.74</v>
      </c>
    </row>
    <row r="936" spans="24:28" x14ac:dyDescent="0.25">
      <c r="X936" s="1">
        <v>50773</v>
      </c>
      <c r="Y936" s="1">
        <v>400</v>
      </c>
      <c r="Z936" s="2">
        <v>25.45</v>
      </c>
      <c r="AA936" s="2">
        <v>0</v>
      </c>
      <c r="AB936" s="2">
        <v>0</v>
      </c>
    </row>
    <row r="937" spans="24:28" x14ac:dyDescent="0.25">
      <c r="X937" s="1">
        <v>50774</v>
      </c>
      <c r="Y937" s="1">
        <v>777</v>
      </c>
      <c r="Z937" s="2">
        <v>573.5</v>
      </c>
      <c r="AA937" s="2">
        <v>366.04</v>
      </c>
      <c r="AB937" s="2">
        <v>0</v>
      </c>
    </row>
    <row r="938" spans="24:28" x14ac:dyDescent="0.25">
      <c r="X938" s="1">
        <v>50829</v>
      </c>
      <c r="Y938" s="1">
        <v>220</v>
      </c>
      <c r="Z938" s="2">
        <v>66.02</v>
      </c>
      <c r="AA938" s="2">
        <v>39.96</v>
      </c>
      <c r="AB938" s="2">
        <v>0</v>
      </c>
    </row>
    <row r="939" spans="24:28" x14ac:dyDescent="0.25">
      <c r="X939" s="1">
        <v>50839</v>
      </c>
      <c r="Y939" s="1">
        <v>220</v>
      </c>
      <c r="Z939" s="2">
        <v>317.77</v>
      </c>
      <c r="AA939" s="2">
        <v>0</v>
      </c>
      <c r="AB939" s="2">
        <v>183.24</v>
      </c>
    </row>
    <row r="940" spans="24:28" x14ac:dyDescent="0.25">
      <c r="X940" s="1">
        <v>50893</v>
      </c>
      <c r="Y940" s="1">
        <v>320</v>
      </c>
      <c r="Z940" s="2">
        <v>112.58</v>
      </c>
      <c r="AA940" s="2">
        <v>45.22</v>
      </c>
      <c r="AB940" s="2">
        <v>96.36</v>
      </c>
    </row>
    <row r="941" spans="24:28" x14ac:dyDescent="0.25">
      <c r="X941" s="1">
        <v>50898</v>
      </c>
      <c r="Y941" s="1">
        <v>104</v>
      </c>
      <c r="Z941" s="2">
        <v>0</v>
      </c>
      <c r="AA941" s="2">
        <v>0</v>
      </c>
      <c r="AB941" s="2">
        <v>58.39</v>
      </c>
    </row>
    <row r="942" spans="24:28" x14ac:dyDescent="0.25">
      <c r="X942" s="1">
        <v>50982</v>
      </c>
      <c r="Y942" s="1">
        <v>104</v>
      </c>
      <c r="Z942" s="2">
        <v>0</v>
      </c>
      <c r="AA942" s="2">
        <v>46.59</v>
      </c>
      <c r="AB942" s="2">
        <v>0</v>
      </c>
    </row>
    <row r="943" spans="24:28" x14ac:dyDescent="0.25">
      <c r="X943" s="1">
        <v>51053</v>
      </c>
      <c r="Y943" s="1">
        <v>220</v>
      </c>
      <c r="Z943" s="2">
        <v>0</v>
      </c>
      <c r="AA943" s="2">
        <v>187.08</v>
      </c>
      <c r="AB943" s="2">
        <v>0</v>
      </c>
    </row>
    <row r="944" spans="24:28" x14ac:dyDescent="0.25">
      <c r="X944" s="1">
        <v>51278</v>
      </c>
      <c r="Y944" s="1">
        <v>777</v>
      </c>
      <c r="Z944" s="2">
        <v>76.58</v>
      </c>
      <c r="AA944" s="2">
        <v>606.63</v>
      </c>
      <c r="AB944" s="2">
        <v>377.58</v>
      </c>
    </row>
    <row r="945" spans="24:28" x14ac:dyDescent="0.25">
      <c r="X945" s="1">
        <v>51294</v>
      </c>
      <c r="Y945" s="1">
        <v>260</v>
      </c>
      <c r="Z945" s="2">
        <v>0</v>
      </c>
      <c r="AA945" s="2">
        <v>550.04</v>
      </c>
      <c r="AB945" s="2">
        <v>0</v>
      </c>
    </row>
    <row r="946" spans="24:28" x14ac:dyDescent="0.25">
      <c r="X946" s="1">
        <v>51315</v>
      </c>
      <c r="Y946" s="1">
        <v>555</v>
      </c>
      <c r="Z946" s="2">
        <v>204.12</v>
      </c>
      <c r="AA946" s="2">
        <v>0</v>
      </c>
      <c r="AB946" s="2">
        <v>181.78</v>
      </c>
    </row>
    <row r="947" spans="24:28" x14ac:dyDescent="0.25">
      <c r="X947" s="1">
        <v>51322</v>
      </c>
      <c r="Y947" s="1">
        <v>104</v>
      </c>
      <c r="Z947" s="2">
        <v>189.56</v>
      </c>
      <c r="AA947" s="2">
        <v>279.64999999999998</v>
      </c>
      <c r="AB947" s="2">
        <v>99.48</v>
      </c>
    </row>
    <row r="948" spans="24:28" x14ac:dyDescent="0.25">
      <c r="X948" s="1">
        <v>51353</v>
      </c>
      <c r="Y948" s="1">
        <v>4980</v>
      </c>
      <c r="Z948" s="2">
        <v>0</v>
      </c>
      <c r="AA948" s="2">
        <v>0</v>
      </c>
      <c r="AB948" s="2">
        <v>28.45</v>
      </c>
    </row>
    <row r="949" spans="24:28" x14ac:dyDescent="0.25">
      <c r="X949" s="1">
        <v>51361</v>
      </c>
      <c r="Y949" s="1">
        <v>220</v>
      </c>
      <c r="Z949" s="2">
        <v>139.77000000000001</v>
      </c>
      <c r="AA949" s="2">
        <v>0</v>
      </c>
      <c r="AB949" s="2">
        <v>0</v>
      </c>
    </row>
    <row r="950" spans="24:28" x14ac:dyDescent="0.25">
      <c r="X950" s="1">
        <v>51396</v>
      </c>
      <c r="Y950" s="1">
        <v>450</v>
      </c>
      <c r="Z950" s="2">
        <v>29.61</v>
      </c>
      <c r="AA950" s="2">
        <v>97.83</v>
      </c>
      <c r="AB950" s="2">
        <v>0</v>
      </c>
    </row>
    <row r="951" spans="24:28" x14ac:dyDescent="0.25">
      <c r="X951" s="1">
        <v>51548</v>
      </c>
      <c r="Y951" s="1">
        <v>555</v>
      </c>
      <c r="Z951" s="2">
        <v>0</v>
      </c>
      <c r="AA951" s="2">
        <v>0</v>
      </c>
      <c r="AB951" s="2">
        <v>228.36</v>
      </c>
    </row>
    <row r="952" spans="24:28" x14ac:dyDescent="0.25">
      <c r="X952" s="1">
        <v>51554</v>
      </c>
      <c r="Y952" s="1">
        <v>450</v>
      </c>
      <c r="Z952" s="2">
        <v>0</v>
      </c>
      <c r="AA952" s="2">
        <v>98.74</v>
      </c>
      <c r="AB952" s="2">
        <v>0</v>
      </c>
    </row>
    <row r="953" spans="24:28" x14ac:dyDescent="0.25">
      <c r="X953" s="1">
        <v>51569</v>
      </c>
      <c r="Y953" s="1">
        <v>250</v>
      </c>
      <c r="Z953" s="2">
        <v>129.97999999999999</v>
      </c>
      <c r="AA953" s="2">
        <v>0</v>
      </c>
      <c r="AB953" s="2">
        <v>0</v>
      </c>
    </row>
    <row r="954" spans="24:28" x14ac:dyDescent="0.25">
      <c r="X954" s="1">
        <v>51599</v>
      </c>
      <c r="Y954" s="1">
        <v>340</v>
      </c>
      <c r="Z954" s="2">
        <v>0</v>
      </c>
      <c r="AA954" s="2">
        <v>0</v>
      </c>
      <c r="AB954" s="2">
        <v>169.68</v>
      </c>
    </row>
    <row r="955" spans="24:28" x14ac:dyDescent="0.25">
      <c r="X955" s="1">
        <v>51700</v>
      </c>
      <c r="Y955" s="1">
        <v>400</v>
      </c>
      <c r="Z955" s="2">
        <v>16.88</v>
      </c>
      <c r="AA955" s="2">
        <v>0</v>
      </c>
      <c r="AB955" s="2">
        <v>0</v>
      </c>
    </row>
    <row r="956" spans="24:28" x14ac:dyDescent="0.25">
      <c r="X956" s="1">
        <v>51712</v>
      </c>
      <c r="Y956" s="1">
        <v>320</v>
      </c>
      <c r="Z956" s="2">
        <v>0</v>
      </c>
      <c r="AA956" s="2">
        <v>94.91</v>
      </c>
      <c r="AB956" s="2">
        <v>0</v>
      </c>
    </row>
    <row r="957" spans="24:28" x14ac:dyDescent="0.25">
      <c r="X957" s="1">
        <v>51718</v>
      </c>
      <c r="Y957" s="1">
        <v>150</v>
      </c>
      <c r="Z957" s="2">
        <v>45.9</v>
      </c>
      <c r="AA957" s="2">
        <v>0</v>
      </c>
      <c r="AB957" s="2">
        <v>0</v>
      </c>
    </row>
    <row r="958" spans="24:28" x14ac:dyDescent="0.25">
      <c r="X958" s="1">
        <v>51778</v>
      </c>
      <c r="Y958" s="1">
        <v>4980</v>
      </c>
      <c r="Z958" s="2">
        <v>599.34</v>
      </c>
      <c r="AA958" s="2">
        <v>99.36</v>
      </c>
      <c r="AB958" s="2">
        <v>1308.01</v>
      </c>
    </row>
    <row r="959" spans="24:28" x14ac:dyDescent="0.25">
      <c r="X959" s="1">
        <v>51844</v>
      </c>
      <c r="Y959" s="1">
        <v>320</v>
      </c>
      <c r="Z959" s="2">
        <v>402.06</v>
      </c>
      <c r="AA959" s="2">
        <v>0</v>
      </c>
      <c r="AB959" s="2">
        <v>550.83000000000004</v>
      </c>
    </row>
    <row r="960" spans="24:28" x14ac:dyDescent="0.25">
      <c r="X960" s="1">
        <v>51898</v>
      </c>
      <c r="Y960" s="1">
        <v>340</v>
      </c>
      <c r="Z960" s="2">
        <v>0</v>
      </c>
      <c r="AA960" s="2">
        <v>51.98</v>
      </c>
      <c r="AB960" s="2">
        <v>51.98</v>
      </c>
    </row>
    <row r="961" spans="24:28" x14ac:dyDescent="0.25">
      <c r="X961" s="1">
        <v>51925</v>
      </c>
      <c r="Y961" s="1">
        <v>320</v>
      </c>
      <c r="Z961" s="2">
        <v>144.06</v>
      </c>
      <c r="AA961" s="2">
        <v>87.06</v>
      </c>
      <c r="AB961" s="2">
        <v>141.22999999999999</v>
      </c>
    </row>
    <row r="962" spans="24:28" x14ac:dyDescent="0.25">
      <c r="X962" s="1">
        <v>51933</v>
      </c>
      <c r="Y962" s="1">
        <v>650</v>
      </c>
      <c r="Z962" s="2">
        <v>0</v>
      </c>
      <c r="AA962" s="2">
        <v>290.67</v>
      </c>
      <c r="AB962" s="2">
        <v>0</v>
      </c>
    </row>
    <row r="963" spans="24:28" x14ac:dyDescent="0.25">
      <c r="X963" s="1">
        <v>51956</v>
      </c>
      <c r="Y963" s="1">
        <v>340</v>
      </c>
      <c r="Z963" s="2">
        <v>79.61</v>
      </c>
      <c r="AA963" s="2">
        <v>0</v>
      </c>
      <c r="AB963" s="2">
        <v>0</v>
      </c>
    </row>
    <row r="964" spans="24:28" x14ac:dyDescent="0.25">
      <c r="X964" s="1">
        <v>51977</v>
      </c>
      <c r="Y964" s="1">
        <v>250</v>
      </c>
      <c r="Z964" s="2">
        <v>349.64</v>
      </c>
      <c r="AA964" s="2">
        <v>351.04</v>
      </c>
      <c r="AB964" s="2">
        <v>127.75</v>
      </c>
    </row>
    <row r="965" spans="24:28" x14ac:dyDescent="0.25">
      <c r="X965" s="1">
        <v>51989</v>
      </c>
      <c r="Y965" s="1">
        <v>150</v>
      </c>
      <c r="Z965" s="2">
        <v>0</v>
      </c>
      <c r="AA965" s="2">
        <v>0</v>
      </c>
      <c r="AB965" s="2">
        <v>654.1</v>
      </c>
    </row>
    <row r="966" spans="24:28" x14ac:dyDescent="0.25">
      <c r="X966" s="1">
        <v>52006</v>
      </c>
      <c r="Y966" s="1">
        <v>450</v>
      </c>
      <c r="Z966" s="2">
        <v>32.14</v>
      </c>
      <c r="AA966" s="2">
        <v>0</v>
      </c>
      <c r="AB966" s="2">
        <v>0</v>
      </c>
    </row>
    <row r="967" spans="24:28" x14ac:dyDescent="0.25">
      <c r="X967" s="1">
        <v>52008</v>
      </c>
      <c r="Y967" s="1">
        <v>260</v>
      </c>
      <c r="Z967" s="2">
        <v>45.76</v>
      </c>
      <c r="AA967" s="2">
        <v>0</v>
      </c>
      <c r="AB967" s="2">
        <v>0</v>
      </c>
    </row>
    <row r="968" spans="24:28" x14ac:dyDescent="0.25">
      <c r="X968" s="1">
        <v>52024</v>
      </c>
      <c r="Y968" s="1">
        <v>150</v>
      </c>
      <c r="Z968" s="2">
        <v>52.4</v>
      </c>
      <c r="AA968" s="2">
        <v>0</v>
      </c>
      <c r="AB968" s="2">
        <v>0</v>
      </c>
    </row>
    <row r="969" spans="24:28" x14ac:dyDescent="0.25">
      <c r="X969" s="1">
        <v>52059</v>
      </c>
      <c r="Y969" s="1">
        <v>400</v>
      </c>
      <c r="Z969" s="2">
        <v>396.07</v>
      </c>
      <c r="AA969" s="2">
        <v>202.41</v>
      </c>
      <c r="AB969" s="2">
        <v>158.16999999999999</v>
      </c>
    </row>
    <row r="970" spans="24:28" x14ac:dyDescent="0.25">
      <c r="X970" s="1">
        <v>52064</v>
      </c>
      <c r="Y970" s="1">
        <v>220</v>
      </c>
      <c r="Z970" s="2">
        <v>0</v>
      </c>
      <c r="AA970" s="2">
        <v>0</v>
      </c>
      <c r="AB970" s="2">
        <v>2015.8</v>
      </c>
    </row>
    <row r="971" spans="24:28" x14ac:dyDescent="0.25">
      <c r="X971" s="1">
        <v>52074</v>
      </c>
      <c r="Y971" s="1">
        <v>360</v>
      </c>
      <c r="Z971" s="2">
        <v>9.56</v>
      </c>
      <c r="AA971" s="2">
        <v>0</v>
      </c>
      <c r="AB971" s="2">
        <v>0</v>
      </c>
    </row>
    <row r="972" spans="24:28" x14ac:dyDescent="0.25">
      <c r="X972" s="1">
        <v>52120</v>
      </c>
      <c r="Y972" s="1">
        <v>290</v>
      </c>
      <c r="Z972" s="2">
        <v>39.479999999999997</v>
      </c>
      <c r="AA972" s="2">
        <v>0</v>
      </c>
      <c r="AB972" s="2">
        <v>0</v>
      </c>
    </row>
    <row r="973" spans="24:28" x14ac:dyDescent="0.25">
      <c r="X973" s="1">
        <v>52122</v>
      </c>
      <c r="Y973" s="1">
        <v>150</v>
      </c>
      <c r="Z973" s="2">
        <v>0</v>
      </c>
      <c r="AA973" s="2">
        <v>0</v>
      </c>
      <c r="AB973" s="2">
        <v>77.37</v>
      </c>
    </row>
    <row r="974" spans="24:28" x14ac:dyDescent="0.25">
      <c r="X974" s="1">
        <v>52151</v>
      </c>
      <c r="Y974" s="1">
        <v>260</v>
      </c>
      <c r="Z974" s="2">
        <v>0</v>
      </c>
      <c r="AA974" s="2">
        <v>0</v>
      </c>
      <c r="AB974" s="2">
        <v>541.55999999999995</v>
      </c>
    </row>
    <row r="975" spans="24:28" x14ac:dyDescent="0.25">
      <c r="X975" s="1">
        <v>52248</v>
      </c>
      <c r="Y975" s="1">
        <v>777</v>
      </c>
      <c r="Z975" s="2">
        <v>0</v>
      </c>
      <c r="AA975" s="2">
        <v>758.08</v>
      </c>
      <c r="AB975" s="2">
        <v>0</v>
      </c>
    </row>
    <row r="976" spans="24:28" x14ac:dyDescent="0.25">
      <c r="X976" s="1">
        <v>52298</v>
      </c>
      <c r="Y976" s="1">
        <v>250</v>
      </c>
      <c r="Z976" s="2">
        <v>993.27</v>
      </c>
      <c r="AA976" s="2">
        <v>902.1</v>
      </c>
      <c r="AB976" s="2">
        <v>370.32</v>
      </c>
    </row>
    <row r="977" spans="24:28" x14ac:dyDescent="0.25">
      <c r="X977" s="1">
        <v>52353</v>
      </c>
      <c r="Y977" s="1">
        <v>777</v>
      </c>
      <c r="Z977" s="2">
        <v>123.84</v>
      </c>
      <c r="AA977" s="2">
        <v>0</v>
      </c>
      <c r="AB977" s="2">
        <v>283.42</v>
      </c>
    </row>
    <row r="978" spans="24:28" x14ac:dyDescent="0.25">
      <c r="X978" s="1">
        <v>52408</v>
      </c>
      <c r="Y978" s="1">
        <v>260</v>
      </c>
      <c r="Z978" s="2">
        <v>27.82</v>
      </c>
      <c r="AA978" s="2">
        <v>0</v>
      </c>
      <c r="AB978" s="2">
        <v>0</v>
      </c>
    </row>
    <row r="979" spans="24:28" x14ac:dyDescent="0.25">
      <c r="X979" s="1">
        <v>52430</v>
      </c>
      <c r="Y979" s="1">
        <v>104</v>
      </c>
      <c r="Z979" s="2">
        <v>0</v>
      </c>
      <c r="AA979" s="2">
        <v>184.31</v>
      </c>
      <c r="AB979" s="2">
        <v>0</v>
      </c>
    </row>
    <row r="980" spans="24:28" x14ac:dyDescent="0.25">
      <c r="X980" s="1">
        <v>52510</v>
      </c>
      <c r="Y980" s="1">
        <v>150</v>
      </c>
      <c r="Z980" s="2">
        <v>172.85</v>
      </c>
      <c r="AA980" s="2">
        <v>241.53</v>
      </c>
      <c r="AB980" s="2">
        <v>77.36</v>
      </c>
    </row>
    <row r="981" spans="24:28" x14ac:dyDescent="0.25">
      <c r="X981" s="1">
        <v>52524</v>
      </c>
      <c r="Y981" s="1">
        <v>400</v>
      </c>
      <c r="Z981" s="2">
        <v>0</v>
      </c>
      <c r="AA981" s="2">
        <v>238.41</v>
      </c>
      <c r="AB981" s="2">
        <v>0</v>
      </c>
    </row>
    <row r="982" spans="24:28" x14ac:dyDescent="0.25">
      <c r="X982" s="1">
        <v>52535</v>
      </c>
      <c r="Y982" s="1">
        <v>777</v>
      </c>
      <c r="Z982" s="2">
        <v>0</v>
      </c>
      <c r="AA982" s="2">
        <v>0</v>
      </c>
      <c r="AB982" s="2">
        <v>190.3</v>
      </c>
    </row>
    <row r="983" spans="24:28" x14ac:dyDescent="0.25">
      <c r="X983" s="1">
        <v>52600</v>
      </c>
      <c r="Y983" s="1">
        <v>800</v>
      </c>
      <c r="Z983" s="2">
        <v>0</v>
      </c>
      <c r="AA983" s="2">
        <v>546.64</v>
      </c>
      <c r="AB983" s="2">
        <v>554.47</v>
      </c>
    </row>
    <row r="984" spans="24:28" x14ac:dyDescent="0.25">
      <c r="X984" s="1">
        <v>52670</v>
      </c>
      <c r="Y984" s="1">
        <v>220</v>
      </c>
      <c r="Z984" s="2">
        <v>0</v>
      </c>
      <c r="AA984" s="2">
        <v>687.77</v>
      </c>
      <c r="AB984" s="2">
        <v>658.6</v>
      </c>
    </row>
    <row r="985" spans="24:28" x14ac:dyDescent="0.25">
      <c r="X985" s="1">
        <v>52745</v>
      </c>
      <c r="Y985" s="1">
        <v>280</v>
      </c>
      <c r="Z985" s="2">
        <v>0</v>
      </c>
      <c r="AA985" s="2">
        <v>251.86</v>
      </c>
      <c r="AB985" s="2">
        <v>0</v>
      </c>
    </row>
    <row r="986" spans="24:28" x14ac:dyDescent="0.25">
      <c r="X986" s="1">
        <v>52796</v>
      </c>
      <c r="Y986" s="1">
        <v>220</v>
      </c>
      <c r="Z986" s="2">
        <v>61.08</v>
      </c>
      <c r="AA986" s="2">
        <v>0</v>
      </c>
      <c r="AB986" s="2">
        <v>0</v>
      </c>
    </row>
    <row r="987" spans="24:28" x14ac:dyDescent="0.25">
      <c r="X987" s="1">
        <v>52824</v>
      </c>
      <c r="Y987" s="1">
        <v>400</v>
      </c>
      <c r="Z987" s="2">
        <v>0</v>
      </c>
      <c r="AA987" s="2">
        <v>0</v>
      </c>
      <c r="AB987" s="2">
        <v>49.06</v>
      </c>
    </row>
    <row r="988" spans="24:28" x14ac:dyDescent="0.25">
      <c r="X988" s="1">
        <v>52829</v>
      </c>
      <c r="Y988" s="1">
        <v>4980</v>
      </c>
      <c r="Z988" s="2">
        <v>0</v>
      </c>
      <c r="AA988" s="2">
        <v>214.26</v>
      </c>
      <c r="AB988" s="2">
        <v>0</v>
      </c>
    </row>
    <row r="989" spans="24:28" x14ac:dyDescent="0.25">
      <c r="X989" s="1">
        <v>52832</v>
      </c>
      <c r="Y989" s="1">
        <v>320</v>
      </c>
      <c r="Z989" s="2">
        <v>0</v>
      </c>
      <c r="AA989" s="2">
        <v>0</v>
      </c>
      <c r="AB989" s="2">
        <v>99.01</v>
      </c>
    </row>
    <row r="990" spans="24:28" x14ac:dyDescent="0.25">
      <c r="X990" s="1">
        <v>52875</v>
      </c>
      <c r="Y990" s="1">
        <v>250</v>
      </c>
      <c r="Z990" s="2">
        <v>0</v>
      </c>
      <c r="AA990" s="2">
        <v>102.36</v>
      </c>
      <c r="AB990" s="2">
        <v>0</v>
      </c>
    </row>
    <row r="991" spans="24:28" x14ac:dyDescent="0.25">
      <c r="X991" s="1">
        <v>52881</v>
      </c>
      <c r="Y991" s="1">
        <v>220</v>
      </c>
      <c r="Z991" s="2">
        <v>39.81</v>
      </c>
      <c r="AA991" s="2">
        <v>0</v>
      </c>
      <c r="AB991" s="2">
        <v>0</v>
      </c>
    </row>
    <row r="992" spans="24:28" x14ac:dyDescent="0.25">
      <c r="X992" s="1">
        <v>53042</v>
      </c>
      <c r="Y992" s="1">
        <v>500</v>
      </c>
      <c r="Z992" s="2">
        <v>71.150000000000006</v>
      </c>
      <c r="AA992" s="2">
        <v>45.9</v>
      </c>
      <c r="AB992" s="2">
        <v>49.01</v>
      </c>
    </row>
    <row r="993" spans="24:28" x14ac:dyDescent="0.25">
      <c r="X993" s="1">
        <v>53122</v>
      </c>
      <c r="Y993" s="1">
        <v>400</v>
      </c>
      <c r="Z993" s="2">
        <v>0</v>
      </c>
      <c r="AA993" s="2">
        <v>0</v>
      </c>
      <c r="AB993" s="2">
        <v>79.36</v>
      </c>
    </row>
    <row r="994" spans="24:28" x14ac:dyDescent="0.25">
      <c r="X994" s="1">
        <v>53154</v>
      </c>
      <c r="Y994" s="1">
        <v>290</v>
      </c>
      <c r="Z994" s="2">
        <v>256.33999999999997</v>
      </c>
      <c r="AA994" s="2">
        <v>213.96</v>
      </c>
      <c r="AB994" s="2">
        <v>105.84</v>
      </c>
    </row>
    <row r="995" spans="24:28" x14ac:dyDescent="0.25">
      <c r="X995" s="1">
        <v>53162</v>
      </c>
      <c r="Y995" s="1">
        <v>150</v>
      </c>
      <c r="Z995" s="2">
        <v>0</v>
      </c>
      <c r="AA995" s="2">
        <v>0</v>
      </c>
      <c r="AB995" s="2">
        <v>30.01</v>
      </c>
    </row>
    <row r="996" spans="24:28" x14ac:dyDescent="0.25">
      <c r="X996" s="1">
        <v>53253</v>
      </c>
      <c r="Y996" s="1">
        <v>777</v>
      </c>
      <c r="Z996" s="2">
        <v>1577.7</v>
      </c>
      <c r="AA996" s="2">
        <v>0</v>
      </c>
      <c r="AB996" s="2">
        <v>1132.8</v>
      </c>
    </row>
    <row r="997" spans="24:28" x14ac:dyDescent="0.25">
      <c r="X997" s="1">
        <v>53340</v>
      </c>
      <c r="Y997" s="1">
        <v>555</v>
      </c>
      <c r="Z997" s="2">
        <v>0</v>
      </c>
      <c r="AA997" s="2">
        <v>183.94</v>
      </c>
      <c r="AB997" s="2">
        <v>0</v>
      </c>
    </row>
    <row r="998" spans="24:28" x14ac:dyDescent="0.25">
      <c r="X998" s="1">
        <v>53346</v>
      </c>
      <c r="Y998" s="1">
        <v>280</v>
      </c>
      <c r="Z998" s="2">
        <v>47.58</v>
      </c>
      <c r="AA998" s="2">
        <v>47.58</v>
      </c>
      <c r="AB998" s="2">
        <v>0</v>
      </c>
    </row>
    <row r="999" spans="24:28" x14ac:dyDescent="0.25">
      <c r="X999" s="1">
        <v>53362</v>
      </c>
      <c r="Y999" s="1">
        <v>400</v>
      </c>
      <c r="Z999" s="2">
        <v>223.1</v>
      </c>
      <c r="AA999" s="2">
        <v>141.88</v>
      </c>
      <c r="AB999" s="2">
        <v>138.86000000000001</v>
      </c>
    </row>
    <row r="1000" spans="24:28" x14ac:dyDescent="0.25">
      <c r="X1000" s="1">
        <v>53419</v>
      </c>
      <c r="Y1000" s="1">
        <v>4980</v>
      </c>
      <c r="Z1000" s="2">
        <v>0</v>
      </c>
      <c r="AA1000" s="2">
        <v>49.1</v>
      </c>
      <c r="AB1000" s="2">
        <v>0</v>
      </c>
    </row>
    <row r="1001" spans="24:28" x14ac:dyDescent="0.25">
      <c r="X1001" s="1">
        <v>53425</v>
      </c>
      <c r="Y1001" s="1">
        <v>360</v>
      </c>
      <c r="Z1001" s="2">
        <v>95.6</v>
      </c>
      <c r="AA1001" s="2">
        <v>0</v>
      </c>
      <c r="AB1001" s="2">
        <v>0</v>
      </c>
    </row>
    <row r="1002" spans="24:28" x14ac:dyDescent="0.25">
      <c r="X1002" s="1">
        <v>53433</v>
      </c>
      <c r="Y1002" s="1">
        <v>150</v>
      </c>
      <c r="Z1002" s="2">
        <v>474.96</v>
      </c>
      <c r="AA1002" s="2">
        <v>443.76</v>
      </c>
      <c r="AB1002" s="2">
        <v>477.66</v>
      </c>
    </row>
    <row r="1003" spans="24:28" x14ac:dyDescent="0.25">
      <c r="X1003" s="1">
        <v>53457</v>
      </c>
      <c r="Y1003" s="1">
        <v>290</v>
      </c>
      <c r="Z1003" s="2">
        <v>1068.3</v>
      </c>
      <c r="AA1003" s="2">
        <v>0</v>
      </c>
      <c r="AB1003" s="2">
        <v>0</v>
      </c>
    </row>
    <row r="1004" spans="24:28" x14ac:dyDescent="0.25">
      <c r="X1004" s="1">
        <v>53485</v>
      </c>
      <c r="Y1004" s="1">
        <v>4980</v>
      </c>
      <c r="Z1004" s="2">
        <v>355.2</v>
      </c>
      <c r="AA1004" s="2">
        <v>0</v>
      </c>
      <c r="AB1004" s="2">
        <v>0</v>
      </c>
    </row>
    <row r="1005" spans="24:28" x14ac:dyDescent="0.25">
      <c r="X1005" s="1">
        <v>53502</v>
      </c>
      <c r="Y1005" s="1">
        <v>220</v>
      </c>
      <c r="Z1005" s="2">
        <v>529.91999999999996</v>
      </c>
      <c r="AA1005" s="2">
        <v>0</v>
      </c>
      <c r="AB1005" s="2">
        <v>0</v>
      </c>
    </row>
    <row r="1006" spans="24:28" x14ac:dyDescent="0.25">
      <c r="X1006" s="1">
        <v>53540</v>
      </c>
      <c r="Y1006" s="1">
        <v>250</v>
      </c>
      <c r="Z1006" s="2">
        <v>0</v>
      </c>
      <c r="AA1006" s="2">
        <v>0</v>
      </c>
      <c r="AB1006" s="2">
        <v>142.04</v>
      </c>
    </row>
    <row r="1007" spans="24:28" x14ac:dyDescent="0.25">
      <c r="X1007" s="1">
        <v>53605</v>
      </c>
      <c r="Y1007" s="1">
        <v>4980</v>
      </c>
      <c r="Z1007" s="2">
        <v>55.59</v>
      </c>
      <c r="AA1007" s="2">
        <v>0</v>
      </c>
      <c r="AB1007" s="2">
        <v>121.17</v>
      </c>
    </row>
    <row r="1008" spans="24:28" x14ac:dyDescent="0.25">
      <c r="X1008" s="1">
        <v>53608</v>
      </c>
      <c r="Y1008" s="1">
        <v>300</v>
      </c>
      <c r="Z1008" s="2">
        <v>97.32</v>
      </c>
      <c r="AA1008" s="2">
        <v>38.32</v>
      </c>
      <c r="AB1008" s="2">
        <v>25.65</v>
      </c>
    </row>
    <row r="1009" spans="24:28" x14ac:dyDescent="0.25">
      <c r="X1009" s="1">
        <v>53617</v>
      </c>
      <c r="Y1009" s="1">
        <v>250</v>
      </c>
      <c r="Z1009" s="2">
        <v>49.83</v>
      </c>
      <c r="AA1009" s="2">
        <v>269.49</v>
      </c>
      <c r="AB1009" s="2">
        <v>108.33</v>
      </c>
    </row>
    <row r="1010" spans="24:28" x14ac:dyDescent="0.25">
      <c r="X1010" s="1">
        <v>53759</v>
      </c>
      <c r="Y1010" s="1">
        <v>340</v>
      </c>
      <c r="Z1010" s="2">
        <v>55.38</v>
      </c>
      <c r="AA1010" s="2">
        <v>55.3</v>
      </c>
      <c r="AB1010" s="2">
        <v>118.63</v>
      </c>
    </row>
    <row r="1011" spans="24:28" x14ac:dyDescent="0.25">
      <c r="X1011" s="1">
        <v>53764</v>
      </c>
      <c r="Y1011" s="1">
        <v>650</v>
      </c>
      <c r="Z1011" s="2">
        <v>185.51</v>
      </c>
      <c r="AA1011" s="2">
        <v>840.77</v>
      </c>
      <c r="AB1011" s="2">
        <v>496.75</v>
      </c>
    </row>
    <row r="1012" spans="24:28" x14ac:dyDescent="0.25">
      <c r="X1012" s="1">
        <v>53785</v>
      </c>
      <c r="Y1012" s="1">
        <v>270</v>
      </c>
      <c r="Z1012" s="2">
        <v>2221.86</v>
      </c>
      <c r="AA1012" s="2">
        <v>3918.94</v>
      </c>
      <c r="AB1012" s="2">
        <v>1983.14</v>
      </c>
    </row>
    <row r="1013" spans="24:28" x14ac:dyDescent="0.25">
      <c r="X1013" s="1">
        <v>53813</v>
      </c>
      <c r="Y1013" s="1">
        <v>104</v>
      </c>
      <c r="Z1013" s="2">
        <v>0</v>
      </c>
      <c r="AA1013" s="2">
        <v>32.82</v>
      </c>
      <c r="AB1013" s="2">
        <v>0</v>
      </c>
    </row>
    <row r="1014" spans="24:28" x14ac:dyDescent="0.25">
      <c r="X1014" s="1">
        <v>53837</v>
      </c>
      <c r="Y1014" s="1">
        <v>260</v>
      </c>
      <c r="Z1014" s="2">
        <v>4620.38</v>
      </c>
      <c r="AA1014" s="2">
        <v>444.56</v>
      </c>
      <c r="AB1014" s="2">
        <v>3227.92</v>
      </c>
    </row>
    <row r="1015" spans="24:28" x14ac:dyDescent="0.25">
      <c r="X1015" s="1">
        <v>53863</v>
      </c>
      <c r="Y1015" s="1">
        <v>4980</v>
      </c>
      <c r="Z1015" s="2">
        <v>0</v>
      </c>
      <c r="AA1015" s="2">
        <v>362.48</v>
      </c>
      <c r="AB1015" s="2">
        <v>0</v>
      </c>
    </row>
    <row r="1016" spans="24:28" x14ac:dyDescent="0.25">
      <c r="X1016" s="1">
        <v>53887</v>
      </c>
      <c r="Y1016" s="1">
        <v>4980</v>
      </c>
      <c r="Z1016" s="2">
        <v>0</v>
      </c>
      <c r="AA1016" s="2">
        <v>179.81</v>
      </c>
      <c r="AB1016" s="2">
        <v>0</v>
      </c>
    </row>
    <row r="1017" spans="24:28" x14ac:dyDescent="0.25">
      <c r="X1017" s="1">
        <v>53964</v>
      </c>
      <c r="Y1017" s="1">
        <v>4980</v>
      </c>
      <c r="Z1017" s="2">
        <v>0</v>
      </c>
      <c r="AA1017" s="2">
        <v>2722.68</v>
      </c>
      <c r="AB1017" s="2">
        <v>0</v>
      </c>
    </row>
    <row r="1018" spans="24:28" x14ac:dyDescent="0.25">
      <c r="X1018" s="1">
        <v>53965</v>
      </c>
      <c r="Y1018" s="1">
        <v>4980</v>
      </c>
      <c r="Z1018" s="2">
        <v>90.13</v>
      </c>
      <c r="AA1018" s="2">
        <v>0</v>
      </c>
      <c r="AB1018" s="2">
        <v>47.76</v>
      </c>
    </row>
    <row r="1019" spans="24:28" x14ac:dyDescent="0.25">
      <c r="X1019" s="1">
        <v>54063</v>
      </c>
      <c r="Y1019" s="1">
        <v>150</v>
      </c>
      <c r="Z1019" s="2">
        <v>1095.8</v>
      </c>
      <c r="AA1019" s="2">
        <v>1107.75</v>
      </c>
      <c r="AB1019" s="2">
        <v>881.63</v>
      </c>
    </row>
    <row r="1020" spans="24:28" x14ac:dyDescent="0.25">
      <c r="X1020" s="1">
        <v>54069</v>
      </c>
      <c r="Y1020" s="1">
        <v>450</v>
      </c>
      <c r="Z1020" s="2">
        <v>0</v>
      </c>
      <c r="AA1020" s="2">
        <v>0</v>
      </c>
      <c r="AB1020" s="2">
        <v>46</v>
      </c>
    </row>
    <row r="1021" spans="24:28" x14ac:dyDescent="0.25">
      <c r="X1021" s="1">
        <v>54070</v>
      </c>
      <c r="Y1021" s="1">
        <v>250</v>
      </c>
      <c r="Z1021" s="2">
        <v>0</v>
      </c>
      <c r="AA1021" s="2">
        <v>91.52</v>
      </c>
      <c r="AB1021" s="2">
        <v>49.74</v>
      </c>
    </row>
    <row r="1022" spans="24:28" x14ac:dyDescent="0.25">
      <c r="X1022" s="1">
        <v>54082</v>
      </c>
      <c r="Y1022" s="1">
        <v>777</v>
      </c>
      <c r="Z1022" s="2">
        <v>1107</v>
      </c>
      <c r="AA1022" s="2">
        <v>0</v>
      </c>
      <c r="AB1022" s="2">
        <v>0</v>
      </c>
    </row>
    <row r="1023" spans="24:28" x14ac:dyDescent="0.25">
      <c r="X1023" s="1">
        <v>54086</v>
      </c>
      <c r="Y1023" s="1">
        <v>555</v>
      </c>
      <c r="Z1023" s="2">
        <v>1390.72</v>
      </c>
      <c r="AA1023" s="2">
        <v>1791.66</v>
      </c>
      <c r="AB1023" s="2">
        <v>2234.39</v>
      </c>
    </row>
    <row r="1024" spans="24:28" x14ac:dyDescent="0.25">
      <c r="X1024" s="1">
        <v>54145</v>
      </c>
      <c r="Y1024" s="1">
        <v>4980</v>
      </c>
      <c r="Z1024" s="2">
        <v>2022.09</v>
      </c>
      <c r="AA1024" s="2">
        <v>399.78</v>
      </c>
      <c r="AB1024" s="2">
        <v>571.83000000000004</v>
      </c>
    </row>
    <row r="1025" spans="24:28" x14ac:dyDescent="0.25">
      <c r="X1025" s="1">
        <v>54153</v>
      </c>
      <c r="Y1025" s="1">
        <v>220</v>
      </c>
      <c r="Z1025" s="2">
        <v>583.74</v>
      </c>
      <c r="AA1025" s="2">
        <v>247.5</v>
      </c>
      <c r="AB1025" s="2">
        <v>1018.02</v>
      </c>
    </row>
    <row r="1026" spans="24:28" x14ac:dyDescent="0.25">
      <c r="X1026" s="1">
        <v>54160</v>
      </c>
      <c r="Y1026" s="1">
        <v>777</v>
      </c>
      <c r="Z1026" s="2">
        <v>46.6</v>
      </c>
      <c r="AA1026" s="2">
        <v>46.6</v>
      </c>
      <c r="AB1026" s="2">
        <v>96.35</v>
      </c>
    </row>
    <row r="1027" spans="24:28" x14ac:dyDescent="0.25">
      <c r="X1027" s="1">
        <v>54246</v>
      </c>
      <c r="Y1027" s="1">
        <v>250</v>
      </c>
      <c r="Z1027" s="2">
        <v>95.7</v>
      </c>
      <c r="AA1027" s="2">
        <v>0</v>
      </c>
      <c r="AB1027" s="2">
        <v>95.6</v>
      </c>
    </row>
    <row r="1028" spans="24:28" x14ac:dyDescent="0.25">
      <c r="X1028" s="1">
        <v>54256</v>
      </c>
      <c r="Y1028" s="1">
        <v>260</v>
      </c>
      <c r="Z1028" s="2">
        <v>0</v>
      </c>
      <c r="AA1028" s="2">
        <v>0</v>
      </c>
      <c r="AB1028" s="2">
        <v>82</v>
      </c>
    </row>
    <row r="1029" spans="24:28" x14ac:dyDescent="0.25">
      <c r="X1029" s="1">
        <v>54266</v>
      </c>
      <c r="Y1029" s="1">
        <v>555</v>
      </c>
      <c r="Z1029" s="2">
        <v>92.44</v>
      </c>
      <c r="AA1029" s="2">
        <v>0</v>
      </c>
      <c r="AB1029" s="2">
        <v>0</v>
      </c>
    </row>
    <row r="1030" spans="24:28" x14ac:dyDescent="0.25">
      <c r="X1030" s="1">
        <v>54341</v>
      </c>
      <c r="Y1030" s="1">
        <v>450</v>
      </c>
      <c r="Z1030" s="2">
        <v>0</v>
      </c>
      <c r="AA1030" s="2">
        <v>49.74</v>
      </c>
      <c r="AB1030" s="2">
        <v>0</v>
      </c>
    </row>
    <row r="1031" spans="24:28" x14ac:dyDescent="0.25">
      <c r="X1031" s="1">
        <v>54385</v>
      </c>
      <c r="Y1031" s="1">
        <v>450</v>
      </c>
      <c r="Z1031" s="2">
        <v>0</v>
      </c>
      <c r="AA1031" s="2">
        <v>0</v>
      </c>
      <c r="AB1031" s="2">
        <v>1929.82</v>
      </c>
    </row>
    <row r="1032" spans="24:28" x14ac:dyDescent="0.25">
      <c r="X1032" s="1">
        <v>54420</v>
      </c>
      <c r="Y1032" s="1">
        <v>250</v>
      </c>
      <c r="Z1032" s="2">
        <v>118.38</v>
      </c>
      <c r="AA1032" s="2">
        <v>72.209999999999994</v>
      </c>
      <c r="AB1032" s="2">
        <v>81.34</v>
      </c>
    </row>
    <row r="1033" spans="24:28" x14ac:dyDescent="0.25">
      <c r="X1033" s="1">
        <v>54424</v>
      </c>
      <c r="Y1033" s="1">
        <v>800</v>
      </c>
      <c r="Z1033" s="2">
        <v>0</v>
      </c>
      <c r="AA1033" s="2">
        <v>938.62</v>
      </c>
      <c r="AB1033" s="2">
        <v>0</v>
      </c>
    </row>
    <row r="1034" spans="24:28" x14ac:dyDescent="0.25">
      <c r="X1034" s="1">
        <v>54536</v>
      </c>
      <c r="Y1034" s="1">
        <v>104</v>
      </c>
      <c r="Z1034" s="2">
        <v>49.84</v>
      </c>
      <c r="AA1034" s="2">
        <v>0</v>
      </c>
      <c r="AB1034" s="2">
        <v>0</v>
      </c>
    </row>
    <row r="1035" spans="24:28" x14ac:dyDescent="0.25">
      <c r="X1035" s="1">
        <v>54540</v>
      </c>
      <c r="Y1035" s="1">
        <v>280</v>
      </c>
      <c r="Z1035" s="2">
        <v>0</v>
      </c>
      <c r="AA1035" s="2">
        <v>199.01</v>
      </c>
      <c r="AB1035" s="2">
        <v>0</v>
      </c>
    </row>
    <row r="1036" spans="24:28" x14ac:dyDescent="0.25">
      <c r="X1036" s="1">
        <v>54584</v>
      </c>
      <c r="Y1036" s="1">
        <v>450</v>
      </c>
      <c r="Z1036" s="2">
        <v>146.04</v>
      </c>
      <c r="AA1036" s="2">
        <v>143.51</v>
      </c>
      <c r="AB1036" s="2">
        <v>0</v>
      </c>
    </row>
    <row r="1037" spans="24:28" x14ac:dyDescent="0.25">
      <c r="X1037" s="1">
        <v>54586</v>
      </c>
      <c r="Y1037" s="1">
        <v>290</v>
      </c>
      <c r="Z1037" s="2">
        <v>78</v>
      </c>
      <c r="AA1037" s="2">
        <v>0</v>
      </c>
      <c r="AB1037" s="2">
        <v>296.10000000000002</v>
      </c>
    </row>
    <row r="1038" spans="24:28" x14ac:dyDescent="0.25">
      <c r="X1038" s="1">
        <v>54599</v>
      </c>
      <c r="Y1038" s="1">
        <v>250</v>
      </c>
      <c r="Z1038" s="2">
        <v>93.18</v>
      </c>
      <c r="AA1038" s="2">
        <v>0</v>
      </c>
      <c r="AB1038" s="2">
        <v>82</v>
      </c>
    </row>
    <row r="1039" spans="24:28" x14ac:dyDescent="0.25">
      <c r="X1039" s="1">
        <v>54617</v>
      </c>
      <c r="Y1039" s="1">
        <v>650</v>
      </c>
      <c r="Z1039" s="2">
        <v>227.94</v>
      </c>
      <c r="AA1039" s="2">
        <v>75.760000000000005</v>
      </c>
      <c r="AB1039" s="2">
        <v>80.819999999999993</v>
      </c>
    </row>
    <row r="1040" spans="24:28" x14ac:dyDescent="0.25">
      <c r="X1040" s="1">
        <v>54620</v>
      </c>
      <c r="Y1040" s="1">
        <v>340</v>
      </c>
      <c r="Z1040" s="2">
        <v>0</v>
      </c>
      <c r="AA1040" s="2">
        <v>0</v>
      </c>
      <c r="AB1040" s="2">
        <v>190.63</v>
      </c>
    </row>
    <row r="1041" spans="24:28" x14ac:dyDescent="0.25">
      <c r="X1041" s="1">
        <v>54673</v>
      </c>
      <c r="Y1041" s="1">
        <v>555</v>
      </c>
      <c r="Z1041" s="2">
        <v>363.79</v>
      </c>
      <c r="AA1041" s="2">
        <v>342.94</v>
      </c>
      <c r="AB1041" s="2">
        <v>0</v>
      </c>
    </row>
    <row r="1042" spans="24:28" x14ac:dyDescent="0.25">
      <c r="X1042" s="1">
        <v>54702</v>
      </c>
      <c r="Y1042" s="1">
        <v>150</v>
      </c>
      <c r="Z1042" s="2">
        <v>0</v>
      </c>
      <c r="AA1042" s="2">
        <v>0</v>
      </c>
      <c r="AB1042" s="2">
        <v>121.17</v>
      </c>
    </row>
    <row r="1043" spans="24:28" x14ac:dyDescent="0.25">
      <c r="X1043" s="1">
        <v>54704</v>
      </c>
      <c r="Y1043" s="1">
        <v>260</v>
      </c>
      <c r="Z1043" s="2">
        <v>49.08</v>
      </c>
      <c r="AA1043" s="2">
        <v>0</v>
      </c>
      <c r="AB1043" s="2">
        <v>0</v>
      </c>
    </row>
    <row r="1044" spans="24:28" x14ac:dyDescent="0.25">
      <c r="X1044" s="1">
        <v>54735</v>
      </c>
      <c r="Y1044" s="1">
        <v>250</v>
      </c>
      <c r="Z1044" s="2">
        <v>346.8</v>
      </c>
      <c r="AA1044" s="2">
        <v>197.48</v>
      </c>
      <c r="AB1044" s="2">
        <v>157.32</v>
      </c>
    </row>
    <row r="1045" spans="24:28" x14ac:dyDescent="0.25">
      <c r="X1045" s="1">
        <v>54738</v>
      </c>
      <c r="Y1045" s="1">
        <v>150</v>
      </c>
      <c r="Z1045" s="2">
        <v>45.86</v>
      </c>
      <c r="AA1045" s="2">
        <v>0</v>
      </c>
      <c r="AB1045" s="2">
        <v>89.4</v>
      </c>
    </row>
    <row r="1046" spans="24:28" x14ac:dyDescent="0.25">
      <c r="X1046" s="1">
        <v>54775</v>
      </c>
      <c r="Y1046" s="1">
        <v>450</v>
      </c>
      <c r="Z1046" s="2">
        <v>0</v>
      </c>
      <c r="AA1046" s="2">
        <v>0</v>
      </c>
      <c r="AB1046" s="2">
        <v>175.45</v>
      </c>
    </row>
    <row r="1047" spans="24:28" x14ac:dyDescent="0.25">
      <c r="X1047" s="1">
        <v>54794</v>
      </c>
      <c r="Y1047" s="1">
        <v>104</v>
      </c>
      <c r="Z1047" s="2">
        <v>0</v>
      </c>
      <c r="AA1047" s="2">
        <v>0</v>
      </c>
      <c r="AB1047" s="2">
        <v>30.91</v>
      </c>
    </row>
    <row r="1048" spans="24:28" x14ac:dyDescent="0.25">
      <c r="X1048" s="1">
        <v>54824</v>
      </c>
      <c r="Y1048" s="1">
        <v>650</v>
      </c>
      <c r="Z1048" s="2">
        <v>161.38</v>
      </c>
      <c r="AA1048" s="2">
        <v>0</v>
      </c>
      <c r="AB1048" s="2">
        <v>19.100000000000001</v>
      </c>
    </row>
    <row r="1049" spans="24:28" x14ac:dyDescent="0.25">
      <c r="X1049" s="1">
        <v>54829</v>
      </c>
      <c r="Y1049" s="1">
        <v>777</v>
      </c>
      <c r="Z1049" s="2">
        <v>366.04</v>
      </c>
      <c r="AA1049" s="2">
        <v>0</v>
      </c>
      <c r="AB1049" s="2">
        <v>567.17999999999995</v>
      </c>
    </row>
    <row r="1050" spans="24:28" x14ac:dyDescent="0.25">
      <c r="X1050" s="1">
        <v>54854</v>
      </c>
      <c r="Y1050" s="1">
        <v>104</v>
      </c>
      <c r="Z1050" s="2">
        <v>0</v>
      </c>
      <c r="AA1050" s="2">
        <v>0</v>
      </c>
      <c r="AB1050" s="2">
        <v>400.23</v>
      </c>
    </row>
    <row r="1051" spans="24:28" x14ac:dyDescent="0.25">
      <c r="X1051" s="1">
        <v>54862</v>
      </c>
      <c r="Y1051" s="1">
        <v>250</v>
      </c>
      <c r="Z1051" s="2">
        <v>45.85</v>
      </c>
      <c r="AA1051" s="2">
        <v>24.36</v>
      </c>
      <c r="AB1051" s="2">
        <v>0</v>
      </c>
    </row>
    <row r="1052" spans="24:28" x14ac:dyDescent="0.25">
      <c r="X1052" s="1">
        <v>54907</v>
      </c>
      <c r="Y1052" s="1">
        <v>320</v>
      </c>
      <c r="Z1052" s="2">
        <v>0</v>
      </c>
      <c r="AA1052" s="2">
        <v>340.44</v>
      </c>
      <c r="AB1052" s="2">
        <v>0</v>
      </c>
    </row>
    <row r="1053" spans="24:28" x14ac:dyDescent="0.25">
      <c r="X1053" s="1">
        <v>54933</v>
      </c>
      <c r="Y1053" s="1">
        <v>400</v>
      </c>
      <c r="Z1053" s="2">
        <v>45.5</v>
      </c>
      <c r="AA1053" s="2">
        <v>0</v>
      </c>
      <c r="AB1053" s="2">
        <v>0</v>
      </c>
    </row>
    <row r="1054" spans="24:28" x14ac:dyDescent="0.25">
      <c r="X1054" s="1">
        <v>54934</v>
      </c>
      <c r="Y1054" s="1">
        <v>104</v>
      </c>
      <c r="Z1054" s="2">
        <v>399.09</v>
      </c>
      <c r="AA1054" s="2">
        <v>0</v>
      </c>
      <c r="AB1054" s="2">
        <v>0</v>
      </c>
    </row>
    <row r="1055" spans="24:28" x14ac:dyDescent="0.25">
      <c r="X1055" s="1">
        <v>54966</v>
      </c>
      <c r="Y1055" s="1">
        <v>290</v>
      </c>
      <c r="Z1055" s="2">
        <v>93.36</v>
      </c>
      <c r="AA1055" s="2">
        <v>216.45</v>
      </c>
      <c r="AB1055" s="2">
        <v>0</v>
      </c>
    </row>
    <row r="1056" spans="24:28" x14ac:dyDescent="0.25">
      <c r="X1056" s="1">
        <v>54982</v>
      </c>
      <c r="Y1056" s="1">
        <v>650</v>
      </c>
      <c r="Z1056" s="2">
        <v>0</v>
      </c>
      <c r="AA1056" s="2">
        <v>20.8</v>
      </c>
      <c r="AB1056" s="2">
        <v>0</v>
      </c>
    </row>
    <row r="1057" spans="24:28" x14ac:dyDescent="0.25">
      <c r="X1057" s="1">
        <v>54997</v>
      </c>
      <c r="Y1057" s="1">
        <v>104</v>
      </c>
      <c r="Z1057" s="2">
        <v>30.72</v>
      </c>
      <c r="AA1057" s="2">
        <v>18.8</v>
      </c>
      <c r="AB1057" s="2">
        <v>0</v>
      </c>
    </row>
    <row r="1058" spans="24:28" x14ac:dyDescent="0.25">
      <c r="X1058" s="1">
        <v>54999</v>
      </c>
      <c r="Y1058" s="1">
        <v>104</v>
      </c>
      <c r="Z1058" s="2">
        <v>177.5</v>
      </c>
      <c r="AA1058" s="2">
        <v>0</v>
      </c>
      <c r="AB1058" s="2">
        <v>306.24</v>
      </c>
    </row>
    <row r="1059" spans="24:28" x14ac:dyDescent="0.25">
      <c r="X1059" s="1">
        <v>55025</v>
      </c>
      <c r="Y1059" s="1">
        <v>555</v>
      </c>
      <c r="Z1059" s="2">
        <v>524.46</v>
      </c>
      <c r="AA1059" s="2">
        <v>0</v>
      </c>
      <c r="AB1059" s="2">
        <v>0</v>
      </c>
    </row>
    <row r="1060" spans="24:28" x14ac:dyDescent="0.25">
      <c r="X1060" s="1">
        <v>55059</v>
      </c>
      <c r="Y1060" s="1">
        <v>150</v>
      </c>
      <c r="Z1060" s="2">
        <v>907.64</v>
      </c>
      <c r="AA1060" s="2">
        <v>0</v>
      </c>
      <c r="AB1060" s="2">
        <v>0</v>
      </c>
    </row>
    <row r="1061" spans="24:28" x14ac:dyDescent="0.25">
      <c r="X1061" s="1">
        <v>55065</v>
      </c>
      <c r="Y1061" s="1">
        <v>104</v>
      </c>
      <c r="Z1061" s="2">
        <v>428.25</v>
      </c>
      <c r="AA1061" s="2">
        <v>0</v>
      </c>
      <c r="AB1061" s="2">
        <v>0</v>
      </c>
    </row>
    <row r="1062" spans="24:28" x14ac:dyDescent="0.25">
      <c r="X1062" s="1">
        <v>55066</v>
      </c>
      <c r="Y1062" s="1">
        <v>104</v>
      </c>
      <c r="Z1062" s="2">
        <v>0</v>
      </c>
      <c r="AA1062" s="2">
        <v>20.76</v>
      </c>
      <c r="AB1062" s="2">
        <v>0</v>
      </c>
    </row>
    <row r="1063" spans="24:28" x14ac:dyDescent="0.25">
      <c r="X1063" s="1">
        <v>55121</v>
      </c>
      <c r="Y1063" s="1">
        <v>104</v>
      </c>
      <c r="Z1063" s="2">
        <v>323.44</v>
      </c>
      <c r="AA1063" s="2">
        <v>140.15</v>
      </c>
      <c r="AB1063" s="2">
        <v>148.05000000000001</v>
      </c>
    </row>
    <row r="1064" spans="24:28" x14ac:dyDescent="0.25">
      <c r="X1064" s="1">
        <v>55156</v>
      </c>
      <c r="Y1064" s="1">
        <v>555</v>
      </c>
      <c r="Z1064" s="2">
        <v>93.18</v>
      </c>
      <c r="AA1064" s="2">
        <v>91.52</v>
      </c>
      <c r="AB1064" s="2">
        <v>197.76</v>
      </c>
    </row>
    <row r="1065" spans="24:28" x14ac:dyDescent="0.25">
      <c r="X1065" s="1">
        <v>55184</v>
      </c>
      <c r="Y1065" s="1">
        <v>250</v>
      </c>
      <c r="Z1065" s="2">
        <v>0</v>
      </c>
      <c r="AA1065" s="2">
        <v>49.43</v>
      </c>
      <c r="AB1065" s="2">
        <v>0</v>
      </c>
    </row>
    <row r="1066" spans="24:28" x14ac:dyDescent="0.25">
      <c r="X1066" s="1">
        <v>55231</v>
      </c>
      <c r="Y1066" s="1">
        <v>340</v>
      </c>
      <c r="Z1066" s="2">
        <v>1103.33</v>
      </c>
      <c r="AA1066" s="2">
        <v>0</v>
      </c>
      <c r="AB1066" s="2">
        <v>0</v>
      </c>
    </row>
    <row r="1067" spans="24:28" x14ac:dyDescent="0.25">
      <c r="X1067" s="1">
        <v>55247</v>
      </c>
      <c r="Y1067" s="1">
        <v>320</v>
      </c>
      <c r="Z1067" s="2">
        <v>0</v>
      </c>
      <c r="AA1067" s="2">
        <v>143.97</v>
      </c>
      <c r="AB1067" s="2">
        <v>209.57</v>
      </c>
    </row>
    <row r="1068" spans="24:28" x14ac:dyDescent="0.25">
      <c r="X1068" s="1">
        <v>55268</v>
      </c>
      <c r="Y1068" s="1">
        <v>777</v>
      </c>
      <c r="Z1068" s="2">
        <v>0</v>
      </c>
      <c r="AA1068" s="2">
        <v>93.1</v>
      </c>
      <c r="AB1068" s="2">
        <v>0</v>
      </c>
    </row>
    <row r="1069" spans="24:28" x14ac:dyDescent="0.25">
      <c r="X1069" s="1">
        <v>55272</v>
      </c>
      <c r="Y1069" s="1">
        <v>400</v>
      </c>
      <c r="Z1069" s="2">
        <v>147.28</v>
      </c>
      <c r="AA1069" s="2">
        <v>187.59</v>
      </c>
      <c r="AB1069" s="2">
        <v>310.55</v>
      </c>
    </row>
    <row r="1070" spans="24:28" x14ac:dyDescent="0.25">
      <c r="X1070" s="1">
        <v>55297</v>
      </c>
      <c r="Y1070" s="1">
        <v>290</v>
      </c>
      <c r="Z1070" s="2">
        <v>0</v>
      </c>
      <c r="AA1070" s="2">
        <v>190.1</v>
      </c>
      <c r="AB1070" s="2">
        <v>0</v>
      </c>
    </row>
    <row r="1071" spans="24:28" x14ac:dyDescent="0.25">
      <c r="X1071" s="1">
        <v>55319</v>
      </c>
      <c r="Y1071" s="1">
        <v>450</v>
      </c>
      <c r="Z1071" s="2">
        <v>5111.4799999999996</v>
      </c>
      <c r="AA1071" s="2">
        <v>0</v>
      </c>
      <c r="AB1071" s="2">
        <v>5175.6000000000004</v>
      </c>
    </row>
    <row r="1072" spans="24:28" x14ac:dyDescent="0.25">
      <c r="X1072" s="1">
        <v>55368</v>
      </c>
      <c r="Y1072" s="1">
        <v>290</v>
      </c>
      <c r="Z1072" s="2">
        <v>0</v>
      </c>
      <c r="AA1072" s="2">
        <v>0</v>
      </c>
      <c r="AB1072" s="2">
        <v>49.39</v>
      </c>
    </row>
    <row r="1073" spans="24:28" x14ac:dyDescent="0.25">
      <c r="X1073" s="1">
        <v>55378</v>
      </c>
      <c r="Y1073" s="1">
        <v>260</v>
      </c>
      <c r="Z1073" s="2">
        <v>384.41</v>
      </c>
      <c r="AA1073" s="2">
        <v>183.03</v>
      </c>
      <c r="AB1073" s="2">
        <v>315.2</v>
      </c>
    </row>
    <row r="1074" spans="24:28" x14ac:dyDescent="0.25">
      <c r="X1074" s="1">
        <v>55390</v>
      </c>
      <c r="Y1074" s="1">
        <v>104</v>
      </c>
      <c r="Z1074" s="2">
        <v>404.77</v>
      </c>
      <c r="AA1074" s="2">
        <v>0</v>
      </c>
      <c r="AB1074" s="2">
        <v>0</v>
      </c>
    </row>
    <row r="1075" spans="24:28" x14ac:dyDescent="0.25">
      <c r="X1075" s="1">
        <v>55432</v>
      </c>
      <c r="Y1075" s="1">
        <v>400</v>
      </c>
      <c r="Z1075" s="2">
        <v>0</v>
      </c>
      <c r="AA1075" s="2">
        <v>138.32</v>
      </c>
      <c r="AB1075" s="2">
        <v>48.18</v>
      </c>
    </row>
    <row r="1076" spans="24:28" x14ac:dyDescent="0.25">
      <c r="X1076" s="1">
        <v>55489</v>
      </c>
      <c r="Y1076" s="1">
        <v>104</v>
      </c>
      <c r="Z1076" s="2">
        <v>0</v>
      </c>
      <c r="AA1076" s="2">
        <v>439.8</v>
      </c>
      <c r="AB1076" s="2">
        <v>0</v>
      </c>
    </row>
    <row r="1077" spans="24:28" x14ac:dyDescent="0.25">
      <c r="X1077" s="1">
        <v>55507</v>
      </c>
      <c r="Y1077" s="1">
        <v>150</v>
      </c>
      <c r="Z1077" s="2">
        <v>588.72</v>
      </c>
      <c r="AA1077" s="2">
        <v>0</v>
      </c>
      <c r="AB1077" s="2">
        <v>0</v>
      </c>
    </row>
    <row r="1078" spans="24:28" x14ac:dyDescent="0.25">
      <c r="X1078" s="1">
        <v>55510</v>
      </c>
      <c r="Y1078" s="1">
        <v>340</v>
      </c>
      <c r="Z1078" s="2">
        <v>146</v>
      </c>
      <c r="AA1078" s="2">
        <v>155.94</v>
      </c>
      <c r="AB1078" s="2">
        <v>152.76</v>
      </c>
    </row>
    <row r="1079" spans="24:28" x14ac:dyDescent="0.25">
      <c r="X1079" s="1">
        <v>55544</v>
      </c>
      <c r="Y1079" s="1">
        <v>260</v>
      </c>
      <c r="Z1079" s="2">
        <v>339.78</v>
      </c>
      <c r="AA1079" s="2">
        <v>0</v>
      </c>
      <c r="AB1079" s="2">
        <v>369</v>
      </c>
    </row>
    <row r="1080" spans="24:28" x14ac:dyDescent="0.25">
      <c r="X1080" s="1">
        <v>55565</v>
      </c>
      <c r="Y1080" s="1">
        <v>104</v>
      </c>
      <c r="Z1080" s="2">
        <v>592.4</v>
      </c>
      <c r="AA1080" s="2">
        <v>0</v>
      </c>
      <c r="AB1080" s="2">
        <v>0</v>
      </c>
    </row>
    <row r="1081" spans="24:28" x14ac:dyDescent="0.25">
      <c r="X1081" s="1">
        <v>55613</v>
      </c>
      <c r="Y1081" s="1">
        <v>650</v>
      </c>
      <c r="Z1081" s="2">
        <v>0</v>
      </c>
      <c r="AA1081" s="2">
        <v>0</v>
      </c>
      <c r="AB1081" s="2">
        <v>46.28</v>
      </c>
    </row>
    <row r="1082" spans="24:28" x14ac:dyDescent="0.25">
      <c r="X1082" s="1">
        <v>55655</v>
      </c>
      <c r="Y1082" s="1">
        <v>250</v>
      </c>
      <c r="Z1082" s="2">
        <v>0</v>
      </c>
      <c r="AA1082" s="2">
        <v>0</v>
      </c>
      <c r="AB1082" s="2">
        <v>49.05</v>
      </c>
    </row>
    <row r="1083" spans="24:28" x14ac:dyDescent="0.25">
      <c r="X1083" s="1">
        <v>55665</v>
      </c>
      <c r="Y1083" s="1">
        <v>4980</v>
      </c>
      <c r="Z1083" s="2">
        <v>98.2</v>
      </c>
      <c r="AA1083" s="2">
        <v>0</v>
      </c>
      <c r="AB1083" s="2">
        <v>86.42</v>
      </c>
    </row>
    <row r="1084" spans="24:28" x14ac:dyDescent="0.25">
      <c r="X1084" s="1">
        <v>55702</v>
      </c>
      <c r="Y1084" s="1">
        <v>4980</v>
      </c>
      <c r="Z1084" s="2">
        <v>0</v>
      </c>
      <c r="AA1084" s="2">
        <v>0</v>
      </c>
      <c r="AB1084" s="2">
        <v>103.77</v>
      </c>
    </row>
    <row r="1085" spans="24:28" x14ac:dyDescent="0.25">
      <c r="X1085" s="1">
        <v>55764</v>
      </c>
      <c r="Y1085" s="1">
        <v>104</v>
      </c>
      <c r="Z1085" s="2">
        <v>167.73</v>
      </c>
      <c r="AA1085" s="2">
        <v>456.79</v>
      </c>
      <c r="AB1085" s="2">
        <v>550.32000000000005</v>
      </c>
    </row>
    <row r="1086" spans="24:28" x14ac:dyDescent="0.25">
      <c r="X1086" s="1">
        <v>55883</v>
      </c>
      <c r="Y1086" s="1">
        <v>4980</v>
      </c>
      <c r="Z1086" s="2">
        <v>185.29</v>
      </c>
      <c r="AA1086" s="2">
        <v>49.01</v>
      </c>
      <c r="AB1086" s="2">
        <v>89.01</v>
      </c>
    </row>
    <row r="1087" spans="24:28" x14ac:dyDescent="0.25">
      <c r="X1087" s="1">
        <v>55983</v>
      </c>
      <c r="Y1087" s="1">
        <v>650</v>
      </c>
      <c r="Z1087" s="2">
        <v>362.6</v>
      </c>
      <c r="AA1087" s="2">
        <v>0</v>
      </c>
      <c r="AB1087" s="2">
        <v>0</v>
      </c>
    </row>
    <row r="1088" spans="24:28" x14ac:dyDescent="0.25">
      <c r="X1088" s="1">
        <v>55984</v>
      </c>
      <c r="Y1088" s="1">
        <v>400</v>
      </c>
      <c r="Z1088" s="2">
        <v>1106.45</v>
      </c>
      <c r="AA1088" s="2">
        <v>1439.66</v>
      </c>
      <c r="AB1088" s="2">
        <v>907.21</v>
      </c>
    </row>
    <row r="1089" spans="24:28" x14ac:dyDescent="0.25">
      <c r="X1089" s="1">
        <v>56014</v>
      </c>
      <c r="Y1089" s="1">
        <v>320</v>
      </c>
      <c r="Z1089" s="2">
        <v>775.13</v>
      </c>
      <c r="AA1089" s="2">
        <v>416.87</v>
      </c>
      <c r="AB1089" s="2">
        <v>335.04</v>
      </c>
    </row>
    <row r="1090" spans="24:28" x14ac:dyDescent="0.25">
      <c r="X1090" s="1">
        <v>56033</v>
      </c>
      <c r="Y1090" s="1">
        <v>260</v>
      </c>
      <c r="Z1090" s="2">
        <v>44.64</v>
      </c>
      <c r="AA1090" s="2">
        <v>0</v>
      </c>
      <c r="AB1090" s="2">
        <v>177.32</v>
      </c>
    </row>
    <row r="1091" spans="24:28" x14ac:dyDescent="0.25">
      <c r="X1091" s="1">
        <v>56039</v>
      </c>
      <c r="Y1091" s="1">
        <v>150</v>
      </c>
      <c r="Z1091" s="2">
        <v>0</v>
      </c>
      <c r="AA1091" s="2">
        <v>213.81</v>
      </c>
      <c r="AB1091" s="2">
        <v>0</v>
      </c>
    </row>
    <row r="1092" spans="24:28" x14ac:dyDescent="0.25">
      <c r="X1092" s="1">
        <v>56072</v>
      </c>
      <c r="Y1092" s="1">
        <v>290</v>
      </c>
      <c r="Z1092" s="2">
        <v>58.4</v>
      </c>
      <c r="AA1092" s="2">
        <v>0</v>
      </c>
      <c r="AB1092" s="2">
        <v>0</v>
      </c>
    </row>
    <row r="1093" spans="24:28" x14ac:dyDescent="0.25">
      <c r="X1093" s="1">
        <v>56094</v>
      </c>
      <c r="Y1093" s="1">
        <v>250</v>
      </c>
      <c r="Z1093" s="2">
        <v>137.13</v>
      </c>
      <c r="AA1093" s="2">
        <v>91.85</v>
      </c>
      <c r="AB1093" s="2">
        <v>0</v>
      </c>
    </row>
    <row r="1094" spans="24:28" x14ac:dyDescent="0.25">
      <c r="X1094" s="1">
        <v>56100</v>
      </c>
      <c r="Y1094" s="1">
        <v>104</v>
      </c>
      <c r="Z1094" s="2">
        <v>0</v>
      </c>
      <c r="AA1094" s="2">
        <v>0</v>
      </c>
      <c r="AB1094" s="2">
        <v>49.35</v>
      </c>
    </row>
    <row r="1095" spans="24:28" x14ac:dyDescent="0.25">
      <c r="X1095" s="1">
        <v>56110</v>
      </c>
      <c r="Y1095" s="1">
        <v>290</v>
      </c>
      <c r="Z1095" s="2">
        <v>0</v>
      </c>
      <c r="AA1095" s="2">
        <v>321.75</v>
      </c>
      <c r="AB1095" s="2">
        <v>0</v>
      </c>
    </row>
    <row r="1096" spans="24:28" x14ac:dyDescent="0.25">
      <c r="X1096" s="1">
        <v>56117</v>
      </c>
      <c r="Y1096" s="1">
        <v>104</v>
      </c>
      <c r="Z1096" s="2">
        <v>0</v>
      </c>
      <c r="AA1096" s="2">
        <v>133.26</v>
      </c>
      <c r="AB1096" s="2">
        <v>0</v>
      </c>
    </row>
    <row r="1097" spans="24:28" x14ac:dyDescent="0.25">
      <c r="X1097" s="1">
        <v>56166</v>
      </c>
      <c r="Y1097" s="1">
        <v>250</v>
      </c>
      <c r="Z1097" s="2">
        <v>3032.08</v>
      </c>
      <c r="AA1097" s="2">
        <v>1813.86</v>
      </c>
      <c r="AB1097" s="2">
        <v>1577.37</v>
      </c>
    </row>
    <row r="1098" spans="24:28" x14ac:dyDescent="0.25">
      <c r="X1098" s="1">
        <v>56167</v>
      </c>
      <c r="Y1098" s="1">
        <v>260</v>
      </c>
      <c r="Z1098" s="2">
        <v>193.43</v>
      </c>
      <c r="AA1098" s="2">
        <v>0</v>
      </c>
      <c r="AB1098" s="2">
        <v>0</v>
      </c>
    </row>
    <row r="1099" spans="24:28" x14ac:dyDescent="0.25">
      <c r="X1099" s="1">
        <v>56169</v>
      </c>
      <c r="Y1099" s="1">
        <v>555</v>
      </c>
      <c r="Z1099" s="2">
        <v>0</v>
      </c>
      <c r="AA1099" s="2">
        <v>0</v>
      </c>
      <c r="AB1099" s="2">
        <v>49.74</v>
      </c>
    </row>
    <row r="1100" spans="24:28" x14ac:dyDescent="0.25">
      <c r="X1100" s="1">
        <v>56259</v>
      </c>
      <c r="Y1100" s="1">
        <v>150</v>
      </c>
      <c r="Z1100" s="2">
        <v>44.76</v>
      </c>
      <c r="AA1100" s="2">
        <v>92.88</v>
      </c>
      <c r="AB1100" s="2">
        <v>0</v>
      </c>
    </row>
    <row r="1101" spans="24:28" x14ac:dyDescent="0.25">
      <c r="X1101" s="1">
        <v>56314</v>
      </c>
      <c r="Y1101" s="1">
        <v>250</v>
      </c>
      <c r="Z1101" s="2">
        <v>250.08</v>
      </c>
      <c r="AA1101" s="2">
        <v>292.74</v>
      </c>
      <c r="AB1101" s="2">
        <v>148.9</v>
      </c>
    </row>
    <row r="1102" spans="24:28" x14ac:dyDescent="0.25">
      <c r="X1102" s="1">
        <v>56318</v>
      </c>
      <c r="Y1102" s="1">
        <v>777</v>
      </c>
      <c r="Z1102" s="2">
        <v>0</v>
      </c>
      <c r="AA1102" s="2">
        <v>1107</v>
      </c>
      <c r="AB1102" s="2">
        <v>0</v>
      </c>
    </row>
    <row r="1103" spans="24:28" x14ac:dyDescent="0.25">
      <c r="X1103" s="1">
        <v>56327</v>
      </c>
      <c r="Y1103" s="1">
        <v>777</v>
      </c>
      <c r="Z1103" s="2">
        <v>0</v>
      </c>
      <c r="AA1103" s="2">
        <v>24.48</v>
      </c>
      <c r="AB1103" s="2">
        <v>0</v>
      </c>
    </row>
    <row r="1104" spans="24:28" x14ac:dyDescent="0.25">
      <c r="X1104" s="1">
        <v>56335</v>
      </c>
      <c r="Y1104" s="1">
        <v>280</v>
      </c>
      <c r="Z1104" s="2">
        <v>0</v>
      </c>
      <c r="AA1104" s="2">
        <v>169.44</v>
      </c>
      <c r="AB1104" s="2">
        <v>0</v>
      </c>
    </row>
    <row r="1105" spans="24:28" x14ac:dyDescent="0.25">
      <c r="X1105" s="1">
        <v>56364</v>
      </c>
      <c r="Y1105" s="1">
        <v>260</v>
      </c>
      <c r="Z1105" s="2">
        <v>175.41</v>
      </c>
      <c r="AA1105" s="2">
        <v>0</v>
      </c>
      <c r="AB1105" s="2">
        <v>0</v>
      </c>
    </row>
    <row r="1106" spans="24:28" x14ac:dyDescent="0.25">
      <c r="X1106" s="1">
        <v>56371</v>
      </c>
      <c r="Y1106" s="1">
        <v>320</v>
      </c>
      <c r="Z1106" s="2">
        <v>0</v>
      </c>
      <c r="AA1106" s="2">
        <v>139.19999999999999</v>
      </c>
      <c r="AB1106" s="2">
        <v>0</v>
      </c>
    </row>
    <row r="1107" spans="24:28" x14ac:dyDescent="0.25">
      <c r="X1107" s="1">
        <v>56378</v>
      </c>
      <c r="Y1107" s="1">
        <v>450</v>
      </c>
      <c r="Z1107" s="2">
        <v>0</v>
      </c>
      <c r="AA1107" s="2">
        <v>46.59</v>
      </c>
      <c r="AB1107" s="2">
        <v>99.48</v>
      </c>
    </row>
    <row r="1108" spans="24:28" x14ac:dyDescent="0.25">
      <c r="X1108" s="1">
        <v>56382</v>
      </c>
      <c r="Y1108" s="1">
        <v>260</v>
      </c>
      <c r="Z1108" s="2">
        <v>0</v>
      </c>
      <c r="AA1108" s="2">
        <v>0</v>
      </c>
      <c r="AB1108" s="2">
        <v>31.44</v>
      </c>
    </row>
    <row r="1109" spans="24:28" x14ac:dyDescent="0.25">
      <c r="X1109" s="1">
        <v>56403</v>
      </c>
      <c r="Y1109" s="1">
        <v>320</v>
      </c>
      <c r="Z1109" s="2">
        <v>49.1</v>
      </c>
      <c r="AA1109" s="2">
        <v>147.08000000000001</v>
      </c>
      <c r="AB1109" s="2">
        <v>0</v>
      </c>
    </row>
    <row r="1110" spans="24:28" x14ac:dyDescent="0.25">
      <c r="X1110" s="1">
        <v>56413</v>
      </c>
      <c r="Y1110" s="1">
        <v>104</v>
      </c>
      <c r="Z1110" s="2">
        <v>0</v>
      </c>
      <c r="AA1110" s="2">
        <v>178.5</v>
      </c>
      <c r="AB1110" s="2">
        <v>658.86</v>
      </c>
    </row>
    <row r="1111" spans="24:28" x14ac:dyDescent="0.25">
      <c r="X1111" s="1">
        <v>56443</v>
      </c>
      <c r="Y1111" s="1">
        <v>260</v>
      </c>
      <c r="Z1111" s="2">
        <v>91.48</v>
      </c>
      <c r="AA1111" s="2">
        <v>0</v>
      </c>
      <c r="AB1111" s="2">
        <v>0</v>
      </c>
    </row>
    <row r="1112" spans="24:28" x14ac:dyDescent="0.25">
      <c r="X1112" s="1">
        <v>56446</v>
      </c>
      <c r="Y1112" s="1">
        <v>340</v>
      </c>
      <c r="Z1112" s="2">
        <v>729.59</v>
      </c>
      <c r="AA1112" s="2">
        <v>0</v>
      </c>
      <c r="AB1112" s="2">
        <v>0</v>
      </c>
    </row>
    <row r="1113" spans="24:28" x14ac:dyDescent="0.25">
      <c r="X1113" s="1">
        <v>56449</v>
      </c>
      <c r="Y1113" s="1">
        <v>360</v>
      </c>
      <c r="Z1113" s="2">
        <v>202.22</v>
      </c>
      <c r="AA1113" s="2">
        <v>62.09</v>
      </c>
      <c r="AB1113" s="2">
        <v>35.75</v>
      </c>
    </row>
    <row r="1114" spans="24:28" x14ac:dyDescent="0.25">
      <c r="X1114" s="1">
        <v>56476</v>
      </c>
      <c r="Y1114" s="1">
        <v>450</v>
      </c>
      <c r="Z1114" s="2">
        <v>249.88</v>
      </c>
      <c r="AA1114" s="2">
        <v>0</v>
      </c>
      <c r="AB1114" s="2">
        <v>0</v>
      </c>
    </row>
    <row r="1115" spans="24:28" x14ac:dyDescent="0.25">
      <c r="X1115" s="1">
        <v>56503</v>
      </c>
      <c r="Y1115" s="1">
        <v>4980</v>
      </c>
      <c r="Z1115" s="2">
        <v>0</v>
      </c>
      <c r="AA1115" s="2">
        <v>0</v>
      </c>
      <c r="AB1115" s="2">
        <v>193.16</v>
      </c>
    </row>
    <row r="1116" spans="24:28" x14ac:dyDescent="0.25">
      <c r="X1116" s="1">
        <v>56515</v>
      </c>
      <c r="Y1116" s="1">
        <v>555</v>
      </c>
      <c r="Z1116" s="2">
        <v>468.9</v>
      </c>
      <c r="AA1116" s="2">
        <v>49.79</v>
      </c>
      <c r="AB1116" s="2">
        <v>0</v>
      </c>
    </row>
    <row r="1117" spans="24:28" x14ac:dyDescent="0.25">
      <c r="X1117" s="1">
        <v>56549</v>
      </c>
      <c r="Y1117" s="1">
        <v>450</v>
      </c>
      <c r="Z1117" s="2">
        <v>181.21</v>
      </c>
      <c r="AA1117" s="2">
        <v>177.5</v>
      </c>
      <c r="AB1117" s="2">
        <v>40.39</v>
      </c>
    </row>
    <row r="1118" spans="24:28" x14ac:dyDescent="0.25">
      <c r="X1118" s="1">
        <v>56554</v>
      </c>
      <c r="Y1118" s="1">
        <v>290</v>
      </c>
      <c r="Z1118" s="2">
        <v>133.44</v>
      </c>
      <c r="AA1118" s="2">
        <v>117.18</v>
      </c>
      <c r="AB1118" s="2">
        <v>145.83000000000001</v>
      </c>
    </row>
    <row r="1119" spans="24:28" x14ac:dyDescent="0.25">
      <c r="X1119" s="1">
        <v>56568</v>
      </c>
      <c r="Y1119" s="1">
        <v>340</v>
      </c>
      <c r="Z1119" s="2">
        <v>444.72</v>
      </c>
      <c r="AA1119" s="2">
        <v>0</v>
      </c>
      <c r="AB1119" s="2">
        <v>0</v>
      </c>
    </row>
    <row r="1120" spans="24:28" x14ac:dyDescent="0.25">
      <c r="X1120" s="1">
        <v>56588</v>
      </c>
      <c r="Y1120" s="1">
        <v>150</v>
      </c>
      <c r="Z1120" s="2">
        <v>37.799999999999997</v>
      </c>
      <c r="AA1120" s="2">
        <v>0</v>
      </c>
      <c r="AB1120" s="2">
        <v>0</v>
      </c>
    </row>
    <row r="1121" spans="24:28" x14ac:dyDescent="0.25">
      <c r="X1121" s="1">
        <v>56597</v>
      </c>
      <c r="Y1121" s="1">
        <v>150</v>
      </c>
      <c r="Z1121" s="2">
        <v>0</v>
      </c>
      <c r="AA1121" s="2">
        <v>181.24</v>
      </c>
      <c r="AB1121" s="2">
        <v>0</v>
      </c>
    </row>
    <row r="1122" spans="24:28" x14ac:dyDescent="0.25">
      <c r="X1122" s="1">
        <v>56606</v>
      </c>
      <c r="Y1122" s="1">
        <v>150</v>
      </c>
      <c r="Z1122" s="2">
        <v>0</v>
      </c>
      <c r="AA1122" s="2">
        <v>206.49</v>
      </c>
      <c r="AB1122" s="2">
        <v>0</v>
      </c>
    </row>
    <row r="1123" spans="24:28" x14ac:dyDescent="0.25">
      <c r="X1123" s="1">
        <v>56627</v>
      </c>
      <c r="Y1123" s="1">
        <v>4980</v>
      </c>
      <c r="Z1123" s="2">
        <v>0</v>
      </c>
      <c r="AA1123" s="2">
        <v>0</v>
      </c>
      <c r="AB1123" s="2">
        <v>61.82</v>
      </c>
    </row>
    <row r="1124" spans="24:28" x14ac:dyDescent="0.25">
      <c r="X1124" s="1">
        <v>56656</v>
      </c>
      <c r="Y1124" s="1">
        <v>260</v>
      </c>
      <c r="Z1124" s="2">
        <v>0</v>
      </c>
      <c r="AA1124" s="2">
        <v>0</v>
      </c>
      <c r="AB1124" s="2">
        <v>104.73</v>
      </c>
    </row>
    <row r="1125" spans="24:28" x14ac:dyDescent="0.25">
      <c r="X1125" s="1">
        <v>56679</v>
      </c>
      <c r="Y1125" s="1">
        <v>340</v>
      </c>
      <c r="Z1125" s="2">
        <v>544.04999999999995</v>
      </c>
      <c r="AA1125" s="2">
        <v>0</v>
      </c>
      <c r="AB1125" s="2">
        <v>85.68</v>
      </c>
    </row>
    <row r="1126" spans="24:28" x14ac:dyDescent="0.25">
      <c r="X1126" s="1">
        <v>56682</v>
      </c>
      <c r="Y1126" s="1">
        <v>250</v>
      </c>
      <c r="Z1126" s="2">
        <v>0</v>
      </c>
      <c r="AA1126" s="2">
        <v>0</v>
      </c>
      <c r="AB1126" s="2">
        <v>14.91</v>
      </c>
    </row>
    <row r="1127" spans="24:28" x14ac:dyDescent="0.25">
      <c r="X1127" s="1">
        <v>56694</v>
      </c>
      <c r="Y1127" s="1">
        <v>104</v>
      </c>
      <c r="Z1127" s="2">
        <v>0</v>
      </c>
      <c r="AA1127" s="2">
        <v>374.16</v>
      </c>
      <c r="AB1127" s="2">
        <v>366.48</v>
      </c>
    </row>
    <row r="1128" spans="24:28" x14ac:dyDescent="0.25">
      <c r="X1128" s="1">
        <v>56713</v>
      </c>
      <c r="Y1128" s="1">
        <v>340</v>
      </c>
      <c r="Z1128" s="2">
        <v>119.67</v>
      </c>
      <c r="AA1128" s="2">
        <v>0</v>
      </c>
      <c r="AB1128" s="2">
        <v>0</v>
      </c>
    </row>
    <row r="1129" spans="24:28" x14ac:dyDescent="0.25">
      <c r="X1129" s="1">
        <v>56714</v>
      </c>
      <c r="Y1129" s="1">
        <v>250</v>
      </c>
      <c r="Z1129" s="2">
        <v>11.51</v>
      </c>
      <c r="AA1129" s="2">
        <v>0</v>
      </c>
      <c r="AB1129" s="2">
        <v>0</v>
      </c>
    </row>
    <row r="1130" spans="24:28" x14ac:dyDescent="0.25">
      <c r="X1130" s="1">
        <v>56727</v>
      </c>
      <c r="Y1130" s="1">
        <v>290</v>
      </c>
      <c r="Z1130" s="2">
        <v>45.43</v>
      </c>
      <c r="AA1130" s="2">
        <v>0</v>
      </c>
      <c r="AB1130" s="2">
        <v>0</v>
      </c>
    </row>
    <row r="1131" spans="24:28" x14ac:dyDescent="0.25">
      <c r="X1131" s="1">
        <v>56742</v>
      </c>
      <c r="Y1131" s="1">
        <v>250</v>
      </c>
      <c r="Z1131" s="2">
        <v>0</v>
      </c>
      <c r="AA1131" s="2">
        <v>99.48</v>
      </c>
      <c r="AB1131" s="2">
        <v>0</v>
      </c>
    </row>
    <row r="1132" spans="24:28" x14ac:dyDescent="0.25">
      <c r="X1132" s="1">
        <v>56750</v>
      </c>
      <c r="Y1132" s="1">
        <v>450</v>
      </c>
      <c r="Z1132" s="2">
        <v>0</v>
      </c>
      <c r="AA1132" s="2">
        <v>0</v>
      </c>
      <c r="AB1132" s="2">
        <v>366.48</v>
      </c>
    </row>
    <row r="1133" spans="24:28" x14ac:dyDescent="0.25">
      <c r="X1133" s="1">
        <v>56763</v>
      </c>
      <c r="Y1133" s="1">
        <v>150</v>
      </c>
      <c r="Z1133" s="2">
        <v>934.37</v>
      </c>
      <c r="AA1133" s="2">
        <v>0</v>
      </c>
      <c r="AB1133" s="2">
        <v>1495.07</v>
      </c>
    </row>
    <row r="1134" spans="24:28" x14ac:dyDescent="0.25">
      <c r="X1134" s="1">
        <v>56775</v>
      </c>
      <c r="Y1134" s="1">
        <v>250</v>
      </c>
      <c r="Z1134" s="2">
        <v>0</v>
      </c>
      <c r="AA1134" s="2">
        <v>0</v>
      </c>
      <c r="AB1134" s="2">
        <v>57</v>
      </c>
    </row>
    <row r="1135" spans="24:28" x14ac:dyDescent="0.25">
      <c r="X1135" s="1">
        <v>56808</v>
      </c>
      <c r="Y1135" s="1">
        <v>280</v>
      </c>
      <c r="Z1135" s="2">
        <v>0</v>
      </c>
      <c r="AA1135" s="2">
        <v>0</v>
      </c>
      <c r="AB1135" s="2">
        <v>46.65</v>
      </c>
    </row>
    <row r="1136" spans="24:28" x14ac:dyDescent="0.25">
      <c r="X1136" s="1">
        <v>56845</v>
      </c>
      <c r="Y1136" s="1">
        <v>290</v>
      </c>
      <c r="Z1136" s="2">
        <v>0</v>
      </c>
      <c r="AA1136" s="2">
        <v>365</v>
      </c>
      <c r="AB1136" s="2">
        <v>0</v>
      </c>
    </row>
    <row r="1137" spans="24:28" x14ac:dyDescent="0.25">
      <c r="X1137" s="1">
        <v>56936</v>
      </c>
      <c r="Y1137" s="1">
        <v>340</v>
      </c>
      <c r="Z1137" s="2">
        <v>1426.35</v>
      </c>
      <c r="AA1137" s="2">
        <v>619.35</v>
      </c>
      <c r="AB1137" s="2">
        <v>552.38</v>
      </c>
    </row>
    <row r="1138" spans="24:28" x14ac:dyDescent="0.25">
      <c r="X1138" s="1">
        <v>56936</v>
      </c>
      <c r="Y1138" s="1">
        <v>360</v>
      </c>
      <c r="Z1138" s="2">
        <v>0</v>
      </c>
      <c r="AA1138" s="2">
        <v>228.12</v>
      </c>
      <c r="AB1138" s="2">
        <v>0</v>
      </c>
    </row>
    <row r="1139" spans="24:28" x14ac:dyDescent="0.25">
      <c r="X1139" s="1">
        <v>56962</v>
      </c>
      <c r="Y1139" s="1">
        <v>280</v>
      </c>
      <c r="Z1139" s="2">
        <v>136.86000000000001</v>
      </c>
      <c r="AA1139" s="2">
        <v>497.38</v>
      </c>
      <c r="AB1139" s="2">
        <v>320.16000000000003</v>
      </c>
    </row>
    <row r="1140" spans="24:28" x14ac:dyDescent="0.25">
      <c r="X1140" s="1">
        <v>56969</v>
      </c>
      <c r="Y1140" s="1">
        <v>260</v>
      </c>
      <c r="Z1140" s="2">
        <v>570.70000000000005</v>
      </c>
      <c r="AA1140" s="2">
        <v>147.96</v>
      </c>
      <c r="AB1140" s="2">
        <v>0</v>
      </c>
    </row>
    <row r="1141" spans="24:28" x14ac:dyDescent="0.25">
      <c r="X1141" s="1">
        <v>56983</v>
      </c>
      <c r="Y1141" s="1">
        <v>150</v>
      </c>
      <c r="Z1141" s="2">
        <v>0</v>
      </c>
      <c r="AA1141" s="2">
        <v>0</v>
      </c>
      <c r="AB1141" s="2">
        <v>121.17</v>
      </c>
    </row>
    <row r="1142" spans="24:28" x14ac:dyDescent="0.25">
      <c r="X1142" s="1">
        <v>56992</v>
      </c>
      <c r="Y1142" s="1">
        <v>220</v>
      </c>
      <c r="Z1142" s="2">
        <v>69.36</v>
      </c>
      <c r="AA1142" s="2">
        <v>0</v>
      </c>
      <c r="AB1142" s="2">
        <v>0</v>
      </c>
    </row>
    <row r="1143" spans="24:28" x14ac:dyDescent="0.25">
      <c r="X1143" s="1">
        <v>57109</v>
      </c>
      <c r="Y1143" s="1">
        <v>4980</v>
      </c>
      <c r="Z1143" s="2">
        <v>91.08</v>
      </c>
      <c r="AA1143" s="2">
        <v>116.69</v>
      </c>
      <c r="AB1143" s="2">
        <v>217.48</v>
      </c>
    </row>
    <row r="1144" spans="24:28" x14ac:dyDescent="0.25">
      <c r="X1144" s="1">
        <v>57134</v>
      </c>
      <c r="Y1144" s="1">
        <v>4980</v>
      </c>
      <c r="Z1144" s="2">
        <v>0</v>
      </c>
      <c r="AA1144" s="2">
        <v>97.34</v>
      </c>
      <c r="AB1144" s="2">
        <v>0</v>
      </c>
    </row>
    <row r="1145" spans="24:28" x14ac:dyDescent="0.25">
      <c r="X1145" s="1">
        <v>57139</v>
      </c>
      <c r="Y1145" s="1">
        <v>4980</v>
      </c>
      <c r="Z1145" s="2">
        <v>0</v>
      </c>
      <c r="AA1145" s="2">
        <v>0</v>
      </c>
      <c r="AB1145" s="2">
        <v>603.44000000000005</v>
      </c>
    </row>
    <row r="1146" spans="24:28" x14ac:dyDescent="0.25">
      <c r="X1146" s="1">
        <v>57199</v>
      </c>
      <c r="Y1146" s="1">
        <v>360</v>
      </c>
      <c r="Z1146" s="2">
        <v>108.92</v>
      </c>
      <c r="AA1146" s="2">
        <v>0</v>
      </c>
      <c r="AB1146" s="2">
        <v>0</v>
      </c>
    </row>
    <row r="1147" spans="24:28" x14ac:dyDescent="0.25">
      <c r="X1147" s="1">
        <v>57209</v>
      </c>
      <c r="Y1147" s="1">
        <v>250</v>
      </c>
      <c r="Z1147" s="2">
        <v>179.76</v>
      </c>
      <c r="AA1147" s="2">
        <v>149.22</v>
      </c>
      <c r="AB1147" s="2">
        <v>61.82</v>
      </c>
    </row>
    <row r="1148" spans="24:28" x14ac:dyDescent="0.25">
      <c r="X1148" s="1">
        <v>57215</v>
      </c>
      <c r="Y1148" s="1">
        <v>4980</v>
      </c>
      <c r="Z1148" s="2">
        <v>0</v>
      </c>
      <c r="AA1148" s="2">
        <v>0</v>
      </c>
      <c r="AB1148" s="2">
        <v>40.39</v>
      </c>
    </row>
    <row r="1149" spans="24:28" x14ac:dyDescent="0.25">
      <c r="X1149" s="1">
        <v>57242</v>
      </c>
      <c r="Y1149" s="1">
        <v>220</v>
      </c>
      <c r="Z1149" s="2">
        <v>214.98</v>
      </c>
      <c r="AA1149" s="2">
        <v>49</v>
      </c>
      <c r="AB1149" s="2">
        <v>147.05000000000001</v>
      </c>
    </row>
    <row r="1150" spans="24:28" x14ac:dyDescent="0.25">
      <c r="X1150" s="1">
        <v>57262</v>
      </c>
      <c r="Y1150" s="1">
        <v>4980</v>
      </c>
      <c r="Z1150" s="2">
        <v>50.06</v>
      </c>
      <c r="AA1150" s="2">
        <v>0</v>
      </c>
      <c r="AB1150" s="2">
        <v>33.33</v>
      </c>
    </row>
    <row r="1151" spans="24:28" x14ac:dyDescent="0.25">
      <c r="X1151" s="1">
        <v>57310</v>
      </c>
      <c r="Y1151" s="1">
        <v>280</v>
      </c>
      <c r="Z1151" s="2">
        <v>78.010000000000005</v>
      </c>
      <c r="AA1151" s="2">
        <v>90.16</v>
      </c>
      <c r="AB1151" s="2">
        <v>0</v>
      </c>
    </row>
    <row r="1152" spans="24:28" x14ac:dyDescent="0.25">
      <c r="X1152" s="1">
        <v>57339</v>
      </c>
      <c r="Y1152" s="1">
        <v>104</v>
      </c>
      <c r="Z1152" s="2">
        <v>93.33</v>
      </c>
      <c r="AA1152" s="2">
        <v>282.5</v>
      </c>
      <c r="AB1152" s="2">
        <v>736.1</v>
      </c>
    </row>
    <row r="1153" spans="24:28" x14ac:dyDescent="0.25">
      <c r="X1153" s="1">
        <v>57339</v>
      </c>
      <c r="Y1153" s="1">
        <v>777</v>
      </c>
      <c r="Z1153" s="2">
        <v>743.85</v>
      </c>
      <c r="AA1153" s="2">
        <v>698.36</v>
      </c>
      <c r="AB1153" s="2">
        <v>2938.21</v>
      </c>
    </row>
    <row r="1154" spans="24:28" x14ac:dyDescent="0.25">
      <c r="X1154" s="1">
        <v>57342</v>
      </c>
      <c r="Y1154" s="1">
        <v>340</v>
      </c>
      <c r="Z1154" s="2">
        <v>294.48</v>
      </c>
      <c r="AA1154" s="2">
        <v>0</v>
      </c>
      <c r="AB1154" s="2">
        <v>0</v>
      </c>
    </row>
    <row r="1155" spans="24:28" x14ac:dyDescent="0.25">
      <c r="X1155" s="1">
        <v>57364</v>
      </c>
      <c r="Y1155" s="1">
        <v>260</v>
      </c>
      <c r="Z1155" s="2">
        <v>0</v>
      </c>
      <c r="AA1155" s="2">
        <v>515.55999999999995</v>
      </c>
      <c r="AB1155" s="2">
        <v>1480.24</v>
      </c>
    </row>
    <row r="1156" spans="24:28" x14ac:dyDescent="0.25">
      <c r="X1156" s="1">
        <v>57370</v>
      </c>
      <c r="Y1156" s="1">
        <v>300</v>
      </c>
      <c r="Z1156" s="2">
        <v>0</v>
      </c>
      <c r="AA1156" s="2">
        <v>21.07</v>
      </c>
      <c r="AB1156" s="2">
        <v>0</v>
      </c>
    </row>
    <row r="1157" spans="24:28" x14ac:dyDescent="0.25">
      <c r="X1157" s="1">
        <v>57383</v>
      </c>
      <c r="Y1157" s="1">
        <v>280</v>
      </c>
      <c r="Z1157" s="2">
        <v>0</v>
      </c>
      <c r="AA1157" s="2">
        <v>39.92</v>
      </c>
      <c r="AB1157" s="2">
        <v>408.01</v>
      </c>
    </row>
    <row r="1158" spans="24:28" x14ac:dyDescent="0.25">
      <c r="X1158" s="1">
        <v>57415</v>
      </c>
      <c r="Y1158" s="1">
        <v>450</v>
      </c>
      <c r="Z1158" s="2">
        <v>0</v>
      </c>
      <c r="AA1158" s="2">
        <v>0</v>
      </c>
      <c r="AB1158" s="2">
        <v>5005.8599999999997</v>
      </c>
    </row>
    <row r="1159" spans="24:28" x14ac:dyDescent="0.25">
      <c r="X1159" s="1">
        <v>57493</v>
      </c>
      <c r="Y1159" s="1">
        <v>4980</v>
      </c>
      <c r="Z1159" s="2">
        <v>128.22</v>
      </c>
      <c r="AA1159" s="2">
        <v>121.26</v>
      </c>
      <c r="AB1159" s="2">
        <v>146.16</v>
      </c>
    </row>
    <row r="1160" spans="24:28" x14ac:dyDescent="0.25">
      <c r="X1160" s="1">
        <v>57573</v>
      </c>
      <c r="Y1160" s="1">
        <v>555</v>
      </c>
      <c r="Z1160" s="2">
        <v>0</v>
      </c>
      <c r="AA1160" s="2">
        <v>0</v>
      </c>
      <c r="AB1160" s="2">
        <v>523.29999999999995</v>
      </c>
    </row>
    <row r="1161" spans="24:28" x14ac:dyDescent="0.25">
      <c r="X1161" s="1">
        <v>57581</v>
      </c>
      <c r="Y1161" s="1">
        <v>340</v>
      </c>
      <c r="Z1161" s="2">
        <v>0</v>
      </c>
      <c r="AA1161" s="2">
        <v>105.56</v>
      </c>
      <c r="AB1161" s="2">
        <v>0</v>
      </c>
    </row>
    <row r="1162" spans="24:28" x14ac:dyDescent="0.25">
      <c r="X1162" s="1">
        <v>57625</v>
      </c>
      <c r="Y1162" s="1">
        <v>150</v>
      </c>
      <c r="Z1162" s="2">
        <v>45.86</v>
      </c>
      <c r="AA1162" s="2">
        <v>91.8</v>
      </c>
      <c r="AB1162" s="2">
        <v>525.13</v>
      </c>
    </row>
    <row r="1163" spans="24:28" x14ac:dyDescent="0.25">
      <c r="X1163" s="1">
        <v>57636</v>
      </c>
      <c r="Y1163" s="1">
        <v>555</v>
      </c>
      <c r="Z1163" s="2">
        <v>40.520000000000003</v>
      </c>
      <c r="AA1163" s="2">
        <v>0</v>
      </c>
      <c r="AB1163" s="2">
        <v>0</v>
      </c>
    </row>
    <row r="1164" spans="24:28" x14ac:dyDescent="0.25">
      <c r="X1164" s="1">
        <v>57698</v>
      </c>
      <c r="Y1164" s="1">
        <v>150</v>
      </c>
      <c r="Z1164" s="2">
        <v>91.76</v>
      </c>
      <c r="AA1164" s="2">
        <v>0</v>
      </c>
      <c r="AB1164" s="2">
        <v>0</v>
      </c>
    </row>
    <row r="1165" spans="24:28" x14ac:dyDescent="0.25">
      <c r="X1165" s="1">
        <v>57737</v>
      </c>
      <c r="Y1165" s="1">
        <v>450</v>
      </c>
      <c r="Z1165" s="2">
        <v>154.37</v>
      </c>
      <c r="AA1165" s="2">
        <v>30.75</v>
      </c>
      <c r="AB1165" s="2">
        <v>0</v>
      </c>
    </row>
    <row r="1166" spans="24:28" x14ac:dyDescent="0.25">
      <c r="X1166" s="1">
        <v>57757</v>
      </c>
      <c r="Y1166" s="1">
        <v>150</v>
      </c>
      <c r="Z1166" s="2">
        <v>0</v>
      </c>
      <c r="AA1166" s="2">
        <v>168.74</v>
      </c>
      <c r="AB1166" s="2">
        <v>72.819999999999993</v>
      </c>
    </row>
    <row r="1167" spans="24:28" x14ac:dyDescent="0.25">
      <c r="X1167" s="1">
        <v>57795</v>
      </c>
      <c r="Y1167" s="1">
        <v>220</v>
      </c>
      <c r="Z1167" s="2">
        <v>0</v>
      </c>
      <c r="AA1167" s="2">
        <v>107.17</v>
      </c>
      <c r="AB1167" s="2">
        <v>0</v>
      </c>
    </row>
    <row r="1168" spans="24:28" x14ac:dyDescent="0.25">
      <c r="X1168" s="1">
        <v>57832</v>
      </c>
      <c r="Y1168" s="1">
        <v>280</v>
      </c>
      <c r="Z1168" s="2">
        <v>279.27999999999997</v>
      </c>
      <c r="AA1168" s="2">
        <v>284.12</v>
      </c>
      <c r="AB1168" s="2">
        <v>159</v>
      </c>
    </row>
    <row r="1169" spans="24:28" x14ac:dyDescent="0.25">
      <c r="X1169" s="1">
        <v>57856</v>
      </c>
      <c r="Y1169" s="1">
        <v>250</v>
      </c>
      <c r="Z1169" s="2">
        <v>0</v>
      </c>
      <c r="AA1169" s="2">
        <v>99.53</v>
      </c>
      <c r="AB1169" s="2">
        <v>0</v>
      </c>
    </row>
    <row r="1170" spans="24:28" x14ac:dyDescent="0.25">
      <c r="X1170" s="1">
        <v>57875</v>
      </c>
      <c r="Y1170" s="1">
        <v>300</v>
      </c>
      <c r="Z1170" s="2">
        <v>118.5</v>
      </c>
      <c r="AA1170" s="2">
        <v>0</v>
      </c>
      <c r="AB1170" s="2">
        <v>27.38</v>
      </c>
    </row>
    <row r="1171" spans="24:28" x14ac:dyDescent="0.25">
      <c r="X1171" s="1">
        <v>57895</v>
      </c>
      <c r="Y1171" s="1">
        <v>104</v>
      </c>
      <c r="Z1171" s="2">
        <v>64098</v>
      </c>
      <c r="AA1171" s="2">
        <v>0</v>
      </c>
      <c r="AB1171" s="2">
        <v>0</v>
      </c>
    </row>
    <row r="1172" spans="24:28" x14ac:dyDescent="0.25">
      <c r="X1172" s="1">
        <v>57903</v>
      </c>
      <c r="Y1172" s="1">
        <v>340</v>
      </c>
      <c r="Z1172" s="2">
        <v>457.8</v>
      </c>
      <c r="AA1172" s="2">
        <v>0</v>
      </c>
      <c r="AB1172" s="2">
        <v>0</v>
      </c>
    </row>
    <row r="1173" spans="24:28" x14ac:dyDescent="0.25">
      <c r="X1173" s="1">
        <v>57933</v>
      </c>
      <c r="Y1173" s="1">
        <v>250</v>
      </c>
      <c r="Z1173" s="2">
        <v>0</v>
      </c>
      <c r="AA1173" s="2">
        <v>100.6</v>
      </c>
      <c r="AB1173" s="2">
        <v>0</v>
      </c>
    </row>
    <row r="1174" spans="24:28" x14ac:dyDescent="0.25">
      <c r="X1174" s="1">
        <v>57935</v>
      </c>
      <c r="Y1174" s="1">
        <v>260</v>
      </c>
      <c r="Z1174" s="2">
        <v>92.39</v>
      </c>
      <c r="AA1174" s="2">
        <v>0</v>
      </c>
      <c r="AB1174" s="2">
        <v>30.67</v>
      </c>
    </row>
    <row r="1175" spans="24:28" x14ac:dyDescent="0.25">
      <c r="X1175" s="1">
        <v>57935</v>
      </c>
      <c r="Y1175" s="1">
        <v>555</v>
      </c>
      <c r="Z1175" s="2">
        <v>300.31</v>
      </c>
      <c r="AA1175" s="2">
        <v>67.989999999999995</v>
      </c>
      <c r="AB1175" s="2">
        <v>44.1</v>
      </c>
    </row>
    <row r="1176" spans="24:28" x14ac:dyDescent="0.25">
      <c r="X1176" s="1">
        <v>57943</v>
      </c>
      <c r="Y1176" s="1">
        <v>777</v>
      </c>
      <c r="Z1176" s="2">
        <v>407.96</v>
      </c>
      <c r="AA1176" s="2">
        <v>1855.16</v>
      </c>
      <c r="AB1176" s="2">
        <v>1131.5999999999999</v>
      </c>
    </row>
    <row r="1177" spans="24:28" x14ac:dyDescent="0.25">
      <c r="X1177" s="1">
        <v>57948</v>
      </c>
      <c r="Y1177" s="1">
        <v>280</v>
      </c>
      <c r="Z1177" s="2">
        <v>45.06</v>
      </c>
      <c r="AA1177" s="2">
        <v>49.98</v>
      </c>
      <c r="AB1177" s="2">
        <v>0</v>
      </c>
    </row>
    <row r="1178" spans="24:28" x14ac:dyDescent="0.25">
      <c r="X1178" s="1">
        <v>57959</v>
      </c>
      <c r="Y1178" s="1">
        <v>450</v>
      </c>
      <c r="Z1178" s="2">
        <v>0</v>
      </c>
      <c r="AA1178" s="2">
        <v>0</v>
      </c>
      <c r="AB1178" s="2">
        <v>52.07</v>
      </c>
    </row>
    <row r="1179" spans="24:28" x14ac:dyDescent="0.25">
      <c r="X1179" s="1">
        <v>58013</v>
      </c>
      <c r="Y1179" s="1">
        <v>150</v>
      </c>
      <c r="Z1179" s="2">
        <v>160.06</v>
      </c>
      <c r="AA1179" s="2">
        <v>0</v>
      </c>
      <c r="AB1179" s="2">
        <v>36.409999999999997</v>
      </c>
    </row>
    <row r="1180" spans="24:28" x14ac:dyDescent="0.25">
      <c r="X1180" s="1">
        <v>58043</v>
      </c>
      <c r="Y1180" s="1">
        <v>777</v>
      </c>
      <c r="Z1180" s="2">
        <v>3601.72</v>
      </c>
      <c r="AA1180" s="2">
        <v>701.4</v>
      </c>
      <c r="AB1180" s="2">
        <v>6583.88</v>
      </c>
    </row>
    <row r="1181" spans="24:28" x14ac:dyDescent="0.25">
      <c r="X1181" s="1">
        <v>58073</v>
      </c>
      <c r="Y1181" s="1">
        <v>150</v>
      </c>
      <c r="Z1181" s="2">
        <v>49.76</v>
      </c>
      <c r="AA1181" s="2">
        <v>49.06</v>
      </c>
      <c r="AB1181" s="2">
        <v>0</v>
      </c>
    </row>
    <row r="1182" spans="24:28" x14ac:dyDescent="0.25">
      <c r="X1182" s="1">
        <v>58097</v>
      </c>
      <c r="Y1182" s="1">
        <v>150</v>
      </c>
      <c r="Z1182" s="2">
        <v>151.69999999999999</v>
      </c>
      <c r="AA1182" s="2">
        <v>499.06</v>
      </c>
      <c r="AB1182" s="2">
        <v>304.31</v>
      </c>
    </row>
    <row r="1183" spans="24:28" x14ac:dyDescent="0.25">
      <c r="X1183" s="1">
        <v>58110</v>
      </c>
      <c r="Y1183" s="1">
        <v>400</v>
      </c>
      <c r="Z1183" s="2">
        <v>341.37</v>
      </c>
      <c r="AA1183" s="2">
        <v>0</v>
      </c>
      <c r="AB1183" s="2">
        <v>90.5</v>
      </c>
    </row>
    <row r="1184" spans="24:28" x14ac:dyDescent="0.25">
      <c r="X1184" s="1">
        <v>58139</v>
      </c>
      <c r="Y1184" s="1">
        <v>360</v>
      </c>
      <c r="Z1184" s="2">
        <v>97.36</v>
      </c>
      <c r="AA1184" s="2">
        <v>0</v>
      </c>
      <c r="AB1184" s="2">
        <v>0</v>
      </c>
    </row>
    <row r="1185" spans="24:28" x14ac:dyDescent="0.25">
      <c r="X1185" s="1">
        <v>58192</v>
      </c>
      <c r="Y1185" s="1">
        <v>250</v>
      </c>
      <c r="Z1185" s="2">
        <v>98.35</v>
      </c>
      <c r="AA1185" s="2">
        <v>323.39</v>
      </c>
      <c r="AB1185" s="2">
        <v>36.08</v>
      </c>
    </row>
    <row r="1186" spans="24:28" x14ac:dyDescent="0.25">
      <c r="X1186" s="1">
        <v>58247</v>
      </c>
      <c r="Y1186" s="1">
        <v>340</v>
      </c>
      <c r="Z1186" s="2">
        <v>0</v>
      </c>
      <c r="AA1186" s="2">
        <v>97.28</v>
      </c>
      <c r="AB1186" s="2">
        <v>0</v>
      </c>
    </row>
    <row r="1187" spans="24:28" x14ac:dyDescent="0.25">
      <c r="X1187" s="1">
        <v>58268</v>
      </c>
      <c r="Y1187" s="1">
        <v>340</v>
      </c>
      <c r="Z1187" s="2">
        <v>0</v>
      </c>
      <c r="AA1187" s="2">
        <v>0</v>
      </c>
      <c r="AB1187" s="2">
        <v>236.98</v>
      </c>
    </row>
    <row r="1188" spans="24:28" x14ac:dyDescent="0.25">
      <c r="X1188" s="1">
        <v>58309</v>
      </c>
      <c r="Y1188" s="1">
        <v>104</v>
      </c>
      <c r="Z1188" s="2">
        <v>0</v>
      </c>
      <c r="AA1188" s="2">
        <v>0</v>
      </c>
      <c r="AB1188" s="2">
        <v>149.22</v>
      </c>
    </row>
    <row r="1189" spans="24:28" x14ac:dyDescent="0.25">
      <c r="X1189" s="1">
        <v>58331</v>
      </c>
      <c r="Y1189" s="1">
        <v>360</v>
      </c>
      <c r="Z1189" s="2">
        <v>0</v>
      </c>
      <c r="AA1189" s="2">
        <v>86.42</v>
      </c>
      <c r="AB1189" s="2">
        <v>0</v>
      </c>
    </row>
    <row r="1190" spans="24:28" x14ac:dyDescent="0.25">
      <c r="X1190" s="1">
        <v>58404</v>
      </c>
      <c r="Y1190" s="1">
        <v>150</v>
      </c>
      <c r="Z1190" s="2">
        <v>622.25</v>
      </c>
      <c r="AA1190" s="2">
        <v>236.55</v>
      </c>
      <c r="AB1190" s="2">
        <v>606.19000000000005</v>
      </c>
    </row>
    <row r="1191" spans="24:28" x14ac:dyDescent="0.25">
      <c r="X1191" s="1">
        <v>58421</v>
      </c>
      <c r="Y1191" s="1">
        <v>450</v>
      </c>
      <c r="Z1191" s="2">
        <v>269.64</v>
      </c>
      <c r="AA1191" s="2">
        <v>183.94</v>
      </c>
      <c r="AB1191" s="2">
        <v>0</v>
      </c>
    </row>
    <row r="1192" spans="24:28" x14ac:dyDescent="0.25">
      <c r="X1192" s="1">
        <v>58429</v>
      </c>
      <c r="Y1192" s="1">
        <v>450</v>
      </c>
      <c r="Z1192" s="2">
        <v>168.56</v>
      </c>
      <c r="AA1192" s="2">
        <v>0</v>
      </c>
      <c r="AB1192" s="2">
        <v>0</v>
      </c>
    </row>
    <row r="1193" spans="24:28" x14ac:dyDescent="0.25">
      <c r="X1193" s="1">
        <v>58437</v>
      </c>
      <c r="Y1193" s="1">
        <v>290</v>
      </c>
      <c r="Z1193" s="2">
        <v>0</v>
      </c>
      <c r="AA1193" s="2">
        <v>0</v>
      </c>
      <c r="AB1193" s="2">
        <v>1270.5</v>
      </c>
    </row>
    <row r="1194" spans="24:28" x14ac:dyDescent="0.25">
      <c r="X1194" s="1">
        <v>58458</v>
      </c>
      <c r="Y1194" s="1">
        <v>250</v>
      </c>
      <c r="Z1194" s="2">
        <v>118.45</v>
      </c>
      <c r="AA1194" s="2">
        <v>46.22</v>
      </c>
      <c r="AB1194" s="2">
        <v>125.65</v>
      </c>
    </row>
    <row r="1195" spans="24:28" x14ac:dyDescent="0.25">
      <c r="X1195" s="1">
        <v>58479</v>
      </c>
      <c r="Y1195" s="1">
        <v>450</v>
      </c>
      <c r="Z1195" s="2">
        <v>0</v>
      </c>
      <c r="AA1195" s="2">
        <v>0</v>
      </c>
      <c r="AB1195" s="2">
        <v>385.74</v>
      </c>
    </row>
    <row r="1196" spans="24:28" x14ac:dyDescent="0.25">
      <c r="X1196" s="1">
        <v>58485</v>
      </c>
      <c r="Y1196" s="1">
        <v>4980</v>
      </c>
      <c r="Z1196" s="2">
        <v>0</v>
      </c>
      <c r="AA1196" s="2">
        <v>0</v>
      </c>
      <c r="AB1196" s="2">
        <v>233</v>
      </c>
    </row>
    <row r="1197" spans="24:28" x14ac:dyDescent="0.25">
      <c r="X1197" s="1">
        <v>58506</v>
      </c>
      <c r="Y1197" s="1">
        <v>320</v>
      </c>
      <c r="Z1197" s="2">
        <v>45.9</v>
      </c>
      <c r="AA1197" s="2">
        <v>0</v>
      </c>
      <c r="AB1197" s="2">
        <v>0</v>
      </c>
    </row>
    <row r="1198" spans="24:28" x14ac:dyDescent="0.25">
      <c r="X1198" s="1">
        <v>58518</v>
      </c>
      <c r="Y1198" s="1">
        <v>320</v>
      </c>
      <c r="Z1198" s="2">
        <v>230.05</v>
      </c>
      <c r="AA1198" s="2">
        <v>195.38</v>
      </c>
      <c r="AB1198" s="2">
        <v>0</v>
      </c>
    </row>
    <row r="1199" spans="24:28" x14ac:dyDescent="0.25">
      <c r="X1199" s="1">
        <v>58523</v>
      </c>
      <c r="Y1199" s="1">
        <v>250</v>
      </c>
      <c r="Z1199" s="2">
        <v>91.75</v>
      </c>
      <c r="AA1199" s="2">
        <v>188.16</v>
      </c>
      <c r="AB1199" s="2">
        <v>62.86</v>
      </c>
    </row>
    <row r="1200" spans="24:28" x14ac:dyDescent="0.25">
      <c r="X1200" s="1">
        <v>58535</v>
      </c>
      <c r="Y1200" s="1">
        <v>150</v>
      </c>
      <c r="Z1200" s="2">
        <v>173.63</v>
      </c>
      <c r="AA1200" s="2">
        <v>0</v>
      </c>
      <c r="AB1200" s="2">
        <v>0</v>
      </c>
    </row>
    <row r="1201" spans="24:28" x14ac:dyDescent="0.25">
      <c r="X1201" s="1">
        <v>58545</v>
      </c>
      <c r="Y1201" s="1">
        <v>150</v>
      </c>
      <c r="Z1201" s="2">
        <v>1337.48</v>
      </c>
      <c r="AA1201" s="2">
        <v>595.55999999999995</v>
      </c>
      <c r="AB1201" s="2">
        <v>613.6</v>
      </c>
    </row>
    <row r="1202" spans="24:28" x14ac:dyDescent="0.25">
      <c r="X1202" s="1">
        <v>58554</v>
      </c>
      <c r="Y1202" s="1">
        <v>260</v>
      </c>
      <c r="Z1202" s="2">
        <v>0</v>
      </c>
      <c r="AA1202" s="2">
        <v>48.86</v>
      </c>
      <c r="AB1202" s="2">
        <v>0</v>
      </c>
    </row>
    <row r="1203" spans="24:28" x14ac:dyDescent="0.25">
      <c r="X1203" s="1">
        <v>58555</v>
      </c>
      <c r="Y1203" s="1">
        <v>320</v>
      </c>
      <c r="Z1203" s="2">
        <v>220.01</v>
      </c>
      <c r="AA1203" s="2">
        <v>0</v>
      </c>
      <c r="AB1203" s="2">
        <v>48.29</v>
      </c>
    </row>
    <row r="1204" spans="24:28" x14ac:dyDescent="0.25">
      <c r="X1204" s="1">
        <v>58583</v>
      </c>
      <c r="Y1204" s="1">
        <v>450</v>
      </c>
      <c r="Z1204" s="2">
        <v>1258.02</v>
      </c>
      <c r="AA1204" s="2">
        <v>0</v>
      </c>
      <c r="AB1204" s="2">
        <v>0</v>
      </c>
    </row>
    <row r="1205" spans="24:28" x14ac:dyDescent="0.25">
      <c r="X1205" s="1">
        <v>58585</v>
      </c>
      <c r="Y1205" s="1">
        <v>360</v>
      </c>
      <c r="Z1205" s="2">
        <v>276.68</v>
      </c>
      <c r="AA1205" s="2">
        <v>93.96</v>
      </c>
      <c r="AB1205" s="2">
        <v>408.66</v>
      </c>
    </row>
    <row r="1206" spans="24:28" x14ac:dyDescent="0.25">
      <c r="X1206" s="1">
        <v>58587</v>
      </c>
      <c r="Y1206" s="1">
        <v>500</v>
      </c>
      <c r="Z1206" s="2">
        <v>0</v>
      </c>
      <c r="AA1206" s="2">
        <v>0</v>
      </c>
      <c r="AB1206" s="2">
        <v>48.14</v>
      </c>
    </row>
    <row r="1207" spans="24:28" x14ac:dyDescent="0.25">
      <c r="X1207" s="1">
        <v>58613</v>
      </c>
      <c r="Y1207" s="1">
        <v>320</v>
      </c>
      <c r="Z1207" s="2">
        <v>0</v>
      </c>
      <c r="AA1207" s="2">
        <v>0</v>
      </c>
      <c r="AB1207" s="2">
        <v>47.1</v>
      </c>
    </row>
    <row r="1208" spans="24:28" x14ac:dyDescent="0.25">
      <c r="X1208" s="1">
        <v>58621</v>
      </c>
      <c r="Y1208" s="1">
        <v>280</v>
      </c>
      <c r="Z1208" s="2">
        <v>46.22</v>
      </c>
      <c r="AA1208" s="2">
        <v>0</v>
      </c>
      <c r="AB1208" s="2">
        <v>0</v>
      </c>
    </row>
    <row r="1209" spans="24:28" x14ac:dyDescent="0.25">
      <c r="X1209" s="1">
        <v>58651</v>
      </c>
      <c r="Y1209" s="1">
        <v>250</v>
      </c>
      <c r="Z1209" s="2">
        <v>65.52</v>
      </c>
      <c r="AA1209" s="2">
        <v>433.62</v>
      </c>
      <c r="AB1209" s="2">
        <v>181.57</v>
      </c>
    </row>
    <row r="1210" spans="24:28" x14ac:dyDescent="0.25">
      <c r="X1210" s="1">
        <v>58679</v>
      </c>
      <c r="Y1210" s="1">
        <v>4980</v>
      </c>
      <c r="Z1210" s="2">
        <v>0</v>
      </c>
      <c r="AA1210" s="2">
        <v>0</v>
      </c>
      <c r="AB1210" s="2">
        <v>273</v>
      </c>
    </row>
    <row r="1211" spans="24:28" x14ac:dyDescent="0.25">
      <c r="X1211" s="1">
        <v>58691</v>
      </c>
      <c r="Y1211" s="1">
        <v>150</v>
      </c>
      <c r="Z1211" s="2">
        <v>180.88</v>
      </c>
      <c r="AA1211" s="2">
        <v>330.47</v>
      </c>
      <c r="AB1211" s="2">
        <v>542.65</v>
      </c>
    </row>
    <row r="1212" spans="24:28" x14ac:dyDescent="0.25">
      <c r="X1212" s="1">
        <v>58701</v>
      </c>
      <c r="Y1212" s="1">
        <v>250</v>
      </c>
      <c r="Z1212" s="2">
        <v>0</v>
      </c>
      <c r="AA1212" s="2">
        <v>176.22</v>
      </c>
      <c r="AB1212" s="2">
        <v>183.24</v>
      </c>
    </row>
    <row r="1213" spans="24:28" x14ac:dyDescent="0.25">
      <c r="X1213" s="1">
        <v>58711</v>
      </c>
      <c r="Y1213" s="1">
        <v>4980</v>
      </c>
      <c r="Z1213" s="2">
        <v>95</v>
      </c>
      <c r="AA1213" s="2">
        <v>0</v>
      </c>
      <c r="AB1213" s="2">
        <v>94.96</v>
      </c>
    </row>
    <row r="1214" spans="24:28" x14ac:dyDescent="0.25">
      <c r="X1214" s="1">
        <v>58724</v>
      </c>
      <c r="Y1214" s="1">
        <v>250</v>
      </c>
      <c r="Z1214" s="2">
        <v>0</v>
      </c>
      <c r="AA1214" s="2">
        <v>93.18</v>
      </c>
      <c r="AB1214" s="2">
        <v>0</v>
      </c>
    </row>
    <row r="1215" spans="24:28" x14ac:dyDescent="0.25">
      <c r="X1215" s="1">
        <v>58725</v>
      </c>
      <c r="Y1215" s="1">
        <v>280</v>
      </c>
      <c r="Z1215" s="2">
        <v>0</v>
      </c>
      <c r="AA1215" s="2">
        <v>99.94</v>
      </c>
      <c r="AB1215" s="2">
        <v>62.97</v>
      </c>
    </row>
    <row r="1216" spans="24:28" x14ac:dyDescent="0.25">
      <c r="X1216" s="1">
        <v>58741</v>
      </c>
      <c r="Y1216" s="1">
        <v>260</v>
      </c>
      <c r="Z1216" s="2">
        <v>0</v>
      </c>
      <c r="AA1216" s="2">
        <v>0</v>
      </c>
      <c r="AB1216" s="2">
        <v>3077.58</v>
      </c>
    </row>
    <row r="1217" spans="24:28" x14ac:dyDescent="0.25">
      <c r="X1217" s="1">
        <v>58751</v>
      </c>
      <c r="Y1217" s="1">
        <v>220</v>
      </c>
      <c r="Z1217" s="2">
        <v>0</v>
      </c>
      <c r="AA1217" s="2">
        <v>0</v>
      </c>
      <c r="AB1217" s="2">
        <v>183.24</v>
      </c>
    </row>
    <row r="1218" spans="24:28" x14ac:dyDescent="0.25">
      <c r="X1218" s="1">
        <v>58784</v>
      </c>
      <c r="Y1218" s="1">
        <v>260</v>
      </c>
      <c r="Z1218" s="2">
        <v>106.78</v>
      </c>
      <c r="AA1218" s="2">
        <v>0</v>
      </c>
      <c r="AB1218" s="2">
        <v>107.5</v>
      </c>
    </row>
    <row r="1219" spans="24:28" x14ac:dyDescent="0.25">
      <c r="X1219" s="1">
        <v>58809</v>
      </c>
      <c r="Y1219" s="1">
        <v>290</v>
      </c>
      <c r="Z1219" s="2">
        <v>332.91</v>
      </c>
      <c r="AA1219" s="2">
        <v>2266.1799999999998</v>
      </c>
      <c r="AB1219" s="2">
        <v>0</v>
      </c>
    </row>
    <row r="1220" spans="24:28" x14ac:dyDescent="0.25">
      <c r="X1220" s="1">
        <v>58818</v>
      </c>
      <c r="Y1220" s="1">
        <v>777</v>
      </c>
      <c r="Z1220" s="2">
        <v>233.5</v>
      </c>
      <c r="AA1220" s="2">
        <v>0</v>
      </c>
      <c r="AB1220" s="2">
        <v>380.6</v>
      </c>
    </row>
    <row r="1221" spans="24:28" x14ac:dyDescent="0.25">
      <c r="X1221" s="1">
        <v>58876</v>
      </c>
      <c r="Y1221" s="1">
        <v>360</v>
      </c>
      <c r="Z1221" s="2">
        <v>5.23</v>
      </c>
      <c r="AA1221" s="2">
        <v>0</v>
      </c>
      <c r="AB1221" s="2">
        <v>0</v>
      </c>
    </row>
    <row r="1222" spans="24:28" x14ac:dyDescent="0.25">
      <c r="X1222" s="1">
        <v>58897</v>
      </c>
      <c r="Y1222" s="1">
        <v>450</v>
      </c>
      <c r="Z1222" s="2">
        <v>25.82</v>
      </c>
      <c r="AA1222" s="2">
        <v>25.81</v>
      </c>
      <c r="AB1222" s="2">
        <v>0</v>
      </c>
    </row>
    <row r="1223" spans="24:28" x14ac:dyDescent="0.25">
      <c r="X1223" s="1">
        <v>58934</v>
      </c>
      <c r="Y1223" s="1">
        <v>250</v>
      </c>
      <c r="Z1223" s="2">
        <v>0</v>
      </c>
      <c r="AA1223" s="2">
        <v>93.18</v>
      </c>
      <c r="AB1223" s="2">
        <v>0</v>
      </c>
    </row>
    <row r="1224" spans="24:28" x14ac:dyDescent="0.25">
      <c r="X1224" s="1">
        <v>58954</v>
      </c>
      <c r="Y1224" s="1">
        <v>4980</v>
      </c>
      <c r="Z1224" s="2">
        <v>195.56</v>
      </c>
      <c r="AA1224" s="2">
        <v>66.12</v>
      </c>
      <c r="AB1224" s="2">
        <v>0</v>
      </c>
    </row>
    <row r="1225" spans="24:28" x14ac:dyDescent="0.25">
      <c r="X1225" s="1">
        <v>58972</v>
      </c>
      <c r="Y1225" s="1">
        <v>4980</v>
      </c>
      <c r="Z1225" s="2">
        <v>0</v>
      </c>
      <c r="AA1225" s="2">
        <v>0</v>
      </c>
      <c r="AB1225" s="2">
        <v>43.44</v>
      </c>
    </row>
    <row r="1226" spans="24:28" x14ac:dyDescent="0.25">
      <c r="X1226" s="1">
        <v>58986</v>
      </c>
      <c r="Y1226" s="1">
        <v>290</v>
      </c>
      <c r="Z1226" s="2">
        <v>333</v>
      </c>
      <c r="AA1226" s="2">
        <v>229.2</v>
      </c>
      <c r="AB1226" s="2">
        <v>357.24</v>
      </c>
    </row>
    <row r="1227" spans="24:28" x14ac:dyDescent="0.25">
      <c r="X1227" s="1">
        <v>58992</v>
      </c>
      <c r="Y1227" s="1">
        <v>104</v>
      </c>
      <c r="Z1227" s="2">
        <v>751.01</v>
      </c>
      <c r="AA1227" s="2">
        <v>0</v>
      </c>
      <c r="AB1227" s="2">
        <v>43.85</v>
      </c>
    </row>
    <row r="1228" spans="24:28" x14ac:dyDescent="0.25">
      <c r="X1228" s="1">
        <v>58998</v>
      </c>
      <c r="Y1228" s="1">
        <v>340</v>
      </c>
      <c r="Z1228" s="2">
        <v>0</v>
      </c>
      <c r="AA1228" s="2">
        <v>63.82</v>
      </c>
      <c r="AB1228" s="2">
        <v>131.86000000000001</v>
      </c>
    </row>
    <row r="1229" spans="24:28" x14ac:dyDescent="0.25">
      <c r="X1229" s="1">
        <v>59043</v>
      </c>
      <c r="Y1229" s="1">
        <v>650</v>
      </c>
      <c r="Z1229" s="2">
        <v>0</v>
      </c>
      <c r="AA1229" s="2">
        <v>0</v>
      </c>
      <c r="AB1229" s="2">
        <v>65.819999999999993</v>
      </c>
    </row>
    <row r="1230" spans="24:28" x14ac:dyDescent="0.25">
      <c r="X1230" s="1">
        <v>59069</v>
      </c>
      <c r="Y1230" s="1">
        <v>220</v>
      </c>
      <c r="Z1230" s="2">
        <v>0</v>
      </c>
      <c r="AA1230" s="2">
        <v>224.24</v>
      </c>
      <c r="AB1230" s="2">
        <v>549.72</v>
      </c>
    </row>
    <row r="1231" spans="24:28" x14ac:dyDescent="0.25">
      <c r="X1231" s="1">
        <v>59074</v>
      </c>
      <c r="Y1231" s="1">
        <v>280</v>
      </c>
      <c r="Z1231" s="2">
        <v>0</v>
      </c>
      <c r="AA1231" s="2">
        <v>0</v>
      </c>
      <c r="AB1231" s="2">
        <v>33.409999999999997</v>
      </c>
    </row>
    <row r="1232" spans="24:28" x14ac:dyDescent="0.25">
      <c r="X1232" s="1">
        <v>59096</v>
      </c>
      <c r="Y1232" s="1">
        <v>280</v>
      </c>
      <c r="Z1232" s="2">
        <v>203.3</v>
      </c>
      <c r="AA1232" s="2">
        <v>0</v>
      </c>
      <c r="AB1232" s="2">
        <v>0</v>
      </c>
    </row>
    <row r="1233" spans="24:28" x14ac:dyDescent="0.25">
      <c r="X1233" s="1">
        <v>59120</v>
      </c>
      <c r="Y1233" s="1">
        <v>320</v>
      </c>
      <c r="Z1233" s="2">
        <v>157.03</v>
      </c>
      <c r="AA1233" s="2">
        <v>325.58</v>
      </c>
      <c r="AB1233" s="2">
        <v>491.3</v>
      </c>
    </row>
    <row r="1234" spans="24:28" x14ac:dyDescent="0.25">
      <c r="X1234" s="1">
        <v>59127</v>
      </c>
      <c r="Y1234" s="1">
        <v>777</v>
      </c>
      <c r="Z1234" s="2">
        <v>3252.42</v>
      </c>
      <c r="AA1234" s="2">
        <v>2209.7800000000002</v>
      </c>
      <c r="AB1234" s="2">
        <v>4510.6499999999996</v>
      </c>
    </row>
    <row r="1235" spans="24:28" x14ac:dyDescent="0.25">
      <c r="X1235" s="1">
        <v>59135</v>
      </c>
      <c r="Y1235" s="1">
        <v>450</v>
      </c>
      <c r="Z1235" s="2">
        <v>0</v>
      </c>
      <c r="AA1235" s="2">
        <v>146.04</v>
      </c>
      <c r="AB1235" s="2">
        <v>0</v>
      </c>
    </row>
    <row r="1236" spans="24:28" x14ac:dyDescent="0.25">
      <c r="X1236" s="1">
        <v>59170</v>
      </c>
      <c r="Y1236" s="1">
        <v>104</v>
      </c>
      <c r="Z1236" s="2">
        <v>0</v>
      </c>
      <c r="AA1236" s="2">
        <v>0</v>
      </c>
      <c r="AB1236" s="2">
        <v>54.46</v>
      </c>
    </row>
    <row r="1237" spans="24:28" x14ac:dyDescent="0.25">
      <c r="X1237" s="1">
        <v>59203</v>
      </c>
      <c r="Y1237" s="1">
        <v>400</v>
      </c>
      <c r="Z1237" s="2">
        <v>0</v>
      </c>
      <c r="AA1237" s="2">
        <v>90.44</v>
      </c>
      <c r="AB1237" s="2">
        <v>0</v>
      </c>
    </row>
    <row r="1238" spans="24:28" x14ac:dyDescent="0.25">
      <c r="X1238" s="1">
        <v>59249</v>
      </c>
      <c r="Y1238" s="1">
        <v>400</v>
      </c>
      <c r="Z1238" s="2">
        <v>0</v>
      </c>
      <c r="AA1238" s="2">
        <v>170.61</v>
      </c>
      <c r="AB1238" s="2">
        <v>111.31</v>
      </c>
    </row>
    <row r="1239" spans="24:28" x14ac:dyDescent="0.25">
      <c r="X1239" s="1">
        <v>59259</v>
      </c>
      <c r="Y1239" s="1">
        <v>104</v>
      </c>
      <c r="Z1239" s="2">
        <v>333.92</v>
      </c>
      <c r="AA1239" s="2">
        <v>0</v>
      </c>
      <c r="AB1239" s="2">
        <v>94.98</v>
      </c>
    </row>
    <row r="1240" spans="24:28" x14ac:dyDescent="0.25">
      <c r="X1240" s="1">
        <v>59336</v>
      </c>
      <c r="Y1240" s="1">
        <v>4980</v>
      </c>
      <c r="Z1240" s="2">
        <v>234.93</v>
      </c>
      <c r="AA1240" s="2">
        <v>0</v>
      </c>
      <c r="AB1240" s="2">
        <v>44.07</v>
      </c>
    </row>
    <row r="1241" spans="24:28" x14ac:dyDescent="0.25">
      <c r="X1241" s="1">
        <v>59341</v>
      </c>
      <c r="Y1241" s="1">
        <v>450</v>
      </c>
      <c r="Z1241" s="2">
        <v>0</v>
      </c>
      <c r="AA1241" s="2">
        <v>187.51</v>
      </c>
      <c r="AB1241" s="2">
        <v>0</v>
      </c>
    </row>
    <row r="1242" spans="24:28" x14ac:dyDescent="0.25">
      <c r="X1242" s="1">
        <v>59373</v>
      </c>
      <c r="Y1242" s="1">
        <v>4980</v>
      </c>
      <c r="Z1242" s="2">
        <v>328.1</v>
      </c>
      <c r="AA1242" s="2">
        <v>0</v>
      </c>
      <c r="AB1242" s="2">
        <v>0</v>
      </c>
    </row>
    <row r="1243" spans="24:28" x14ac:dyDescent="0.25">
      <c r="X1243" s="1">
        <v>59381</v>
      </c>
      <c r="Y1243" s="1">
        <v>250</v>
      </c>
      <c r="Z1243" s="2">
        <v>828.6</v>
      </c>
      <c r="AA1243" s="2">
        <v>0</v>
      </c>
      <c r="AB1243" s="2">
        <v>410.45</v>
      </c>
    </row>
    <row r="1244" spans="24:28" x14ac:dyDescent="0.25">
      <c r="X1244" s="1">
        <v>59436</v>
      </c>
      <c r="Y1244" s="1">
        <v>260</v>
      </c>
      <c r="Z1244" s="2">
        <v>318.20999999999998</v>
      </c>
      <c r="AA1244" s="2">
        <v>944.38</v>
      </c>
      <c r="AB1244" s="2">
        <v>0</v>
      </c>
    </row>
    <row r="1245" spans="24:28" x14ac:dyDescent="0.25">
      <c r="X1245" s="1">
        <v>59470</v>
      </c>
      <c r="Y1245" s="1">
        <v>220</v>
      </c>
      <c r="Z1245" s="2">
        <v>438.81</v>
      </c>
      <c r="AA1245" s="2">
        <v>26.48</v>
      </c>
      <c r="AB1245" s="2">
        <v>509.17</v>
      </c>
    </row>
    <row r="1246" spans="24:28" x14ac:dyDescent="0.25">
      <c r="X1246" s="1">
        <v>59486</v>
      </c>
      <c r="Y1246" s="1">
        <v>260</v>
      </c>
      <c r="Z1246" s="2">
        <v>0</v>
      </c>
      <c r="AA1246" s="2">
        <v>49.43</v>
      </c>
      <c r="AB1246" s="2">
        <v>0</v>
      </c>
    </row>
    <row r="1247" spans="24:28" x14ac:dyDescent="0.25">
      <c r="X1247" s="1">
        <v>59492</v>
      </c>
      <c r="Y1247" s="1">
        <v>340</v>
      </c>
      <c r="Z1247" s="2">
        <v>48.2</v>
      </c>
      <c r="AA1247" s="2">
        <v>99.26</v>
      </c>
      <c r="AB1247" s="2">
        <v>0</v>
      </c>
    </row>
    <row r="1248" spans="24:28" x14ac:dyDescent="0.25">
      <c r="X1248" s="1">
        <v>59505</v>
      </c>
      <c r="Y1248" s="1">
        <v>104</v>
      </c>
      <c r="Z1248" s="2">
        <v>0</v>
      </c>
      <c r="AA1248" s="2">
        <v>108.72</v>
      </c>
      <c r="AB1248" s="2">
        <v>37.76</v>
      </c>
    </row>
    <row r="1249" spans="24:28" x14ac:dyDescent="0.25">
      <c r="X1249" s="1">
        <v>59553</v>
      </c>
      <c r="Y1249" s="1">
        <v>555</v>
      </c>
      <c r="Z1249" s="2">
        <v>0</v>
      </c>
      <c r="AA1249" s="2">
        <v>0</v>
      </c>
      <c r="AB1249" s="2">
        <v>100.47</v>
      </c>
    </row>
    <row r="1250" spans="24:28" x14ac:dyDescent="0.25">
      <c r="X1250" s="1">
        <v>59604</v>
      </c>
      <c r="Y1250" s="1">
        <v>4980</v>
      </c>
      <c r="Z1250" s="2">
        <v>0</v>
      </c>
      <c r="AA1250" s="2">
        <v>0</v>
      </c>
      <c r="AB1250" s="2">
        <v>51.5</v>
      </c>
    </row>
    <row r="1251" spans="24:28" x14ac:dyDescent="0.25">
      <c r="X1251" s="1">
        <v>59652</v>
      </c>
      <c r="Y1251" s="1">
        <v>260</v>
      </c>
      <c r="Z1251" s="2">
        <v>0</v>
      </c>
      <c r="AA1251" s="2">
        <v>0</v>
      </c>
      <c r="AB1251" s="2">
        <v>73.89</v>
      </c>
    </row>
    <row r="1252" spans="24:28" x14ac:dyDescent="0.25">
      <c r="X1252" s="1">
        <v>59661</v>
      </c>
      <c r="Y1252" s="1">
        <v>250</v>
      </c>
      <c r="Z1252" s="2">
        <v>46.22</v>
      </c>
      <c r="AA1252" s="2">
        <v>0</v>
      </c>
      <c r="AB1252" s="2">
        <v>93.18</v>
      </c>
    </row>
    <row r="1253" spans="24:28" x14ac:dyDescent="0.25">
      <c r="X1253" s="1">
        <v>59666</v>
      </c>
      <c r="Y1253" s="1">
        <v>150</v>
      </c>
      <c r="Z1253" s="2">
        <v>0</v>
      </c>
      <c r="AA1253" s="2">
        <v>0</v>
      </c>
      <c r="AB1253" s="2">
        <v>264.69</v>
      </c>
    </row>
    <row r="1254" spans="24:28" x14ac:dyDescent="0.25">
      <c r="X1254" s="1">
        <v>59773</v>
      </c>
      <c r="Y1254" s="1">
        <v>400</v>
      </c>
      <c r="Z1254" s="2">
        <v>137.66</v>
      </c>
      <c r="AA1254" s="2">
        <v>135.27000000000001</v>
      </c>
      <c r="AB1254" s="2">
        <v>0</v>
      </c>
    </row>
    <row r="1255" spans="24:28" x14ac:dyDescent="0.25">
      <c r="X1255" s="1">
        <v>59792</v>
      </c>
      <c r="Y1255" s="1">
        <v>360</v>
      </c>
      <c r="Z1255" s="2">
        <v>205.93</v>
      </c>
      <c r="AA1255" s="2">
        <v>0</v>
      </c>
      <c r="AB1255" s="2">
        <v>330.22</v>
      </c>
    </row>
    <row r="1256" spans="24:28" x14ac:dyDescent="0.25">
      <c r="X1256" s="1">
        <v>59824</v>
      </c>
      <c r="Y1256" s="1">
        <v>104</v>
      </c>
      <c r="Z1256" s="2">
        <v>274.48</v>
      </c>
      <c r="AA1256" s="2">
        <v>45.76</v>
      </c>
      <c r="AB1256" s="2">
        <v>146.58000000000001</v>
      </c>
    </row>
    <row r="1257" spans="24:28" x14ac:dyDescent="0.25">
      <c r="X1257" s="1">
        <v>59828</v>
      </c>
      <c r="Y1257" s="1">
        <v>320</v>
      </c>
      <c r="Z1257" s="2">
        <v>0</v>
      </c>
      <c r="AA1257" s="2">
        <v>135.66</v>
      </c>
      <c r="AB1257" s="2">
        <v>0</v>
      </c>
    </row>
    <row r="1258" spans="24:28" x14ac:dyDescent="0.25">
      <c r="X1258" s="1">
        <v>59886</v>
      </c>
      <c r="Y1258" s="1">
        <v>220</v>
      </c>
      <c r="Z1258" s="2">
        <v>0</v>
      </c>
      <c r="AA1258" s="2">
        <v>27.87</v>
      </c>
      <c r="AB1258" s="2">
        <v>0</v>
      </c>
    </row>
    <row r="1259" spans="24:28" x14ac:dyDescent="0.25">
      <c r="X1259" s="1">
        <v>59904</v>
      </c>
      <c r="Y1259" s="1">
        <v>104</v>
      </c>
      <c r="Z1259" s="2">
        <v>883.2</v>
      </c>
      <c r="AA1259" s="2">
        <v>2055.84</v>
      </c>
      <c r="AB1259" s="2">
        <v>0</v>
      </c>
    </row>
    <row r="1260" spans="24:28" x14ac:dyDescent="0.25">
      <c r="X1260" s="1">
        <v>59938</v>
      </c>
      <c r="Y1260" s="1">
        <v>320</v>
      </c>
      <c r="Z1260" s="2">
        <v>235.9</v>
      </c>
      <c r="AA1260" s="2">
        <v>373.83</v>
      </c>
      <c r="AB1260" s="2">
        <v>320.5</v>
      </c>
    </row>
    <row r="1261" spans="24:28" x14ac:dyDescent="0.25">
      <c r="X1261" s="1">
        <v>59948</v>
      </c>
      <c r="Y1261" s="1">
        <v>220</v>
      </c>
      <c r="Z1261" s="2">
        <v>0</v>
      </c>
      <c r="AA1261" s="2">
        <v>91.7</v>
      </c>
      <c r="AB1261" s="2">
        <v>0</v>
      </c>
    </row>
    <row r="1262" spans="24:28" x14ac:dyDescent="0.25">
      <c r="X1262" s="1">
        <v>59957</v>
      </c>
      <c r="Y1262" s="1">
        <v>555</v>
      </c>
      <c r="Z1262" s="2">
        <v>0</v>
      </c>
      <c r="AA1262" s="2">
        <v>1041.5999999999999</v>
      </c>
      <c r="AB1262" s="2">
        <v>0</v>
      </c>
    </row>
    <row r="1263" spans="24:28" x14ac:dyDescent="0.25">
      <c r="X1263" s="1">
        <v>59966</v>
      </c>
      <c r="Y1263" s="1">
        <v>104</v>
      </c>
      <c r="Z1263" s="2">
        <v>379.63</v>
      </c>
      <c r="AA1263" s="2">
        <v>0</v>
      </c>
      <c r="AB1263" s="2">
        <v>0</v>
      </c>
    </row>
    <row r="1264" spans="24:28" x14ac:dyDescent="0.25">
      <c r="X1264" s="1">
        <v>59974</v>
      </c>
      <c r="Y1264" s="1">
        <v>220</v>
      </c>
      <c r="Z1264" s="2">
        <v>0</v>
      </c>
      <c r="AA1264" s="2">
        <v>5.26</v>
      </c>
      <c r="AB1264" s="2">
        <v>5.03</v>
      </c>
    </row>
    <row r="1265" spans="24:28" x14ac:dyDescent="0.25">
      <c r="X1265" s="1">
        <v>59992</v>
      </c>
      <c r="Y1265" s="1">
        <v>320</v>
      </c>
      <c r="Z1265" s="2">
        <v>0</v>
      </c>
      <c r="AA1265" s="2">
        <v>0</v>
      </c>
      <c r="AB1265" s="2">
        <v>40.39</v>
      </c>
    </row>
    <row r="1266" spans="24:28" x14ac:dyDescent="0.25">
      <c r="X1266" s="1">
        <v>60004</v>
      </c>
      <c r="Y1266" s="1">
        <v>340</v>
      </c>
      <c r="Z1266" s="2">
        <v>0</v>
      </c>
      <c r="AA1266" s="2">
        <v>910.44</v>
      </c>
      <c r="AB1266" s="2">
        <v>0</v>
      </c>
    </row>
    <row r="1267" spans="24:28" x14ac:dyDescent="0.25">
      <c r="X1267" s="1">
        <v>60028</v>
      </c>
      <c r="Y1267" s="1">
        <v>150</v>
      </c>
      <c r="Z1267" s="2">
        <v>79.19</v>
      </c>
      <c r="AA1267" s="2">
        <v>0</v>
      </c>
      <c r="AB1267" s="2">
        <v>0</v>
      </c>
    </row>
    <row r="1268" spans="24:28" x14ac:dyDescent="0.25">
      <c r="X1268" s="1">
        <v>60042</v>
      </c>
      <c r="Y1268" s="1">
        <v>400</v>
      </c>
      <c r="Z1268" s="2">
        <v>0</v>
      </c>
      <c r="AA1268" s="2">
        <v>90.18</v>
      </c>
      <c r="AB1268" s="2">
        <v>0</v>
      </c>
    </row>
    <row r="1269" spans="24:28" x14ac:dyDescent="0.25">
      <c r="X1269" s="1">
        <v>60108</v>
      </c>
      <c r="Y1269" s="1">
        <v>250</v>
      </c>
      <c r="Z1269" s="2">
        <v>178.05</v>
      </c>
      <c r="AA1269" s="2">
        <v>0</v>
      </c>
      <c r="AB1269" s="2">
        <v>0</v>
      </c>
    </row>
    <row r="1270" spans="24:28" x14ac:dyDescent="0.25">
      <c r="X1270" s="1">
        <v>60147</v>
      </c>
      <c r="Y1270" s="1">
        <v>280</v>
      </c>
      <c r="Z1270" s="2">
        <v>242.99</v>
      </c>
      <c r="AA1270" s="2">
        <v>45.83</v>
      </c>
      <c r="AB1270" s="2">
        <v>0</v>
      </c>
    </row>
    <row r="1271" spans="24:28" x14ac:dyDescent="0.25">
      <c r="X1271" s="1">
        <v>60148</v>
      </c>
      <c r="Y1271" s="1">
        <v>360</v>
      </c>
      <c r="Z1271" s="2">
        <v>198.57</v>
      </c>
      <c r="AA1271" s="2">
        <v>246.01</v>
      </c>
      <c r="AB1271" s="2">
        <v>0</v>
      </c>
    </row>
    <row r="1272" spans="24:28" x14ac:dyDescent="0.25">
      <c r="X1272" s="1">
        <v>60165</v>
      </c>
      <c r="Y1272" s="1">
        <v>4980</v>
      </c>
      <c r="Z1272" s="2">
        <v>0</v>
      </c>
      <c r="AA1272" s="2">
        <v>447.66</v>
      </c>
      <c r="AB1272" s="2">
        <v>546.66999999999996</v>
      </c>
    </row>
    <row r="1273" spans="24:28" x14ac:dyDescent="0.25">
      <c r="X1273" s="1">
        <v>60190</v>
      </c>
      <c r="Y1273" s="1">
        <v>450</v>
      </c>
      <c r="Z1273" s="2">
        <v>0</v>
      </c>
      <c r="AA1273" s="2">
        <v>0</v>
      </c>
      <c r="AB1273" s="2">
        <v>103.96</v>
      </c>
    </row>
    <row r="1274" spans="24:28" x14ac:dyDescent="0.25">
      <c r="X1274" s="1">
        <v>60196</v>
      </c>
      <c r="Y1274" s="1">
        <v>555</v>
      </c>
      <c r="Z1274" s="2">
        <v>0</v>
      </c>
      <c r="AA1274" s="2">
        <v>47.25</v>
      </c>
      <c r="AB1274" s="2">
        <v>180.6</v>
      </c>
    </row>
    <row r="1275" spans="24:28" x14ac:dyDescent="0.25">
      <c r="X1275" s="1">
        <v>60197</v>
      </c>
      <c r="Y1275" s="1">
        <v>280</v>
      </c>
      <c r="Z1275" s="2">
        <v>45.06</v>
      </c>
      <c r="AA1275" s="2">
        <v>0</v>
      </c>
      <c r="AB1275" s="2">
        <v>0</v>
      </c>
    </row>
    <row r="1276" spans="24:28" x14ac:dyDescent="0.25">
      <c r="X1276" s="1">
        <v>60209</v>
      </c>
      <c r="Y1276" s="1">
        <v>260</v>
      </c>
      <c r="Z1276" s="2">
        <v>89.41</v>
      </c>
      <c r="AA1276" s="2">
        <v>90.49</v>
      </c>
      <c r="AB1276" s="2">
        <v>133.59</v>
      </c>
    </row>
    <row r="1277" spans="24:28" x14ac:dyDescent="0.25">
      <c r="X1277" s="1">
        <v>60216</v>
      </c>
      <c r="Y1277" s="1">
        <v>220</v>
      </c>
      <c r="Z1277" s="2">
        <v>35.340000000000003</v>
      </c>
      <c r="AA1277" s="2">
        <v>0</v>
      </c>
      <c r="AB1277" s="2">
        <v>0</v>
      </c>
    </row>
    <row r="1278" spans="24:28" x14ac:dyDescent="0.25">
      <c r="X1278" s="1">
        <v>60238</v>
      </c>
      <c r="Y1278" s="1">
        <v>104</v>
      </c>
      <c r="Z1278" s="2">
        <v>275.17</v>
      </c>
      <c r="AA1278" s="2">
        <v>939.56</v>
      </c>
      <c r="AB1278" s="2">
        <v>203.07</v>
      </c>
    </row>
    <row r="1279" spans="24:28" x14ac:dyDescent="0.25">
      <c r="X1279" s="1">
        <v>60321</v>
      </c>
      <c r="Y1279" s="1">
        <v>300</v>
      </c>
      <c r="Z1279" s="2">
        <v>0</v>
      </c>
      <c r="AA1279" s="2">
        <v>0</v>
      </c>
      <c r="AB1279" s="2">
        <v>36.630000000000003</v>
      </c>
    </row>
    <row r="1280" spans="24:28" x14ac:dyDescent="0.25">
      <c r="X1280" s="1">
        <v>60329</v>
      </c>
      <c r="Y1280" s="1">
        <v>555</v>
      </c>
      <c r="Z1280" s="2">
        <v>0</v>
      </c>
      <c r="AA1280" s="2">
        <v>20.260000000000002</v>
      </c>
      <c r="AB1280" s="2">
        <v>96.86</v>
      </c>
    </row>
    <row r="1281" spans="24:28" x14ac:dyDescent="0.25">
      <c r="X1281" s="1">
        <v>60341</v>
      </c>
      <c r="Y1281" s="1">
        <v>290</v>
      </c>
      <c r="Z1281" s="2">
        <v>0</v>
      </c>
      <c r="AA1281" s="2">
        <v>368.8</v>
      </c>
      <c r="AB1281" s="2">
        <v>0</v>
      </c>
    </row>
    <row r="1282" spans="24:28" x14ac:dyDescent="0.25">
      <c r="X1282" s="1">
        <v>60397</v>
      </c>
      <c r="Y1282" s="1">
        <v>340</v>
      </c>
      <c r="Z1282" s="2">
        <v>43.44</v>
      </c>
      <c r="AA1282" s="2">
        <v>70.89</v>
      </c>
      <c r="AB1282" s="2">
        <v>0</v>
      </c>
    </row>
    <row r="1283" spans="24:28" x14ac:dyDescent="0.25">
      <c r="X1283" s="1">
        <v>60399</v>
      </c>
      <c r="Y1283" s="1">
        <v>400</v>
      </c>
      <c r="Z1283" s="2">
        <v>46.8</v>
      </c>
      <c r="AA1283" s="2">
        <v>0</v>
      </c>
      <c r="AB1283" s="2">
        <v>0</v>
      </c>
    </row>
    <row r="1284" spans="24:28" x14ac:dyDescent="0.25">
      <c r="X1284" s="1">
        <v>60449</v>
      </c>
      <c r="Y1284" s="1">
        <v>104</v>
      </c>
      <c r="Z1284" s="2">
        <v>0</v>
      </c>
      <c r="AA1284" s="2">
        <v>84.72</v>
      </c>
      <c r="AB1284" s="2">
        <v>0</v>
      </c>
    </row>
    <row r="1285" spans="24:28" x14ac:dyDescent="0.25">
      <c r="X1285" s="1">
        <v>60460</v>
      </c>
      <c r="Y1285" s="1">
        <v>650</v>
      </c>
      <c r="Z1285" s="2">
        <v>0</v>
      </c>
      <c r="AA1285" s="2">
        <v>83.04</v>
      </c>
      <c r="AB1285" s="2">
        <v>42</v>
      </c>
    </row>
    <row r="1286" spans="24:28" x14ac:dyDescent="0.25">
      <c r="X1286" s="1">
        <v>60470</v>
      </c>
      <c r="Y1286" s="1">
        <v>400</v>
      </c>
      <c r="Z1286" s="2">
        <v>0</v>
      </c>
      <c r="AA1286" s="2">
        <v>0</v>
      </c>
      <c r="AB1286" s="2">
        <v>29.1</v>
      </c>
    </row>
    <row r="1287" spans="24:28" x14ac:dyDescent="0.25">
      <c r="X1287" s="1">
        <v>60494</v>
      </c>
      <c r="Y1287" s="1">
        <v>320</v>
      </c>
      <c r="Z1287" s="2">
        <v>535.88</v>
      </c>
      <c r="AA1287" s="2">
        <v>340.64</v>
      </c>
      <c r="AB1287" s="2">
        <v>292.29000000000002</v>
      </c>
    </row>
    <row r="1288" spans="24:28" x14ac:dyDescent="0.25">
      <c r="X1288" s="1">
        <v>60542</v>
      </c>
      <c r="Y1288" s="1">
        <v>260</v>
      </c>
      <c r="Z1288" s="2">
        <v>174.86</v>
      </c>
      <c r="AA1288" s="2">
        <v>0</v>
      </c>
      <c r="AB1288" s="2">
        <v>98.86</v>
      </c>
    </row>
    <row r="1289" spans="24:28" x14ac:dyDescent="0.25">
      <c r="X1289" s="1">
        <v>60575</v>
      </c>
      <c r="Y1289" s="1">
        <v>650</v>
      </c>
      <c r="Z1289" s="2">
        <v>36.450000000000003</v>
      </c>
      <c r="AA1289" s="2">
        <v>161.94</v>
      </c>
      <c r="AB1289" s="2">
        <v>37.24</v>
      </c>
    </row>
    <row r="1290" spans="24:28" x14ac:dyDescent="0.25">
      <c r="X1290" s="1">
        <v>60582</v>
      </c>
      <c r="Y1290" s="1">
        <v>150</v>
      </c>
      <c r="Z1290" s="2">
        <v>137.69999999999999</v>
      </c>
      <c r="AA1290" s="2">
        <v>0</v>
      </c>
      <c r="AB1290" s="2">
        <v>0</v>
      </c>
    </row>
    <row r="1291" spans="24:28" x14ac:dyDescent="0.25">
      <c r="X1291" s="1">
        <v>60602</v>
      </c>
      <c r="Y1291" s="1">
        <v>270</v>
      </c>
      <c r="Z1291" s="2">
        <v>0</v>
      </c>
      <c r="AA1291" s="2">
        <v>763.52</v>
      </c>
      <c r="AB1291" s="2">
        <v>0</v>
      </c>
    </row>
    <row r="1292" spans="24:28" x14ac:dyDescent="0.25">
      <c r="X1292" s="1">
        <v>60615</v>
      </c>
      <c r="Y1292" s="1">
        <v>250</v>
      </c>
      <c r="Z1292" s="2">
        <v>93.13</v>
      </c>
      <c r="AA1292" s="2">
        <v>189.91</v>
      </c>
      <c r="AB1292" s="2">
        <v>82</v>
      </c>
    </row>
    <row r="1293" spans="24:28" x14ac:dyDescent="0.25">
      <c r="X1293" s="1">
        <v>60631</v>
      </c>
      <c r="Y1293" s="1">
        <v>450</v>
      </c>
      <c r="Z1293" s="2">
        <v>0</v>
      </c>
      <c r="AA1293" s="2">
        <v>0</v>
      </c>
      <c r="AB1293" s="2">
        <v>384.96</v>
      </c>
    </row>
    <row r="1294" spans="24:28" x14ac:dyDescent="0.25">
      <c r="X1294" s="1">
        <v>60637</v>
      </c>
      <c r="Y1294" s="1">
        <v>250</v>
      </c>
      <c r="Z1294" s="2">
        <v>0</v>
      </c>
      <c r="AA1294" s="2">
        <v>0</v>
      </c>
      <c r="AB1294" s="2">
        <v>26.17</v>
      </c>
    </row>
    <row r="1295" spans="24:28" x14ac:dyDescent="0.25">
      <c r="X1295" s="1">
        <v>60670</v>
      </c>
      <c r="Y1295" s="1">
        <v>260</v>
      </c>
      <c r="Z1295" s="2">
        <v>0</v>
      </c>
      <c r="AA1295" s="2">
        <v>0</v>
      </c>
      <c r="AB1295" s="2">
        <v>41</v>
      </c>
    </row>
    <row r="1296" spans="24:28" x14ac:dyDescent="0.25">
      <c r="X1296" s="1">
        <v>60675</v>
      </c>
      <c r="Y1296" s="1">
        <v>320</v>
      </c>
      <c r="Z1296" s="2">
        <v>133.13999999999999</v>
      </c>
      <c r="AA1296" s="2">
        <v>58.54</v>
      </c>
      <c r="AB1296" s="2">
        <v>209.09</v>
      </c>
    </row>
    <row r="1297" spans="24:28" x14ac:dyDescent="0.25">
      <c r="X1297" s="1">
        <v>60705</v>
      </c>
      <c r="Y1297" s="1">
        <v>555</v>
      </c>
      <c r="Z1297" s="2">
        <v>0</v>
      </c>
      <c r="AA1297" s="2">
        <v>271.22000000000003</v>
      </c>
      <c r="AB1297" s="2">
        <v>34.14</v>
      </c>
    </row>
    <row r="1298" spans="24:28" x14ac:dyDescent="0.25">
      <c r="X1298" s="1">
        <v>60735</v>
      </c>
      <c r="Y1298" s="1">
        <v>4980</v>
      </c>
      <c r="Z1298" s="2">
        <v>178.08</v>
      </c>
      <c r="AA1298" s="2">
        <v>0</v>
      </c>
      <c r="AB1298" s="2">
        <v>0</v>
      </c>
    </row>
    <row r="1299" spans="24:28" x14ac:dyDescent="0.25">
      <c r="X1299" s="1">
        <v>60738</v>
      </c>
      <c r="Y1299" s="1">
        <v>320</v>
      </c>
      <c r="Z1299" s="2">
        <v>241.92</v>
      </c>
      <c r="AA1299" s="2">
        <v>247.79</v>
      </c>
      <c r="AB1299" s="2">
        <v>43.21</v>
      </c>
    </row>
    <row r="1300" spans="24:28" x14ac:dyDescent="0.25">
      <c r="X1300" s="1">
        <v>60758</v>
      </c>
      <c r="Y1300" s="1">
        <v>250</v>
      </c>
      <c r="Z1300" s="2">
        <v>345.69</v>
      </c>
      <c r="AA1300" s="2">
        <v>0</v>
      </c>
      <c r="AB1300" s="2">
        <v>0</v>
      </c>
    </row>
    <row r="1301" spans="24:28" x14ac:dyDescent="0.25">
      <c r="X1301" s="1">
        <v>60799</v>
      </c>
      <c r="Y1301" s="1">
        <v>450</v>
      </c>
      <c r="Z1301" s="2">
        <v>361.99</v>
      </c>
      <c r="AA1301" s="2">
        <v>0</v>
      </c>
      <c r="AB1301" s="2">
        <v>0</v>
      </c>
    </row>
    <row r="1302" spans="24:28" x14ac:dyDescent="0.25">
      <c r="X1302" s="1">
        <v>60800</v>
      </c>
      <c r="Y1302" s="1">
        <v>250</v>
      </c>
      <c r="Z1302" s="2">
        <v>87.96</v>
      </c>
      <c r="AA1302" s="2">
        <v>0</v>
      </c>
      <c r="AB1302" s="2">
        <v>105.39</v>
      </c>
    </row>
    <row r="1303" spans="24:28" x14ac:dyDescent="0.25">
      <c r="X1303" s="1">
        <v>60830</v>
      </c>
      <c r="Y1303" s="1">
        <v>555</v>
      </c>
      <c r="Z1303" s="2">
        <v>0</v>
      </c>
      <c r="AA1303" s="2">
        <v>192.87</v>
      </c>
      <c r="AB1303" s="2">
        <v>0</v>
      </c>
    </row>
    <row r="1304" spans="24:28" x14ac:dyDescent="0.25">
      <c r="X1304" s="1">
        <v>60832</v>
      </c>
      <c r="Y1304" s="1">
        <v>280</v>
      </c>
      <c r="Z1304" s="2">
        <v>0</v>
      </c>
      <c r="AA1304" s="2">
        <v>201.28</v>
      </c>
      <c r="AB1304" s="2">
        <v>0</v>
      </c>
    </row>
    <row r="1305" spans="24:28" x14ac:dyDescent="0.25">
      <c r="X1305" s="1">
        <v>60848</v>
      </c>
      <c r="Y1305" s="1">
        <v>250</v>
      </c>
      <c r="Z1305" s="2">
        <v>46.54</v>
      </c>
      <c r="AA1305" s="2">
        <v>0</v>
      </c>
      <c r="AB1305" s="2">
        <v>0</v>
      </c>
    </row>
    <row r="1306" spans="24:28" x14ac:dyDescent="0.25">
      <c r="X1306" s="1">
        <v>60859</v>
      </c>
      <c r="Y1306" s="1">
        <v>300</v>
      </c>
      <c r="Z1306" s="2">
        <v>0</v>
      </c>
      <c r="AA1306" s="2">
        <v>0</v>
      </c>
      <c r="AB1306" s="2">
        <v>380.9</v>
      </c>
    </row>
    <row r="1307" spans="24:28" x14ac:dyDescent="0.25">
      <c r="X1307" s="1">
        <v>60929</v>
      </c>
      <c r="Y1307" s="1">
        <v>220</v>
      </c>
      <c r="Z1307" s="2">
        <v>112.8</v>
      </c>
      <c r="AA1307" s="2">
        <v>1190.42</v>
      </c>
      <c r="AB1307" s="2">
        <v>53.01</v>
      </c>
    </row>
    <row r="1308" spans="24:28" x14ac:dyDescent="0.25">
      <c r="X1308" s="1">
        <v>60940</v>
      </c>
      <c r="Y1308" s="1">
        <v>555</v>
      </c>
      <c r="Z1308" s="2">
        <v>175.5</v>
      </c>
      <c r="AA1308" s="2">
        <v>580.46</v>
      </c>
      <c r="AB1308" s="2">
        <v>0</v>
      </c>
    </row>
    <row r="1309" spans="24:28" x14ac:dyDescent="0.25">
      <c r="X1309" s="1">
        <v>60952</v>
      </c>
      <c r="Y1309" s="1">
        <v>400</v>
      </c>
      <c r="Z1309" s="2">
        <v>0</v>
      </c>
      <c r="AA1309" s="2">
        <v>117.08</v>
      </c>
      <c r="AB1309" s="2">
        <v>153.05000000000001</v>
      </c>
    </row>
    <row r="1310" spans="24:28" x14ac:dyDescent="0.25">
      <c r="X1310" s="1">
        <v>60980</v>
      </c>
      <c r="Y1310" s="1">
        <v>650</v>
      </c>
      <c r="Z1310" s="2">
        <v>0</v>
      </c>
      <c r="AA1310" s="2">
        <v>151.05000000000001</v>
      </c>
      <c r="AB1310" s="2">
        <v>0</v>
      </c>
    </row>
    <row r="1311" spans="24:28" x14ac:dyDescent="0.25">
      <c r="X1311" s="1">
        <v>60986</v>
      </c>
      <c r="Y1311" s="1">
        <v>4980</v>
      </c>
      <c r="Z1311" s="2">
        <v>270.8</v>
      </c>
      <c r="AA1311" s="2">
        <v>938.39</v>
      </c>
      <c r="AB1311" s="2">
        <v>78.48</v>
      </c>
    </row>
    <row r="1312" spans="24:28" x14ac:dyDescent="0.25">
      <c r="X1312" s="1">
        <v>61015</v>
      </c>
      <c r="Y1312" s="1">
        <v>777</v>
      </c>
      <c r="Z1312" s="2">
        <v>367.9</v>
      </c>
      <c r="AA1312" s="2">
        <v>1103.8800000000001</v>
      </c>
      <c r="AB1312" s="2">
        <v>381.03</v>
      </c>
    </row>
    <row r="1313" spans="24:28" x14ac:dyDescent="0.25">
      <c r="X1313" s="1">
        <v>61029</v>
      </c>
      <c r="Y1313" s="1">
        <v>777</v>
      </c>
      <c r="Z1313" s="2">
        <v>0</v>
      </c>
      <c r="AA1313" s="2">
        <v>248.32</v>
      </c>
      <c r="AB1313" s="2">
        <v>0</v>
      </c>
    </row>
    <row r="1314" spans="24:28" x14ac:dyDescent="0.25">
      <c r="X1314" s="1">
        <v>61033</v>
      </c>
      <c r="Y1314" s="1">
        <v>777</v>
      </c>
      <c r="Z1314" s="2">
        <v>551.85</v>
      </c>
      <c r="AA1314" s="2">
        <v>146.47999999999999</v>
      </c>
      <c r="AB1314" s="2">
        <v>1132.74</v>
      </c>
    </row>
    <row r="1315" spans="24:28" x14ac:dyDescent="0.25">
      <c r="X1315" s="1">
        <v>61061</v>
      </c>
      <c r="Y1315" s="1">
        <v>777</v>
      </c>
      <c r="Z1315" s="2">
        <v>629.28</v>
      </c>
      <c r="AA1315" s="2">
        <v>526.28</v>
      </c>
      <c r="AB1315" s="2">
        <v>489.42</v>
      </c>
    </row>
    <row r="1316" spans="24:28" x14ac:dyDescent="0.25">
      <c r="X1316" s="1">
        <v>61081</v>
      </c>
      <c r="Y1316" s="1">
        <v>777</v>
      </c>
      <c r="Z1316" s="2">
        <v>190.8</v>
      </c>
      <c r="AA1316" s="2">
        <v>0</v>
      </c>
      <c r="AB1316" s="2">
        <v>0</v>
      </c>
    </row>
    <row r="1317" spans="24:28" x14ac:dyDescent="0.25">
      <c r="X1317" s="1">
        <v>61115</v>
      </c>
      <c r="Y1317" s="1">
        <v>104</v>
      </c>
      <c r="Z1317" s="2">
        <v>0</v>
      </c>
      <c r="AA1317" s="2">
        <v>93.18</v>
      </c>
      <c r="AB1317" s="2">
        <v>0</v>
      </c>
    </row>
    <row r="1318" spans="24:28" x14ac:dyDescent="0.25">
      <c r="X1318" s="1">
        <v>61151</v>
      </c>
      <c r="Y1318" s="1">
        <v>450</v>
      </c>
      <c r="Z1318" s="2">
        <v>178.05</v>
      </c>
      <c r="AA1318" s="2">
        <v>0</v>
      </c>
      <c r="AB1318" s="2">
        <v>0</v>
      </c>
    </row>
    <row r="1319" spans="24:28" x14ac:dyDescent="0.25">
      <c r="X1319" s="1">
        <v>61165</v>
      </c>
      <c r="Y1319" s="1">
        <v>260</v>
      </c>
      <c r="Z1319" s="2">
        <v>0</v>
      </c>
      <c r="AA1319" s="2">
        <v>0</v>
      </c>
      <c r="AB1319" s="2">
        <v>76.78</v>
      </c>
    </row>
    <row r="1320" spans="24:28" x14ac:dyDescent="0.25">
      <c r="X1320" s="1">
        <v>61185</v>
      </c>
      <c r="Y1320" s="1">
        <v>777</v>
      </c>
      <c r="Z1320" s="2">
        <v>359.52</v>
      </c>
      <c r="AA1320" s="2">
        <v>376.98</v>
      </c>
      <c r="AB1320" s="2">
        <v>186.92</v>
      </c>
    </row>
    <row r="1321" spans="24:28" x14ac:dyDescent="0.25">
      <c r="X1321" s="1">
        <v>61194</v>
      </c>
      <c r="Y1321" s="1">
        <v>555</v>
      </c>
      <c r="Z1321" s="2">
        <v>636.72</v>
      </c>
      <c r="AA1321" s="2">
        <v>0</v>
      </c>
      <c r="AB1321" s="2">
        <v>0</v>
      </c>
    </row>
    <row r="1322" spans="24:28" x14ac:dyDescent="0.25">
      <c r="X1322" s="1">
        <v>61195</v>
      </c>
      <c r="Y1322" s="1">
        <v>104</v>
      </c>
      <c r="Z1322" s="2">
        <v>30.54</v>
      </c>
      <c r="AA1322" s="2">
        <v>154.03</v>
      </c>
      <c r="AB1322" s="2">
        <v>372.12</v>
      </c>
    </row>
    <row r="1323" spans="24:28" x14ac:dyDescent="0.25">
      <c r="X1323" s="1">
        <v>61196</v>
      </c>
      <c r="Y1323" s="1">
        <v>500</v>
      </c>
      <c r="Z1323" s="2">
        <v>0</v>
      </c>
      <c r="AA1323" s="2">
        <v>0</v>
      </c>
      <c r="AB1323" s="2">
        <v>98758</v>
      </c>
    </row>
    <row r="1324" spans="24:28" x14ac:dyDescent="0.25">
      <c r="X1324" s="1">
        <v>61203</v>
      </c>
      <c r="Y1324" s="1">
        <v>320</v>
      </c>
      <c r="Z1324" s="2">
        <v>0</v>
      </c>
      <c r="AA1324" s="2">
        <v>49.06</v>
      </c>
      <c r="AB1324" s="2">
        <v>0</v>
      </c>
    </row>
    <row r="1325" spans="24:28" x14ac:dyDescent="0.25">
      <c r="X1325" s="1">
        <v>61204</v>
      </c>
      <c r="Y1325" s="1">
        <v>320</v>
      </c>
      <c r="Z1325" s="2">
        <v>363.83</v>
      </c>
      <c r="AA1325" s="2">
        <v>221.04</v>
      </c>
      <c r="AB1325" s="2">
        <v>291.44</v>
      </c>
    </row>
    <row r="1326" spans="24:28" x14ac:dyDescent="0.25">
      <c r="X1326" s="1">
        <v>61205</v>
      </c>
      <c r="Y1326" s="1">
        <v>250</v>
      </c>
      <c r="Z1326" s="2">
        <v>8978.57</v>
      </c>
      <c r="AA1326" s="2">
        <v>9947.59</v>
      </c>
      <c r="AB1326" s="2">
        <v>9777.07</v>
      </c>
    </row>
    <row r="1327" spans="24:28" x14ac:dyDescent="0.25">
      <c r="X1327" s="1">
        <v>61217</v>
      </c>
      <c r="Y1327" s="1">
        <v>400</v>
      </c>
      <c r="Z1327" s="2">
        <v>0</v>
      </c>
      <c r="AA1327" s="2">
        <v>0</v>
      </c>
      <c r="AB1327" s="2">
        <v>150.36000000000001</v>
      </c>
    </row>
    <row r="1328" spans="24:28" x14ac:dyDescent="0.25">
      <c r="X1328" s="1">
        <v>61243</v>
      </c>
      <c r="Y1328" s="1">
        <v>400</v>
      </c>
      <c r="Z1328" s="2">
        <v>483.66</v>
      </c>
      <c r="AA1328" s="2">
        <v>133.29</v>
      </c>
      <c r="AB1328" s="2">
        <v>178.25</v>
      </c>
    </row>
    <row r="1329" spans="24:28" x14ac:dyDescent="0.25">
      <c r="X1329" s="1">
        <v>61244</v>
      </c>
      <c r="Y1329" s="1">
        <v>104</v>
      </c>
      <c r="Z1329" s="2">
        <v>138.69</v>
      </c>
      <c r="AA1329" s="2">
        <v>0</v>
      </c>
      <c r="AB1329" s="2">
        <v>72.8</v>
      </c>
    </row>
    <row r="1330" spans="24:28" x14ac:dyDescent="0.25">
      <c r="X1330" s="1">
        <v>61283</v>
      </c>
      <c r="Y1330" s="1">
        <v>4980</v>
      </c>
      <c r="Z1330" s="2">
        <v>2557.71</v>
      </c>
      <c r="AA1330" s="2">
        <v>995.72</v>
      </c>
      <c r="AB1330" s="2">
        <v>486.2</v>
      </c>
    </row>
    <row r="1331" spans="24:28" x14ac:dyDescent="0.25">
      <c r="X1331" s="1">
        <v>61310</v>
      </c>
      <c r="Y1331" s="1">
        <v>340</v>
      </c>
      <c r="Z1331" s="2">
        <v>29.01</v>
      </c>
      <c r="AA1331" s="2">
        <v>0</v>
      </c>
      <c r="AB1331" s="2">
        <v>0</v>
      </c>
    </row>
    <row r="1332" spans="24:28" x14ac:dyDescent="0.25">
      <c r="X1332" s="1">
        <v>61322</v>
      </c>
      <c r="Y1332" s="1">
        <v>260</v>
      </c>
      <c r="Z1332" s="2">
        <v>0</v>
      </c>
      <c r="AA1332" s="2">
        <v>45.76</v>
      </c>
      <c r="AB1332" s="2">
        <v>0</v>
      </c>
    </row>
    <row r="1333" spans="24:28" x14ac:dyDescent="0.25">
      <c r="X1333" s="1">
        <v>61328</v>
      </c>
      <c r="Y1333" s="1">
        <v>400</v>
      </c>
      <c r="Z1333" s="2">
        <v>127.06</v>
      </c>
      <c r="AA1333" s="2">
        <v>0</v>
      </c>
      <c r="AB1333" s="2">
        <v>0</v>
      </c>
    </row>
    <row r="1334" spans="24:28" x14ac:dyDescent="0.25">
      <c r="X1334" s="1">
        <v>61333</v>
      </c>
      <c r="Y1334" s="1">
        <v>400</v>
      </c>
      <c r="Z1334" s="2">
        <v>46.22</v>
      </c>
      <c r="AA1334" s="2">
        <v>0</v>
      </c>
      <c r="AB1334" s="2">
        <v>40.67</v>
      </c>
    </row>
    <row r="1335" spans="24:28" x14ac:dyDescent="0.25">
      <c r="X1335" s="1">
        <v>61341</v>
      </c>
      <c r="Y1335" s="1">
        <v>260</v>
      </c>
      <c r="Z1335" s="2">
        <v>183.18</v>
      </c>
      <c r="AA1335" s="2">
        <v>0</v>
      </c>
      <c r="AB1335" s="2">
        <v>0</v>
      </c>
    </row>
    <row r="1336" spans="24:28" x14ac:dyDescent="0.25">
      <c r="X1336" s="1">
        <v>61347</v>
      </c>
      <c r="Y1336" s="1">
        <v>400</v>
      </c>
      <c r="Z1336" s="2">
        <v>45.07</v>
      </c>
      <c r="AA1336" s="2">
        <v>0</v>
      </c>
      <c r="AB1336" s="2">
        <v>0</v>
      </c>
    </row>
    <row r="1337" spans="24:28" x14ac:dyDescent="0.25">
      <c r="X1337" s="1">
        <v>61451</v>
      </c>
      <c r="Y1337" s="1">
        <v>280</v>
      </c>
      <c r="Z1337" s="2">
        <v>200.13</v>
      </c>
      <c r="AA1337" s="2">
        <v>265.33999999999997</v>
      </c>
      <c r="AB1337" s="2">
        <v>105</v>
      </c>
    </row>
    <row r="1338" spans="24:28" x14ac:dyDescent="0.25">
      <c r="X1338" s="1">
        <v>61464</v>
      </c>
      <c r="Y1338" s="1">
        <v>220</v>
      </c>
      <c r="Z1338" s="2">
        <v>417.71</v>
      </c>
      <c r="AA1338" s="2">
        <v>183.04</v>
      </c>
      <c r="AB1338" s="2">
        <v>0</v>
      </c>
    </row>
    <row r="1339" spans="24:28" x14ac:dyDescent="0.25">
      <c r="X1339" s="1">
        <v>61522</v>
      </c>
      <c r="Y1339" s="1">
        <v>104</v>
      </c>
      <c r="Z1339" s="2">
        <v>0</v>
      </c>
      <c r="AA1339" s="2">
        <v>403.3</v>
      </c>
      <c r="AB1339" s="2">
        <v>0</v>
      </c>
    </row>
    <row r="1340" spans="24:28" x14ac:dyDescent="0.25">
      <c r="X1340" s="1">
        <v>61563</v>
      </c>
      <c r="Y1340" s="1">
        <v>4980</v>
      </c>
      <c r="Z1340" s="2">
        <v>26.2</v>
      </c>
      <c r="AA1340" s="2">
        <v>93.18</v>
      </c>
      <c r="AB1340" s="2">
        <v>49.74</v>
      </c>
    </row>
    <row r="1341" spans="24:28" x14ac:dyDescent="0.25">
      <c r="X1341" s="1">
        <v>61569</v>
      </c>
      <c r="Y1341" s="1">
        <v>4980</v>
      </c>
      <c r="Z1341" s="2">
        <v>0</v>
      </c>
      <c r="AA1341" s="2">
        <v>45.9</v>
      </c>
      <c r="AB1341" s="2">
        <v>0</v>
      </c>
    </row>
    <row r="1342" spans="24:28" x14ac:dyDescent="0.25">
      <c r="X1342" s="1">
        <v>61581</v>
      </c>
      <c r="Y1342" s="1">
        <v>400</v>
      </c>
      <c r="Z1342" s="2">
        <v>0</v>
      </c>
      <c r="AA1342" s="2">
        <v>0</v>
      </c>
      <c r="AB1342" s="2">
        <v>98.02</v>
      </c>
    </row>
    <row r="1343" spans="24:28" x14ac:dyDescent="0.25">
      <c r="X1343" s="1">
        <v>61590</v>
      </c>
      <c r="Y1343" s="1">
        <v>270</v>
      </c>
      <c r="Z1343" s="2">
        <v>4047.45</v>
      </c>
      <c r="AA1343" s="2">
        <v>902.16</v>
      </c>
      <c r="AB1343" s="2">
        <v>2076.96</v>
      </c>
    </row>
    <row r="1344" spans="24:28" x14ac:dyDescent="0.25">
      <c r="X1344" s="1">
        <v>61624</v>
      </c>
      <c r="Y1344" s="1">
        <v>104</v>
      </c>
      <c r="Z1344" s="2">
        <v>355.64</v>
      </c>
      <c r="AA1344" s="2">
        <v>277.05</v>
      </c>
      <c r="AB1344" s="2">
        <v>0</v>
      </c>
    </row>
    <row r="1345" spans="24:28" x14ac:dyDescent="0.25">
      <c r="X1345" s="1">
        <v>61643</v>
      </c>
      <c r="Y1345" s="1">
        <v>150</v>
      </c>
      <c r="Z1345" s="2">
        <v>1299.71</v>
      </c>
      <c r="AA1345" s="2">
        <v>1071.93</v>
      </c>
      <c r="AB1345" s="2">
        <v>1506.32</v>
      </c>
    </row>
    <row r="1346" spans="24:28" x14ac:dyDescent="0.25">
      <c r="X1346" s="1">
        <v>61697</v>
      </c>
      <c r="Y1346" s="1">
        <v>400</v>
      </c>
      <c r="Z1346" s="2">
        <v>23.76</v>
      </c>
      <c r="AA1346" s="2">
        <v>0</v>
      </c>
      <c r="AB1346" s="2">
        <v>0</v>
      </c>
    </row>
    <row r="1347" spans="24:28" x14ac:dyDescent="0.25">
      <c r="X1347" s="1">
        <v>61719</v>
      </c>
      <c r="Y1347" s="1">
        <v>260</v>
      </c>
      <c r="Z1347" s="2">
        <v>148.16999999999999</v>
      </c>
      <c r="AA1347" s="2">
        <v>316.89999999999998</v>
      </c>
      <c r="AB1347" s="2">
        <v>164</v>
      </c>
    </row>
    <row r="1348" spans="24:28" x14ac:dyDescent="0.25">
      <c r="X1348" s="1">
        <v>61747</v>
      </c>
      <c r="Y1348" s="1">
        <v>250</v>
      </c>
      <c r="Z1348" s="2">
        <v>284.57</v>
      </c>
      <c r="AA1348" s="2">
        <v>184.31</v>
      </c>
      <c r="AB1348" s="2">
        <v>0</v>
      </c>
    </row>
    <row r="1349" spans="24:28" x14ac:dyDescent="0.25">
      <c r="X1349" s="1">
        <v>61783</v>
      </c>
      <c r="Y1349" s="1">
        <v>260</v>
      </c>
      <c r="Z1349" s="2">
        <v>39.83</v>
      </c>
      <c r="AA1349" s="2">
        <v>0</v>
      </c>
      <c r="AB1349" s="2">
        <v>202.61</v>
      </c>
    </row>
    <row r="1350" spans="24:28" x14ac:dyDescent="0.25">
      <c r="X1350" s="1">
        <v>61784</v>
      </c>
      <c r="Y1350" s="1">
        <v>104</v>
      </c>
      <c r="Z1350" s="2">
        <v>0</v>
      </c>
      <c r="AA1350" s="2">
        <v>25.5</v>
      </c>
      <c r="AB1350" s="2">
        <v>0</v>
      </c>
    </row>
    <row r="1351" spans="24:28" x14ac:dyDescent="0.25">
      <c r="X1351" s="1">
        <v>61814</v>
      </c>
      <c r="Y1351" s="1">
        <v>500</v>
      </c>
      <c r="Z1351" s="2">
        <v>0</v>
      </c>
      <c r="AA1351" s="2">
        <v>0</v>
      </c>
      <c r="AB1351" s="2">
        <v>27.49</v>
      </c>
    </row>
    <row r="1352" spans="24:28" x14ac:dyDescent="0.25">
      <c r="X1352" s="1">
        <v>61846</v>
      </c>
      <c r="Y1352" s="1">
        <v>340</v>
      </c>
      <c r="Z1352" s="2">
        <v>0</v>
      </c>
      <c r="AA1352" s="2">
        <v>118.76</v>
      </c>
      <c r="AB1352" s="2">
        <v>520.02</v>
      </c>
    </row>
    <row r="1353" spans="24:28" x14ac:dyDescent="0.25">
      <c r="X1353" s="1">
        <v>61847</v>
      </c>
      <c r="Y1353" s="1">
        <v>104</v>
      </c>
      <c r="Z1353" s="2">
        <v>0</v>
      </c>
      <c r="AA1353" s="2">
        <v>0</v>
      </c>
      <c r="AB1353" s="2">
        <v>152.16</v>
      </c>
    </row>
    <row r="1354" spans="24:28" x14ac:dyDescent="0.25">
      <c r="X1354" s="1">
        <v>61873</v>
      </c>
      <c r="Y1354" s="1">
        <v>320</v>
      </c>
      <c r="Z1354" s="2">
        <v>229.18</v>
      </c>
      <c r="AA1354" s="2">
        <v>144.87</v>
      </c>
      <c r="AB1354" s="2">
        <v>193.2</v>
      </c>
    </row>
    <row r="1355" spans="24:28" x14ac:dyDescent="0.25">
      <c r="X1355" s="1">
        <v>61913</v>
      </c>
      <c r="Y1355" s="1">
        <v>150</v>
      </c>
      <c r="Z1355" s="2">
        <v>0</v>
      </c>
      <c r="AA1355" s="2">
        <v>147.08000000000001</v>
      </c>
      <c r="AB1355" s="2">
        <v>49.01</v>
      </c>
    </row>
    <row r="1356" spans="24:28" x14ac:dyDescent="0.25">
      <c r="X1356" s="1">
        <v>61976</v>
      </c>
      <c r="Y1356" s="1">
        <v>260</v>
      </c>
      <c r="Z1356" s="2">
        <v>133.87</v>
      </c>
      <c r="AA1356" s="2">
        <v>133.91999999999999</v>
      </c>
      <c r="AB1356" s="2">
        <v>123</v>
      </c>
    </row>
    <row r="1357" spans="24:28" x14ac:dyDescent="0.25">
      <c r="X1357" s="1">
        <v>61994</v>
      </c>
      <c r="Y1357" s="1">
        <v>150</v>
      </c>
      <c r="Z1357" s="2">
        <v>140.9</v>
      </c>
      <c r="AA1357" s="2">
        <v>284.06</v>
      </c>
      <c r="AB1357" s="2">
        <v>190.24</v>
      </c>
    </row>
    <row r="1358" spans="24:28" x14ac:dyDescent="0.25">
      <c r="X1358" s="1">
        <v>61995</v>
      </c>
      <c r="Y1358" s="1">
        <v>260</v>
      </c>
      <c r="Z1358" s="2">
        <v>115.18</v>
      </c>
      <c r="AA1358" s="2">
        <v>0</v>
      </c>
      <c r="AB1358" s="2">
        <v>49.35</v>
      </c>
    </row>
    <row r="1359" spans="24:28" x14ac:dyDescent="0.25">
      <c r="X1359" s="1">
        <v>62044</v>
      </c>
      <c r="Y1359" s="1">
        <v>260</v>
      </c>
      <c r="Z1359" s="2">
        <v>0</v>
      </c>
      <c r="AA1359" s="2">
        <v>46.59</v>
      </c>
      <c r="AB1359" s="2">
        <v>0</v>
      </c>
    </row>
    <row r="1360" spans="24:28" x14ac:dyDescent="0.25">
      <c r="X1360" s="1">
        <v>62065</v>
      </c>
      <c r="Y1360" s="1">
        <v>250</v>
      </c>
      <c r="Z1360" s="2">
        <v>91.8</v>
      </c>
      <c r="AA1360" s="2">
        <v>90.98</v>
      </c>
      <c r="AB1360" s="2">
        <v>49</v>
      </c>
    </row>
    <row r="1361" spans="24:28" x14ac:dyDescent="0.25">
      <c r="X1361" s="1">
        <v>62069</v>
      </c>
      <c r="Y1361" s="1">
        <v>400</v>
      </c>
      <c r="Z1361" s="2">
        <v>48.71</v>
      </c>
      <c r="AA1361" s="2">
        <v>0</v>
      </c>
      <c r="AB1361" s="2">
        <v>0</v>
      </c>
    </row>
    <row r="1362" spans="24:28" x14ac:dyDescent="0.25">
      <c r="X1362" s="1">
        <v>62088</v>
      </c>
      <c r="Y1362" s="1">
        <v>450</v>
      </c>
      <c r="Z1362" s="2">
        <v>94.5</v>
      </c>
      <c r="AA1362" s="2">
        <v>0</v>
      </c>
      <c r="AB1362" s="2">
        <v>0</v>
      </c>
    </row>
    <row r="1363" spans="24:28" x14ac:dyDescent="0.25">
      <c r="X1363" s="1">
        <v>62092</v>
      </c>
      <c r="Y1363" s="1">
        <v>340</v>
      </c>
      <c r="Z1363" s="2">
        <v>415.07</v>
      </c>
      <c r="AA1363" s="2">
        <v>539.33000000000004</v>
      </c>
      <c r="AB1363" s="2">
        <v>535.07000000000005</v>
      </c>
    </row>
    <row r="1364" spans="24:28" x14ac:dyDescent="0.25">
      <c r="X1364" s="1">
        <v>62110</v>
      </c>
      <c r="Y1364" s="1">
        <v>777</v>
      </c>
      <c r="Z1364" s="2">
        <v>0</v>
      </c>
      <c r="AA1364" s="2">
        <v>66.7</v>
      </c>
      <c r="AB1364" s="2">
        <v>0</v>
      </c>
    </row>
    <row r="1365" spans="24:28" x14ac:dyDescent="0.25">
      <c r="X1365" s="1">
        <v>62115</v>
      </c>
      <c r="Y1365" s="1">
        <v>300</v>
      </c>
      <c r="Z1365" s="2">
        <v>0</v>
      </c>
      <c r="AA1365" s="2">
        <v>181.83</v>
      </c>
      <c r="AB1365" s="2">
        <v>0</v>
      </c>
    </row>
    <row r="1366" spans="24:28" x14ac:dyDescent="0.25">
      <c r="X1366" s="1">
        <v>62120</v>
      </c>
      <c r="Y1366" s="1">
        <v>260</v>
      </c>
      <c r="Z1366" s="2">
        <v>0</v>
      </c>
      <c r="AA1366" s="2">
        <v>0</v>
      </c>
      <c r="AB1366" s="2">
        <v>3027.42</v>
      </c>
    </row>
    <row r="1367" spans="24:28" x14ac:dyDescent="0.25">
      <c r="X1367" s="1">
        <v>62182</v>
      </c>
      <c r="Y1367" s="1">
        <v>320</v>
      </c>
      <c r="Z1367" s="2">
        <v>132.85</v>
      </c>
      <c r="AA1367" s="2">
        <v>0</v>
      </c>
      <c r="AB1367" s="2">
        <v>40.08</v>
      </c>
    </row>
    <row r="1368" spans="24:28" x14ac:dyDescent="0.25">
      <c r="X1368" s="1">
        <v>62195</v>
      </c>
      <c r="Y1368" s="1">
        <v>4980</v>
      </c>
      <c r="Z1368" s="2">
        <v>1451.84</v>
      </c>
      <c r="AA1368" s="2">
        <v>140.9</v>
      </c>
      <c r="AB1368" s="2">
        <v>374.84</v>
      </c>
    </row>
    <row r="1369" spans="24:28" x14ac:dyDescent="0.25">
      <c r="X1369" s="1">
        <v>62197</v>
      </c>
      <c r="Y1369" s="1">
        <v>320</v>
      </c>
      <c r="Z1369" s="2">
        <v>0</v>
      </c>
      <c r="AA1369" s="2">
        <v>124.01</v>
      </c>
      <c r="AB1369" s="2">
        <v>0</v>
      </c>
    </row>
    <row r="1370" spans="24:28" x14ac:dyDescent="0.25">
      <c r="X1370" s="1">
        <v>62202</v>
      </c>
      <c r="Y1370" s="1">
        <v>104</v>
      </c>
      <c r="Z1370" s="2">
        <v>45.9</v>
      </c>
      <c r="AA1370" s="2">
        <v>0</v>
      </c>
      <c r="AB1370" s="2">
        <v>180.52</v>
      </c>
    </row>
    <row r="1371" spans="24:28" x14ac:dyDescent="0.25">
      <c r="X1371" s="1">
        <v>62229</v>
      </c>
      <c r="Y1371" s="1">
        <v>320</v>
      </c>
      <c r="Z1371" s="2">
        <v>502.5</v>
      </c>
      <c r="AA1371" s="2">
        <v>26.64</v>
      </c>
      <c r="AB1371" s="2">
        <v>53.58</v>
      </c>
    </row>
    <row r="1372" spans="24:28" x14ac:dyDescent="0.25">
      <c r="X1372" s="1">
        <v>62230</v>
      </c>
      <c r="Y1372" s="1">
        <v>104</v>
      </c>
      <c r="Z1372" s="2">
        <v>5650.26</v>
      </c>
      <c r="AA1372" s="2">
        <v>0</v>
      </c>
      <c r="AB1372" s="2">
        <v>0</v>
      </c>
    </row>
    <row r="1373" spans="24:28" x14ac:dyDescent="0.25">
      <c r="X1373" s="1">
        <v>62241</v>
      </c>
      <c r="Y1373" s="1">
        <v>220</v>
      </c>
      <c r="Z1373" s="2">
        <v>0</v>
      </c>
      <c r="AA1373" s="2">
        <v>187.08</v>
      </c>
      <c r="AB1373" s="2">
        <v>0</v>
      </c>
    </row>
    <row r="1374" spans="24:28" x14ac:dyDescent="0.25">
      <c r="X1374" s="1">
        <v>62275</v>
      </c>
      <c r="Y1374" s="1">
        <v>260</v>
      </c>
      <c r="Z1374" s="2">
        <v>224.66</v>
      </c>
      <c r="AA1374" s="2">
        <v>495.5</v>
      </c>
      <c r="AB1374" s="2">
        <v>371.31</v>
      </c>
    </row>
    <row r="1375" spans="24:28" x14ac:dyDescent="0.25">
      <c r="X1375" s="1">
        <v>62304</v>
      </c>
      <c r="Y1375" s="1">
        <v>777</v>
      </c>
      <c r="Z1375" s="2">
        <v>52.43</v>
      </c>
      <c r="AA1375" s="2">
        <v>0</v>
      </c>
      <c r="AB1375" s="2">
        <v>45.68</v>
      </c>
    </row>
    <row r="1376" spans="24:28" x14ac:dyDescent="0.25">
      <c r="X1376" s="1">
        <v>62326</v>
      </c>
      <c r="Y1376" s="1">
        <v>450</v>
      </c>
      <c r="Z1376" s="2">
        <v>0</v>
      </c>
      <c r="AA1376" s="2">
        <v>183.94</v>
      </c>
      <c r="AB1376" s="2">
        <v>0</v>
      </c>
    </row>
    <row r="1377" spans="24:28" x14ac:dyDescent="0.25">
      <c r="X1377" s="1">
        <v>62359</v>
      </c>
      <c r="Y1377" s="1">
        <v>320</v>
      </c>
      <c r="Z1377" s="2">
        <v>198.94</v>
      </c>
      <c r="AA1377" s="2">
        <v>40.74</v>
      </c>
      <c r="AB1377" s="2">
        <v>104.08</v>
      </c>
    </row>
    <row r="1378" spans="24:28" x14ac:dyDescent="0.25">
      <c r="X1378" s="1">
        <v>62389</v>
      </c>
      <c r="Y1378" s="1">
        <v>777</v>
      </c>
      <c r="Z1378" s="2">
        <v>47.45</v>
      </c>
      <c r="AA1378" s="2">
        <v>0</v>
      </c>
      <c r="AB1378" s="2">
        <v>0</v>
      </c>
    </row>
    <row r="1379" spans="24:28" x14ac:dyDescent="0.25">
      <c r="X1379" s="1">
        <v>62392</v>
      </c>
      <c r="Y1379" s="1">
        <v>260</v>
      </c>
      <c r="Z1379" s="2">
        <v>0</v>
      </c>
      <c r="AA1379" s="2">
        <v>99.48</v>
      </c>
      <c r="AB1379" s="2">
        <v>0</v>
      </c>
    </row>
    <row r="1380" spans="24:28" x14ac:dyDescent="0.25">
      <c r="X1380" s="1">
        <v>62399</v>
      </c>
      <c r="Y1380" s="1">
        <v>260</v>
      </c>
      <c r="Z1380" s="2">
        <v>0</v>
      </c>
      <c r="AA1380" s="2">
        <v>0</v>
      </c>
      <c r="AB1380" s="2">
        <v>73.069999999999993</v>
      </c>
    </row>
    <row r="1381" spans="24:28" x14ac:dyDescent="0.25">
      <c r="X1381" s="1">
        <v>62404</v>
      </c>
      <c r="Y1381" s="1">
        <v>150</v>
      </c>
      <c r="Z1381" s="2">
        <v>0</v>
      </c>
      <c r="AA1381" s="2">
        <v>0</v>
      </c>
      <c r="AB1381" s="2">
        <v>47.2</v>
      </c>
    </row>
    <row r="1382" spans="24:28" x14ac:dyDescent="0.25">
      <c r="X1382" s="1">
        <v>62416</v>
      </c>
      <c r="Y1382" s="1">
        <v>270</v>
      </c>
      <c r="Z1382" s="2">
        <v>92.24</v>
      </c>
      <c r="AA1382" s="2">
        <v>884.26</v>
      </c>
      <c r="AB1382" s="2">
        <v>160.44</v>
      </c>
    </row>
    <row r="1383" spans="24:28" x14ac:dyDescent="0.25">
      <c r="X1383" s="1">
        <v>62430</v>
      </c>
      <c r="Y1383" s="1">
        <v>555</v>
      </c>
      <c r="Z1383" s="2">
        <v>93.18</v>
      </c>
      <c r="AA1383" s="2">
        <v>0</v>
      </c>
      <c r="AB1383" s="2">
        <v>100.24</v>
      </c>
    </row>
    <row r="1384" spans="24:28" x14ac:dyDescent="0.25">
      <c r="X1384" s="1">
        <v>62432</v>
      </c>
      <c r="Y1384" s="1">
        <v>555</v>
      </c>
      <c r="Z1384" s="2">
        <v>0</v>
      </c>
      <c r="AA1384" s="2">
        <v>275.39999999999998</v>
      </c>
      <c r="AB1384" s="2">
        <v>0</v>
      </c>
    </row>
    <row r="1385" spans="24:28" x14ac:dyDescent="0.25">
      <c r="X1385" s="1">
        <v>62476</v>
      </c>
      <c r="Y1385" s="1">
        <v>150</v>
      </c>
      <c r="Z1385" s="2">
        <v>0</v>
      </c>
      <c r="AA1385" s="2">
        <v>83.25</v>
      </c>
      <c r="AB1385" s="2">
        <v>0</v>
      </c>
    </row>
    <row r="1386" spans="24:28" x14ac:dyDescent="0.25">
      <c r="X1386" s="1">
        <v>62482</v>
      </c>
      <c r="Y1386" s="1">
        <v>260</v>
      </c>
      <c r="Z1386" s="2">
        <v>1433.78</v>
      </c>
      <c r="AA1386" s="2">
        <v>0</v>
      </c>
      <c r="AB1386" s="2">
        <v>0</v>
      </c>
    </row>
    <row r="1387" spans="24:28" x14ac:dyDescent="0.25">
      <c r="X1387" s="1">
        <v>62541</v>
      </c>
      <c r="Y1387" s="1">
        <v>400</v>
      </c>
      <c r="Z1387" s="2">
        <v>45.07</v>
      </c>
      <c r="AA1387" s="2">
        <v>0</v>
      </c>
      <c r="AB1387" s="2">
        <v>49.06</v>
      </c>
    </row>
    <row r="1388" spans="24:28" x14ac:dyDescent="0.25">
      <c r="X1388" s="1">
        <v>62588</v>
      </c>
      <c r="Y1388" s="1">
        <v>280</v>
      </c>
      <c r="Z1388" s="2">
        <v>0</v>
      </c>
      <c r="AA1388" s="2">
        <v>239.43</v>
      </c>
      <c r="AB1388" s="2">
        <v>0</v>
      </c>
    </row>
    <row r="1389" spans="24:28" x14ac:dyDescent="0.25">
      <c r="X1389" s="1">
        <v>62603</v>
      </c>
      <c r="Y1389" s="1">
        <v>280</v>
      </c>
      <c r="Z1389" s="2">
        <v>0</v>
      </c>
      <c r="AA1389" s="2">
        <v>194.05</v>
      </c>
      <c r="AB1389" s="2">
        <v>0</v>
      </c>
    </row>
    <row r="1390" spans="24:28" x14ac:dyDescent="0.25">
      <c r="X1390" s="1">
        <v>62613</v>
      </c>
      <c r="Y1390" s="1">
        <v>280</v>
      </c>
      <c r="Z1390" s="2">
        <v>120.56</v>
      </c>
      <c r="AA1390" s="2">
        <v>48.94</v>
      </c>
      <c r="AB1390" s="2">
        <v>61.01</v>
      </c>
    </row>
    <row r="1391" spans="24:28" x14ac:dyDescent="0.25">
      <c r="X1391" s="1">
        <v>62624</v>
      </c>
      <c r="Y1391" s="1">
        <v>320</v>
      </c>
      <c r="Z1391" s="2">
        <v>232.28</v>
      </c>
      <c r="AA1391" s="2">
        <v>180.4</v>
      </c>
      <c r="AB1391" s="2">
        <v>100.55</v>
      </c>
    </row>
    <row r="1392" spans="24:28" x14ac:dyDescent="0.25">
      <c r="X1392" s="1">
        <v>62654</v>
      </c>
      <c r="Y1392" s="1">
        <v>320</v>
      </c>
      <c r="Z1392" s="2">
        <v>67.2</v>
      </c>
      <c r="AA1392" s="2">
        <v>95</v>
      </c>
      <c r="AB1392" s="2">
        <v>0</v>
      </c>
    </row>
    <row r="1393" spans="24:28" x14ac:dyDescent="0.25">
      <c r="X1393" s="1">
        <v>62706</v>
      </c>
      <c r="Y1393" s="1">
        <v>290</v>
      </c>
      <c r="Z1393" s="2">
        <v>185.93</v>
      </c>
      <c r="AA1393" s="2">
        <v>0</v>
      </c>
      <c r="AB1393" s="2">
        <v>0</v>
      </c>
    </row>
    <row r="1394" spans="24:28" x14ac:dyDescent="0.25">
      <c r="X1394" s="1">
        <v>62737</v>
      </c>
      <c r="Y1394" s="1">
        <v>320</v>
      </c>
      <c r="Z1394" s="2">
        <v>90.97</v>
      </c>
      <c r="AA1394" s="2">
        <v>140.9</v>
      </c>
      <c r="AB1394" s="2">
        <v>337.43</v>
      </c>
    </row>
    <row r="1395" spans="24:28" x14ac:dyDescent="0.25">
      <c r="X1395" s="1">
        <v>62740</v>
      </c>
      <c r="Y1395" s="1">
        <v>150</v>
      </c>
      <c r="Z1395" s="2">
        <v>237.08</v>
      </c>
      <c r="AA1395" s="2">
        <v>307.87</v>
      </c>
      <c r="AB1395" s="2">
        <v>186.34</v>
      </c>
    </row>
    <row r="1396" spans="24:28" x14ac:dyDescent="0.25">
      <c r="X1396" s="1">
        <v>62778</v>
      </c>
      <c r="Y1396" s="1">
        <v>260</v>
      </c>
      <c r="Z1396" s="2">
        <v>42.43</v>
      </c>
      <c r="AA1396" s="2">
        <v>0</v>
      </c>
      <c r="AB1396" s="2">
        <v>0</v>
      </c>
    </row>
    <row r="1397" spans="24:28" x14ac:dyDescent="0.25">
      <c r="X1397" s="1">
        <v>62795</v>
      </c>
      <c r="Y1397" s="1">
        <v>260</v>
      </c>
      <c r="Z1397" s="2">
        <v>138.61000000000001</v>
      </c>
      <c r="AA1397" s="2">
        <v>0</v>
      </c>
      <c r="AB1397" s="2">
        <v>25.99</v>
      </c>
    </row>
    <row r="1398" spans="24:28" x14ac:dyDescent="0.25">
      <c r="X1398" s="1">
        <v>62852</v>
      </c>
      <c r="Y1398" s="1">
        <v>300</v>
      </c>
      <c r="Z1398" s="2">
        <v>0</v>
      </c>
      <c r="AA1398" s="2">
        <v>20.41</v>
      </c>
      <c r="AB1398" s="2">
        <v>0</v>
      </c>
    </row>
    <row r="1399" spans="24:28" x14ac:dyDescent="0.25">
      <c r="X1399" s="1">
        <v>62863</v>
      </c>
      <c r="Y1399" s="1">
        <v>340</v>
      </c>
      <c r="Z1399" s="2">
        <v>0</v>
      </c>
      <c r="AA1399" s="2">
        <v>122.79</v>
      </c>
      <c r="AB1399" s="2">
        <v>0</v>
      </c>
    </row>
    <row r="1400" spans="24:28" x14ac:dyDescent="0.25">
      <c r="X1400" s="1">
        <v>62865</v>
      </c>
      <c r="Y1400" s="1">
        <v>290</v>
      </c>
      <c r="Z1400" s="2">
        <v>1205.1600000000001</v>
      </c>
      <c r="AA1400" s="2">
        <v>0</v>
      </c>
      <c r="AB1400" s="2">
        <v>0</v>
      </c>
    </row>
    <row r="1401" spans="24:28" x14ac:dyDescent="0.25">
      <c r="X1401" s="1">
        <v>62874</v>
      </c>
      <c r="Y1401" s="1">
        <v>260</v>
      </c>
      <c r="Z1401" s="2">
        <v>0</v>
      </c>
      <c r="AA1401" s="2">
        <v>93.18</v>
      </c>
      <c r="AB1401" s="2">
        <v>0</v>
      </c>
    </row>
    <row r="1402" spans="24:28" x14ac:dyDescent="0.25">
      <c r="X1402" s="1">
        <v>62886</v>
      </c>
      <c r="Y1402" s="1">
        <v>290</v>
      </c>
      <c r="Z1402" s="2">
        <v>0</v>
      </c>
      <c r="AA1402" s="2">
        <v>117.68</v>
      </c>
      <c r="AB1402" s="2">
        <v>140.06</v>
      </c>
    </row>
    <row r="1403" spans="24:28" x14ac:dyDescent="0.25">
      <c r="X1403" s="1">
        <v>62917</v>
      </c>
      <c r="Y1403" s="1">
        <v>400</v>
      </c>
      <c r="Z1403" s="2">
        <v>184.03</v>
      </c>
      <c r="AA1403" s="2">
        <v>193.2</v>
      </c>
      <c r="AB1403" s="2">
        <v>78.069999999999993</v>
      </c>
    </row>
    <row r="1404" spans="24:28" x14ac:dyDescent="0.25">
      <c r="X1404" s="1">
        <v>62927</v>
      </c>
      <c r="Y1404" s="1">
        <v>777</v>
      </c>
      <c r="Z1404" s="2">
        <v>80.88</v>
      </c>
      <c r="AA1404" s="2">
        <v>40.32</v>
      </c>
      <c r="AB1404" s="2">
        <v>42.96</v>
      </c>
    </row>
    <row r="1405" spans="24:28" x14ac:dyDescent="0.25">
      <c r="X1405" s="1">
        <v>62937</v>
      </c>
      <c r="Y1405" s="1">
        <v>290</v>
      </c>
      <c r="Z1405" s="2">
        <v>91.72</v>
      </c>
      <c r="AA1405" s="2">
        <v>0</v>
      </c>
      <c r="AB1405" s="2">
        <v>0</v>
      </c>
    </row>
    <row r="1406" spans="24:28" x14ac:dyDescent="0.25">
      <c r="X1406" s="1">
        <v>62947</v>
      </c>
      <c r="Y1406" s="1">
        <v>260</v>
      </c>
      <c r="Z1406" s="2">
        <v>475.36</v>
      </c>
      <c r="AA1406" s="2">
        <v>0</v>
      </c>
      <c r="AB1406" s="2">
        <v>73.89</v>
      </c>
    </row>
    <row r="1407" spans="24:28" x14ac:dyDescent="0.25">
      <c r="X1407" s="1">
        <v>62949</v>
      </c>
      <c r="Y1407" s="1">
        <v>650</v>
      </c>
      <c r="Z1407" s="2">
        <v>0</v>
      </c>
      <c r="AA1407" s="2">
        <v>105.69</v>
      </c>
      <c r="AB1407" s="2">
        <v>88.5</v>
      </c>
    </row>
    <row r="1408" spans="24:28" x14ac:dyDescent="0.25">
      <c r="X1408" s="1">
        <v>62954</v>
      </c>
      <c r="Y1408" s="1">
        <v>220</v>
      </c>
      <c r="Z1408" s="2">
        <v>0</v>
      </c>
      <c r="AA1408" s="2">
        <v>0</v>
      </c>
      <c r="AB1408" s="2">
        <v>271.11</v>
      </c>
    </row>
    <row r="1409" spans="24:28" x14ac:dyDescent="0.25">
      <c r="X1409" s="1">
        <v>62970</v>
      </c>
      <c r="Y1409" s="1">
        <v>250</v>
      </c>
      <c r="Z1409" s="2">
        <v>26.21</v>
      </c>
      <c r="AA1409" s="2">
        <v>0</v>
      </c>
      <c r="AB1409" s="2">
        <v>0</v>
      </c>
    </row>
    <row r="1410" spans="24:28" x14ac:dyDescent="0.25">
      <c r="X1410" s="1">
        <v>63005</v>
      </c>
      <c r="Y1410" s="1">
        <v>250</v>
      </c>
      <c r="Z1410" s="2">
        <v>0</v>
      </c>
      <c r="AA1410" s="2">
        <v>0</v>
      </c>
      <c r="AB1410" s="2">
        <v>82.88</v>
      </c>
    </row>
    <row r="1411" spans="24:28" x14ac:dyDescent="0.25">
      <c r="X1411" s="1">
        <v>63008</v>
      </c>
      <c r="Y1411" s="1">
        <v>650</v>
      </c>
      <c r="Z1411" s="2">
        <v>46.65</v>
      </c>
      <c r="AA1411" s="2">
        <v>0</v>
      </c>
      <c r="AB1411" s="2">
        <v>0</v>
      </c>
    </row>
    <row r="1412" spans="24:28" x14ac:dyDescent="0.25">
      <c r="X1412" s="1">
        <v>63035</v>
      </c>
      <c r="Y1412" s="1">
        <v>450</v>
      </c>
      <c r="Z1412" s="2">
        <v>0</v>
      </c>
      <c r="AA1412" s="2">
        <v>0</v>
      </c>
      <c r="AB1412" s="2">
        <v>46.84</v>
      </c>
    </row>
    <row r="1413" spans="24:28" x14ac:dyDescent="0.25">
      <c r="X1413" s="1">
        <v>63038</v>
      </c>
      <c r="Y1413" s="1">
        <v>104</v>
      </c>
      <c r="Z1413" s="2">
        <v>1041.95</v>
      </c>
      <c r="AA1413" s="2">
        <v>433.14</v>
      </c>
      <c r="AB1413" s="2">
        <v>543.28</v>
      </c>
    </row>
    <row r="1414" spans="24:28" x14ac:dyDescent="0.25">
      <c r="X1414" s="1">
        <v>63054</v>
      </c>
      <c r="Y1414" s="1">
        <v>450</v>
      </c>
      <c r="Z1414" s="2">
        <v>0</v>
      </c>
      <c r="AA1414" s="2">
        <v>0</v>
      </c>
      <c r="AB1414" s="2">
        <v>227.28</v>
      </c>
    </row>
    <row r="1415" spans="24:28" x14ac:dyDescent="0.25">
      <c r="X1415" s="1">
        <v>63094</v>
      </c>
      <c r="Y1415" s="1">
        <v>4980</v>
      </c>
      <c r="Z1415" s="2">
        <v>94.54</v>
      </c>
      <c r="AA1415" s="2">
        <v>54.75</v>
      </c>
      <c r="AB1415" s="2">
        <v>0</v>
      </c>
    </row>
    <row r="1416" spans="24:28" x14ac:dyDescent="0.25">
      <c r="X1416" s="1">
        <v>63104</v>
      </c>
      <c r="Y1416" s="1">
        <v>250</v>
      </c>
      <c r="Z1416" s="2">
        <v>0</v>
      </c>
      <c r="AA1416" s="2">
        <v>0</v>
      </c>
      <c r="AB1416" s="2">
        <v>30.91</v>
      </c>
    </row>
    <row r="1417" spans="24:28" x14ac:dyDescent="0.25">
      <c r="X1417" s="1">
        <v>63116</v>
      </c>
      <c r="Y1417" s="1">
        <v>104</v>
      </c>
      <c r="Z1417" s="2">
        <v>0</v>
      </c>
      <c r="AA1417" s="2">
        <v>0</v>
      </c>
      <c r="AB1417" s="2">
        <v>192.88</v>
      </c>
    </row>
    <row r="1418" spans="24:28" x14ac:dyDescent="0.25">
      <c r="X1418" s="1">
        <v>63119</v>
      </c>
      <c r="Y1418" s="1">
        <v>340</v>
      </c>
      <c r="Z1418" s="2">
        <v>0</v>
      </c>
      <c r="AA1418" s="2">
        <v>298.5</v>
      </c>
      <c r="AB1418" s="2">
        <v>0</v>
      </c>
    </row>
    <row r="1419" spans="24:28" x14ac:dyDescent="0.25">
      <c r="X1419" s="1">
        <v>63131</v>
      </c>
      <c r="Y1419" s="1">
        <v>250</v>
      </c>
      <c r="Z1419" s="2">
        <v>0</v>
      </c>
      <c r="AA1419" s="2">
        <v>46.63</v>
      </c>
      <c r="AB1419" s="2">
        <v>0</v>
      </c>
    </row>
    <row r="1420" spans="24:28" x14ac:dyDescent="0.25">
      <c r="X1420" s="1">
        <v>63182</v>
      </c>
      <c r="Y1420" s="1">
        <v>650</v>
      </c>
      <c r="Z1420" s="2">
        <v>186.6</v>
      </c>
      <c r="AA1420" s="2">
        <v>0</v>
      </c>
      <c r="AB1420" s="2">
        <v>279.89999999999998</v>
      </c>
    </row>
    <row r="1421" spans="24:28" x14ac:dyDescent="0.25">
      <c r="X1421" s="1">
        <v>63192</v>
      </c>
      <c r="Y1421" s="1">
        <v>150</v>
      </c>
      <c r="Z1421" s="2">
        <v>0</v>
      </c>
      <c r="AA1421" s="2">
        <v>51.89</v>
      </c>
      <c r="AB1421" s="2">
        <v>0</v>
      </c>
    </row>
    <row r="1422" spans="24:28" x14ac:dyDescent="0.25">
      <c r="X1422" s="1">
        <v>63194</v>
      </c>
      <c r="Y1422" s="1">
        <v>340</v>
      </c>
      <c r="Z1422" s="2">
        <v>0</v>
      </c>
      <c r="AA1422" s="2">
        <v>0</v>
      </c>
      <c r="AB1422" s="2">
        <v>1119.8399999999999</v>
      </c>
    </row>
    <row r="1423" spans="24:28" x14ac:dyDescent="0.25">
      <c r="X1423" s="1">
        <v>63213</v>
      </c>
      <c r="Y1423" s="1">
        <v>320</v>
      </c>
      <c r="Z1423" s="2">
        <v>46.12</v>
      </c>
      <c r="AA1423" s="2">
        <v>144.94999999999999</v>
      </c>
      <c r="AB1423" s="2">
        <v>108.39</v>
      </c>
    </row>
    <row r="1424" spans="24:28" x14ac:dyDescent="0.25">
      <c r="X1424" s="1">
        <v>63257</v>
      </c>
      <c r="Y1424" s="1">
        <v>290</v>
      </c>
      <c r="Z1424" s="2">
        <v>413.43</v>
      </c>
      <c r="AA1424" s="2">
        <v>0</v>
      </c>
      <c r="AB1424" s="2">
        <v>240.94</v>
      </c>
    </row>
    <row r="1425" spans="24:28" x14ac:dyDescent="0.25">
      <c r="X1425" s="1">
        <v>63258</v>
      </c>
      <c r="Y1425" s="1">
        <v>220</v>
      </c>
      <c r="Z1425" s="2">
        <v>232.69</v>
      </c>
      <c r="AA1425" s="2">
        <v>275.39999999999998</v>
      </c>
      <c r="AB1425" s="2">
        <v>0</v>
      </c>
    </row>
    <row r="1426" spans="24:28" x14ac:dyDescent="0.25">
      <c r="X1426" s="1">
        <v>63266</v>
      </c>
      <c r="Y1426" s="1">
        <v>220</v>
      </c>
      <c r="Z1426" s="2">
        <v>0</v>
      </c>
      <c r="AA1426" s="2">
        <v>204.97</v>
      </c>
      <c r="AB1426" s="2">
        <v>67.37</v>
      </c>
    </row>
    <row r="1427" spans="24:28" x14ac:dyDescent="0.25">
      <c r="X1427" s="1">
        <v>63272</v>
      </c>
      <c r="Y1427" s="1">
        <v>280</v>
      </c>
      <c r="Z1427" s="2">
        <v>0</v>
      </c>
      <c r="AA1427" s="2">
        <v>49.79</v>
      </c>
      <c r="AB1427" s="2">
        <v>0</v>
      </c>
    </row>
    <row r="1428" spans="24:28" x14ac:dyDescent="0.25">
      <c r="X1428" s="1">
        <v>63286</v>
      </c>
      <c r="Y1428" s="1">
        <v>220</v>
      </c>
      <c r="Z1428" s="2">
        <v>0</v>
      </c>
      <c r="AA1428" s="2">
        <v>226.59</v>
      </c>
      <c r="AB1428" s="2">
        <v>49.74</v>
      </c>
    </row>
    <row r="1429" spans="24:28" x14ac:dyDescent="0.25">
      <c r="X1429" s="1">
        <v>63290</v>
      </c>
      <c r="Y1429" s="1">
        <v>450</v>
      </c>
      <c r="Z1429" s="2">
        <v>0</v>
      </c>
      <c r="AA1429" s="2">
        <v>53.79</v>
      </c>
      <c r="AB1429" s="2">
        <v>0</v>
      </c>
    </row>
    <row r="1430" spans="24:28" x14ac:dyDescent="0.25">
      <c r="X1430" s="1">
        <v>63328</v>
      </c>
      <c r="Y1430" s="1">
        <v>220</v>
      </c>
      <c r="Z1430" s="2">
        <v>1172.94</v>
      </c>
      <c r="AA1430" s="2">
        <v>0</v>
      </c>
      <c r="AB1430" s="2">
        <v>88.56</v>
      </c>
    </row>
    <row r="1431" spans="24:28" x14ac:dyDescent="0.25">
      <c r="X1431" s="1">
        <v>63342</v>
      </c>
      <c r="Y1431" s="1">
        <v>150</v>
      </c>
      <c r="Z1431" s="2">
        <v>0</v>
      </c>
      <c r="AA1431" s="2">
        <v>0</v>
      </c>
      <c r="AB1431" s="2">
        <v>88.95</v>
      </c>
    </row>
    <row r="1432" spans="24:28" x14ac:dyDescent="0.25">
      <c r="X1432" s="1">
        <v>63345</v>
      </c>
      <c r="Y1432" s="1">
        <v>340</v>
      </c>
      <c r="Z1432" s="2">
        <v>191.12</v>
      </c>
      <c r="AA1432" s="2">
        <v>167.3</v>
      </c>
      <c r="AB1432" s="2">
        <v>0</v>
      </c>
    </row>
    <row r="1433" spans="24:28" x14ac:dyDescent="0.25">
      <c r="X1433" s="1">
        <v>63361</v>
      </c>
      <c r="Y1433" s="1">
        <v>340</v>
      </c>
      <c r="Z1433" s="2">
        <v>72.959999999999994</v>
      </c>
      <c r="AA1433" s="2">
        <v>0</v>
      </c>
      <c r="AB1433" s="2">
        <v>0</v>
      </c>
    </row>
    <row r="1434" spans="24:28" x14ac:dyDescent="0.25">
      <c r="X1434" s="1">
        <v>63379</v>
      </c>
      <c r="Y1434" s="1">
        <v>555</v>
      </c>
      <c r="Z1434" s="2">
        <v>139.77000000000001</v>
      </c>
      <c r="AA1434" s="2">
        <v>253.9</v>
      </c>
      <c r="AB1434" s="2">
        <v>0</v>
      </c>
    </row>
    <row r="1435" spans="24:28" x14ac:dyDescent="0.25">
      <c r="X1435" s="1">
        <v>63387</v>
      </c>
      <c r="Y1435" s="1">
        <v>777</v>
      </c>
      <c r="Z1435" s="2">
        <v>97.84</v>
      </c>
      <c r="AA1435" s="2">
        <v>1065.46</v>
      </c>
      <c r="AB1435" s="2">
        <v>215.25</v>
      </c>
    </row>
    <row r="1436" spans="24:28" x14ac:dyDescent="0.25">
      <c r="X1436" s="1">
        <v>63415</v>
      </c>
      <c r="Y1436" s="1">
        <v>150</v>
      </c>
      <c r="Z1436" s="2">
        <v>165.13</v>
      </c>
      <c r="AA1436" s="2">
        <v>426.46</v>
      </c>
      <c r="AB1436" s="2">
        <v>49.01</v>
      </c>
    </row>
    <row r="1437" spans="24:28" x14ac:dyDescent="0.25">
      <c r="X1437" s="1">
        <v>63465</v>
      </c>
      <c r="Y1437" s="1">
        <v>220</v>
      </c>
      <c r="Z1437" s="2">
        <v>356.1</v>
      </c>
      <c r="AA1437" s="2">
        <v>0</v>
      </c>
      <c r="AB1437" s="2">
        <v>0</v>
      </c>
    </row>
    <row r="1438" spans="24:28" x14ac:dyDescent="0.25">
      <c r="X1438" s="1">
        <v>63501</v>
      </c>
      <c r="Y1438" s="1">
        <v>340</v>
      </c>
      <c r="Z1438" s="2">
        <v>0</v>
      </c>
      <c r="AA1438" s="2">
        <v>52.64</v>
      </c>
      <c r="AB1438" s="2">
        <v>0</v>
      </c>
    </row>
    <row r="1439" spans="24:28" x14ac:dyDescent="0.25">
      <c r="X1439" s="1">
        <v>63506</v>
      </c>
      <c r="Y1439" s="1">
        <v>320</v>
      </c>
      <c r="Z1439" s="2">
        <v>0</v>
      </c>
      <c r="AA1439" s="2">
        <v>0</v>
      </c>
      <c r="AB1439" s="2">
        <v>97.24</v>
      </c>
    </row>
    <row r="1440" spans="24:28" x14ac:dyDescent="0.25">
      <c r="X1440" s="1">
        <v>63528</v>
      </c>
      <c r="Y1440" s="1">
        <v>260</v>
      </c>
      <c r="Z1440" s="2">
        <v>279.44</v>
      </c>
      <c r="AA1440" s="2">
        <v>46.59</v>
      </c>
      <c r="AB1440" s="2">
        <v>275.74</v>
      </c>
    </row>
    <row r="1441" spans="24:28" x14ac:dyDescent="0.25">
      <c r="X1441" s="1">
        <v>63646</v>
      </c>
      <c r="Y1441" s="1">
        <v>4980</v>
      </c>
      <c r="Z1441" s="2">
        <v>0</v>
      </c>
      <c r="AA1441" s="2">
        <v>49.74</v>
      </c>
      <c r="AB1441" s="2">
        <v>43.85</v>
      </c>
    </row>
    <row r="1442" spans="24:28" x14ac:dyDescent="0.25">
      <c r="X1442" s="1">
        <v>63722</v>
      </c>
      <c r="Y1442" s="1">
        <v>250</v>
      </c>
      <c r="Z1442" s="2">
        <v>0</v>
      </c>
      <c r="AA1442" s="2">
        <v>176.22</v>
      </c>
      <c r="AB1442" s="2">
        <v>0</v>
      </c>
    </row>
    <row r="1443" spans="24:28" x14ac:dyDescent="0.25">
      <c r="X1443" s="1">
        <v>63725</v>
      </c>
      <c r="Y1443" s="1">
        <v>650</v>
      </c>
      <c r="Z1443" s="2">
        <v>93.26</v>
      </c>
      <c r="AA1443" s="2">
        <v>49.81</v>
      </c>
      <c r="AB1443" s="2">
        <v>0</v>
      </c>
    </row>
    <row r="1444" spans="24:28" x14ac:dyDescent="0.25">
      <c r="X1444" s="1">
        <v>63735</v>
      </c>
      <c r="Y1444" s="1">
        <v>450</v>
      </c>
      <c r="Z1444" s="2">
        <v>0</v>
      </c>
      <c r="AA1444" s="2">
        <v>0</v>
      </c>
      <c r="AB1444" s="2">
        <v>181.78</v>
      </c>
    </row>
    <row r="1445" spans="24:28" x14ac:dyDescent="0.25">
      <c r="X1445" s="1">
        <v>63748</v>
      </c>
      <c r="Y1445" s="1">
        <v>150</v>
      </c>
      <c r="Z1445" s="2">
        <v>0</v>
      </c>
      <c r="AA1445" s="2">
        <v>470.9</v>
      </c>
      <c r="AB1445" s="2">
        <v>0</v>
      </c>
    </row>
    <row r="1446" spans="24:28" x14ac:dyDescent="0.25">
      <c r="X1446" s="1">
        <v>63750</v>
      </c>
      <c r="Y1446" s="1">
        <v>220</v>
      </c>
      <c r="Z1446" s="2">
        <v>0</v>
      </c>
      <c r="AA1446" s="2">
        <v>155.51</v>
      </c>
      <c r="AB1446" s="2">
        <v>0</v>
      </c>
    </row>
    <row r="1447" spans="24:28" x14ac:dyDescent="0.25">
      <c r="X1447" s="1">
        <v>63759</v>
      </c>
      <c r="Y1447" s="1">
        <v>104</v>
      </c>
      <c r="Z1447" s="2">
        <v>100.8</v>
      </c>
      <c r="AA1447" s="2">
        <v>226.59</v>
      </c>
      <c r="AB1447" s="2">
        <v>92.01</v>
      </c>
    </row>
    <row r="1448" spans="24:28" x14ac:dyDescent="0.25">
      <c r="X1448" s="1">
        <v>63778</v>
      </c>
      <c r="Y1448" s="1">
        <v>400</v>
      </c>
      <c r="Z1448" s="2">
        <v>106.42</v>
      </c>
      <c r="AA1448" s="2">
        <v>0</v>
      </c>
      <c r="AB1448" s="2">
        <v>103.64</v>
      </c>
    </row>
    <row r="1449" spans="24:28" x14ac:dyDescent="0.25">
      <c r="X1449" s="1">
        <v>63790</v>
      </c>
      <c r="Y1449" s="1">
        <v>150</v>
      </c>
      <c r="Z1449" s="2">
        <v>136.62</v>
      </c>
      <c r="AA1449" s="2">
        <v>89.46</v>
      </c>
      <c r="AB1449" s="2">
        <v>136.93</v>
      </c>
    </row>
    <row r="1450" spans="24:28" x14ac:dyDescent="0.25">
      <c r="X1450" s="1">
        <v>63805</v>
      </c>
      <c r="Y1450" s="1">
        <v>400</v>
      </c>
      <c r="Z1450" s="2">
        <v>530.30999999999995</v>
      </c>
      <c r="AA1450" s="2">
        <v>314.44</v>
      </c>
      <c r="AB1450" s="2">
        <v>223.8</v>
      </c>
    </row>
    <row r="1451" spans="24:28" x14ac:dyDescent="0.25">
      <c r="X1451" s="1">
        <v>63813</v>
      </c>
      <c r="Y1451" s="1">
        <v>4980</v>
      </c>
      <c r="Z1451" s="2">
        <v>171.88</v>
      </c>
      <c r="AA1451" s="2">
        <v>781.27</v>
      </c>
      <c r="AB1451" s="2">
        <v>174.76</v>
      </c>
    </row>
    <row r="1452" spans="24:28" x14ac:dyDescent="0.25">
      <c r="X1452" s="1">
        <v>63842</v>
      </c>
      <c r="Y1452" s="1">
        <v>104</v>
      </c>
      <c r="Z1452" s="2">
        <v>5.46</v>
      </c>
      <c r="AA1452" s="2">
        <v>0</v>
      </c>
      <c r="AB1452" s="2">
        <v>0</v>
      </c>
    </row>
    <row r="1453" spans="24:28" x14ac:dyDescent="0.25">
      <c r="X1453" s="1">
        <v>63860</v>
      </c>
      <c r="Y1453" s="1">
        <v>150</v>
      </c>
      <c r="Z1453" s="2">
        <v>0</v>
      </c>
      <c r="AA1453" s="2">
        <v>95</v>
      </c>
      <c r="AB1453" s="2">
        <v>508.17</v>
      </c>
    </row>
    <row r="1454" spans="24:28" x14ac:dyDescent="0.25">
      <c r="X1454" s="1">
        <v>63897</v>
      </c>
      <c r="Y1454" s="1">
        <v>340</v>
      </c>
      <c r="Z1454" s="2">
        <v>0</v>
      </c>
      <c r="AA1454" s="2">
        <v>95.64</v>
      </c>
      <c r="AB1454" s="2">
        <v>0</v>
      </c>
    </row>
    <row r="1455" spans="24:28" x14ac:dyDescent="0.25">
      <c r="X1455" s="1">
        <v>64000</v>
      </c>
      <c r="Y1455" s="1">
        <v>4980</v>
      </c>
      <c r="Z1455" s="2">
        <v>88.8</v>
      </c>
      <c r="AA1455" s="2">
        <v>0</v>
      </c>
      <c r="AB1455" s="2">
        <v>80.16</v>
      </c>
    </row>
    <row r="1456" spans="24:28" x14ac:dyDescent="0.25">
      <c r="X1456" s="1">
        <v>64015</v>
      </c>
      <c r="Y1456" s="1">
        <v>250</v>
      </c>
      <c r="Z1456" s="2">
        <v>0</v>
      </c>
      <c r="AA1456" s="2">
        <v>49.79</v>
      </c>
      <c r="AB1456" s="2">
        <v>0</v>
      </c>
    </row>
    <row r="1457" spans="24:28" x14ac:dyDescent="0.25">
      <c r="X1457" s="1">
        <v>64016</v>
      </c>
      <c r="Y1457" s="1">
        <v>400</v>
      </c>
      <c r="Z1457" s="2">
        <v>0</v>
      </c>
      <c r="AA1457" s="2">
        <v>88.86</v>
      </c>
      <c r="AB1457" s="2">
        <v>26.62</v>
      </c>
    </row>
    <row r="1458" spans="24:28" x14ac:dyDescent="0.25">
      <c r="X1458" s="1">
        <v>64038</v>
      </c>
      <c r="Y1458" s="1">
        <v>340</v>
      </c>
      <c r="Z1458" s="2">
        <v>0</v>
      </c>
      <c r="AA1458" s="2">
        <v>103.96</v>
      </c>
      <c r="AB1458" s="2">
        <v>0</v>
      </c>
    </row>
    <row r="1459" spans="24:28" x14ac:dyDescent="0.25">
      <c r="X1459" s="1">
        <v>64115</v>
      </c>
      <c r="Y1459" s="1">
        <v>4980</v>
      </c>
      <c r="Z1459" s="2">
        <v>2557.94</v>
      </c>
      <c r="AA1459" s="2">
        <v>1962.97</v>
      </c>
      <c r="AB1459" s="2">
        <v>856.01</v>
      </c>
    </row>
    <row r="1460" spans="24:28" x14ac:dyDescent="0.25">
      <c r="X1460" s="1">
        <v>64134</v>
      </c>
      <c r="Y1460" s="1">
        <v>280</v>
      </c>
      <c r="Z1460" s="2">
        <v>0</v>
      </c>
      <c r="AA1460" s="2">
        <v>286.8</v>
      </c>
      <c r="AB1460" s="2">
        <v>202.23</v>
      </c>
    </row>
    <row r="1461" spans="24:28" x14ac:dyDescent="0.25">
      <c r="X1461" s="1">
        <v>64146</v>
      </c>
      <c r="Y1461" s="1">
        <v>250</v>
      </c>
      <c r="Z1461" s="2">
        <v>521.37</v>
      </c>
      <c r="AA1461" s="2">
        <v>0</v>
      </c>
      <c r="AB1461" s="2">
        <v>0</v>
      </c>
    </row>
    <row r="1462" spans="24:28" x14ac:dyDescent="0.25">
      <c r="X1462" s="1">
        <v>64148</v>
      </c>
      <c r="Y1462" s="1">
        <v>340</v>
      </c>
      <c r="Z1462" s="2">
        <v>903.65</v>
      </c>
      <c r="AA1462" s="2">
        <v>0</v>
      </c>
      <c r="AB1462" s="2">
        <v>0</v>
      </c>
    </row>
    <row r="1463" spans="24:28" x14ac:dyDescent="0.25">
      <c r="X1463" s="1">
        <v>64173</v>
      </c>
      <c r="Y1463" s="1">
        <v>400</v>
      </c>
      <c r="Z1463" s="2">
        <v>76.45</v>
      </c>
      <c r="AA1463" s="2">
        <v>112.4</v>
      </c>
      <c r="AB1463" s="2">
        <v>26.02</v>
      </c>
    </row>
    <row r="1464" spans="24:28" x14ac:dyDescent="0.25">
      <c r="X1464" s="1">
        <v>64175</v>
      </c>
      <c r="Y1464" s="1">
        <v>340</v>
      </c>
      <c r="Z1464" s="2">
        <v>0</v>
      </c>
      <c r="AA1464" s="2">
        <v>0</v>
      </c>
      <c r="AB1464" s="2">
        <v>154.86000000000001</v>
      </c>
    </row>
    <row r="1465" spans="24:28" x14ac:dyDescent="0.25">
      <c r="X1465" s="1">
        <v>64188</v>
      </c>
      <c r="Y1465" s="1">
        <v>555</v>
      </c>
      <c r="Z1465" s="2">
        <v>46.54</v>
      </c>
      <c r="AA1465" s="2">
        <v>0</v>
      </c>
      <c r="AB1465" s="2">
        <v>0</v>
      </c>
    </row>
    <row r="1466" spans="24:28" x14ac:dyDescent="0.25">
      <c r="X1466" s="1">
        <v>64197</v>
      </c>
      <c r="Y1466" s="1">
        <v>400</v>
      </c>
      <c r="Z1466" s="2">
        <v>350.6</v>
      </c>
      <c r="AA1466" s="2">
        <v>0</v>
      </c>
      <c r="AB1466" s="2">
        <v>163.13999999999999</v>
      </c>
    </row>
    <row r="1467" spans="24:28" x14ac:dyDescent="0.25">
      <c r="X1467" s="1">
        <v>64198</v>
      </c>
      <c r="Y1467" s="1">
        <v>220</v>
      </c>
      <c r="Z1467" s="2">
        <v>325.98</v>
      </c>
      <c r="AA1467" s="2">
        <v>532.72</v>
      </c>
      <c r="AB1467" s="2">
        <v>333.7</v>
      </c>
    </row>
    <row r="1468" spans="24:28" x14ac:dyDescent="0.25">
      <c r="X1468" s="1">
        <v>64200</v>
      </c>
      <c r="Y1468" s="1">
        <v>555</v>
      </c>
      <c r="Z1468" s="2">
        <v>0</v>
      </c>
      <c r="AA1468" s="2">
        <v>0</v>
      </c>
      <c r="AB1468" s="2">
        <v>49.74</v>
      </c>
    </row>
    <row r="1469" spans="24:28" x14ac:dyDescent="0.25">
      <c r="X1469" s="1">
        <v>64219</v>
      </c>
      <c r="Y1469" s="1">
        <v>250</v>
      </c>
      <c r="Z1469" s="2">
        <v>546.35</v>
      </c>
      <c r="AA1469" s="2">
        <v>260.68</v>
      </c>
      <c r="AB1469" s="2">
        <v>433.61</v>
      </c>
    </row>
    <row r="1470" spans="24:28" x14ac:dyDescent="0.25">
      <c r="X1470" s="1">
        <v>64233</v>
      </c>
      <c r="Y1470" s="1">
        <v>250</v>
      </c>
      <c r="Z1470" s="2">
        <v>178.05</v>
      </c>
      <c r="AA1470" s="2">
        <v>0</v>
      </c>
      <c r="AB1470" s="2">
        <v>0</v>
      </c>
    </row>
    <row r="1471" spans="24:28" x14ac:dyDescent="0.25">
      <c r="X1471" s="1">
        <v>64235</v>
      </c>
      <c r="Y1471" s="1">
        <v>320</v>
      </c>
      <c r="Z1471" s="2">
        <v>537.4</v>
      </c>
      <c r="AA1471" s="2">
        <v>428.81</v>
      </c>
      <c r="AB1471" s="2">
        <v>708.28</v>
      </c>
    </row>
    <row r="1472" spans="24:28" x14ac:dyDescent="0.25">
      <c r="X1472" s="1">
        <v>64251</v>
      </c>
      <c r="Y1472" s="1">
        <v>150</v>
      </c>
      <c r="Z1472" s="2">
        <v>493.1</v>
      </c>
      <c r="AA1472" s="2">
        <v>140.09</v>
      </c>
      <c r="AB1472" s="2">
        <v>631.64</v>
      </c>
    </row>
    <row r="1473" spans="24:28" x14ac:dyDescent="0.25">
      <c r="X1473" s="1">
        <v>64260</v>
      </c>
      <c r="Y1473" s="1">
        <v>320</v>
      </c>
      <c r="Z1473" s="2">
        <v>418.74</v>
      </c>
      <c r="AA1473" s="2">
        <v>283.39999999999998</v>
      </c>
      <c r="AB1473" s="2">
        <v>313.91000000000003</v>
      </c>
    </row>
    <row r="1474" spans="24:28" x14ac:dyDescent="0.25">
      <c r="X1474" s="1">
        <v>64265</v>
      </c>
      <c r="Y1474" s="1">
        <v>320</v>
      </c>
      <c r="Z1474" s="2">
        <v>634.22</v>
      </c>
      <c r="AA1474" s="2">
        <v>485.69</v>
      </c>
      <c r="AB1474" s="2">
        <v>725.03</v>
      </c>
    </row>
    <row r="1475" spans="24:28" x14ac:dyDescent="0.25">
      <c r="X1475" s="1">
        <v>64277</v>
      </c>
      <c r="Y1475" s="1">
        <v>555</v>
      </c>
      <c r="Z1475" s="2">
        <v>0</v>
      </c>
      <c r="AA1475" s="2">
        <v>0</v>
      </c>
      <c r="AB1475" s="2">
        <v>183.24</v>
      </c>
    </row>
    <row r="1476" spans="24:28" x14ac:dyDescent="0.25">
      <c r="X1476" s="1">
        <v>64281</v>
      </c>
      <c r="Y1476" s="1">
        <v>555</v>
      </c>
      <c r="Z1476" s="2">
        <v>26.2</v>
      </c>
      <c r="AA1476" s="2">
        <v>48.16</v>
      </c>
      <c r="AB1476" s="2">
        <v>0</v>
      </c>
    </row>
    <row r="1477" spans="24:28" x14ac:dyDescent="0.25">
      <c r="X1477" s="1">
        <v>64309</v>
      </c>
      <c r="Y1477" s="1">
        <v>360</v>
      </c>
      <c r="Z1477" s="2">
        <v>48.68</v>
      </c>
      <c r="AA1477" s="2">
        <v>225.03</v>
      </c>
      <c r="AB1477" s="2">
        <v>51.7</v>
      </c>
    </row>
    <row r="1478" spans="24:28" x14ac:dyDescent="0.25">
      <c r="X1478" s="1">
        <v>64316</v>
      </c>
      <c r="Y1478" s="1">
        <v>360</v>
      </c>
      <c r="Z1478" s="2">
        <v>100.75</v>
      </c>
      <c r="AA1478" s="2">
        <v>0</v>
      </c>
      <c r="AB1478" s="2">
        <v>0</v>
      </c>
    </row>
    <row r="1479" spans="24:28" x14ac:dyDescent="0.25">
      <c r="X1479" s="1">
        <v>64342</v>
      </c>
      <c r="Y1479" s="1">
        <v>450</v>
      </c>
      <c r="Z1479" s="2">
        <v>183.59</v>
      </c>
      <c r="AA1479" s="2">
        <v>0</v>
      </c>
      <c r="AB1479" s="2">
        <v>0</v>
      </c>
    </row>
    <row r="1480" spans="24:28" x14ac:dyDescent="0.25">
      <c r="X1480" s="1">
        <v>64356</v>
      </c>
      <c r="Y1480" s="1">
        <v>150</v>
      </c>
      <c r="Z1480" s="2">
        <v>181.34</v>
      </c>
      <c r="AA1480" s="2">
        <v>0</v>
      </c>
      <c r="AB1480" s="2">
        <v>188.72</v>
      </c>
    </row>
    <row r="1481" spans="24:28" x14ac:dyDescent="0.25">
      <c r="X1481" s="1">
        <v>64367</v>
      </c>
      <c r="Y1481" s="1">
        <v>150</v>
      </c>
      <c r="Z1481" s="2">
        <v>0</v>
      </c>
      <c r="AA1481" s="2">
        <v>0</v>
      </c>
      <c r="AB1481" s="2">
        <v>49.01</v>
      </c>
    </row>
    <row r="1482" spans="24:28" x14ac:dyDescent="0.25">
      <c r="X1482" s="1">
        <v>64385</v>
      </c>
      <c r="Y1482" s="1">
        <v>180</v>
      </c>
      <c r="Z1482" s="2">
        <v>0</v>
      </c>
      <c r="AA1482" s="2">
        <v>93.86</v>
      </c>
      <c r="AB1482" s="2">
        <v>0</v>
      </c>
    </row>
    <row r="1483" spans="24:28" x14ac:dyDescent="0.25">
      <c r="X1483" s="1">
        <v>64859</v>
      </c>
      <c r="Y1483" s="1">
        <v>180</v>
      </c>
      <c r="Z1483" s="2">
        <v>316.72000000000003</v>
      </c>
      <c r="AA1483" s="2">
        <v>0</v>
      </c>
      <c r="AB1483" s="2">
        <v>0</v>
      </c>
    </row>
    <row r="1484" spans="24:28" x14ac:dyDescent="0.25">
      <c r="X1484" s="1">
        <v>64918</v>
      </c>
      <c r="Y1484" s="1">
        <v>180</v>
      </c>
      <c r="Z1484" s="2">
        <v>250.53</v>
      </c>
      <c r="AA1484" s="2">
        <v>200.41</v>
      </c>
      <c r="AB1484" s="2">
        <v>86.94</v>
      </c>
    </row>
    <row r="1485" spans="24:28" x14ac:dyDescent="0.25">
      <c r="X1485" s="1">
        <v>64944</v>
      </c>
      <c r="Y1485" s="1">
        <v>180</v>
      </c>
      <c r="Z1485" s="2">
        <v>0</v>
      </c>
      <c r="AA1485" s="2">
        <v>0</v>
      </c>
      <c r="AB1485" s="2">
        <v>112.35</v>
      </c>
    </row>
    <row r="1486" spans="24:28" x14ac:dyDescent="0.25">
      <c r="X1486" s="1">
        <v>65041</v>
      </c>
      <c r="Y1486" s="1">
        <v>180</v>
      </c>
      <c r="Z1486" s="2">
        <v>0</v>
      </c>
      <c r="AA1486" s="2">
        <v>837.96</v>
      </c>
      <c r="AB1486" s="2">
        <v>310.33</v>
      </c>
    </row>
    <row r="1487" spans="24:28" x14ac:dyDescent="0.25">
      <c r="X1487" s="1">
        <v>65047</v>
      </c>
      <c r="Y1487" s="1">
        <v>180</v>
      </c>
      <c r="Z1487" s="2">
        <v>2111.16</v>
      </c>
      <c r="AA1487" s="2">
        <v>0</v>
      </c>
      <c r="AB1487" s="2">
        <v>1960.44</v>
      </c>
    </row>
    <row r="1488" spans="24:28" x14ac:dyDescent="0.25">
      <c r="X1488" s="1">
        <v>65085</v>
      </c>
      <c r="Y1488" s="1">
        <v>180</v>
      </c>
      <c r="Z1488" s="2">
        <v>1886.52</v>
      </c>
      <c r="AA1488" s="2">
        <v>0</v>
      </c>
      <c r="AB1488" s="2">
        <v>0</v>
      </c>
    </row>
    <row r="1489" spans="24:28" x14ac:dyDescent="0.25">
      <c r="X1489" s="1">
        <v>65114</v>
      </c>
      <c r="Y1489" s="1">
        <v>180</v>
      </c>
      <c r="Z1489" s="2">
        <v>62.24</v>
      </c>
      <c r="AA1489" s="2">
        <v>0</v>
      </c>
      <c r="AB1489" s="2">
        <v>0</v>
      </c>
    </row>
    <row r="1490" spans="24:28" x14ac:dyDescent="0.25">
      <c r="X1490" s="1">
        <v>65128</v>
      </c>
      <c r="Y1490" s="1">
        <v>180</v>
      </c>
      <c r="Z1490" s="2">
        <v>407.14</v>
      </c>
      <c r="AA1490" s="2">
        <v>140.34</v>
      </c>
      <c r="AB1490" s="2">
        <v>197.75</v>
      </c>
    </row>
    <row r="1491" spans="24:28" x14ac:dyDescent="0.25">
      <c r="X1491" s="1">
        <v>65200</v>
      </c>
      <c r="Y1491" s="1">
        <v>180</v>
      </c>
      <c r="Z1491" s="2">
        <v>0</v>
      </c>
      <c r="AA1491" s="2">
        <v>0</v>
      </c>
      <c r="AB1491" s="2">
        <v>91.95</v>
      </c>
    </row>
    <row r="1492" spans="24:28" x14ac:dyDescent="0.25">
      <c r="X1492" s="1">
        <v>65352</v>
      </c>
      <c r="Y1492" s="1">
        <v>180</v>
      </c>
      <c r="Z1492" s="2">
        <v>0</v>
      </c>
      <c r="AA1492" s="2">
        <v>0</v>
      </c>
      <c r="AB1492" s="2">
        <v>203.44</v>
      </c>
    </row>
    <row r="1493" spans="24:28" x14ac:dyDescent="0.25">
      <c r="X1493" s="1">
        <v>65430</v>
      </c>
      <c r="Y1493" s="1">
        <v>180</v>
      </c>
      <c r="Z1493" s="2">
        <v>13481.99</v>
      </c>
      <c r="AA1493" s="2">
        <v>91851.44</v>
      </c>
      <c r="AB1493" s="2">
        <v>70283.27</v>
      </c>
    </row>
    <row r="1494" spans="24:28" x14ac:dyDescent="0.25">
      <c r="X1494" s="1">
        <v>65518</v>
      </c>
      <c r="Y1494" s="1">
        <v>180</v>
      </c>
      <c r="Z1494" s="2">
        <v>0</v>
      </c>
      <c r="AA1494" s="2">
        <v>0</v>
      </c>
      <c r="AB1494" s="2">
        <v>13.62</v>
      </c>
    </row>
    <row r="1495" spans="24:28" x14ac:dyDescent="0.25">
      <c r="X1495" s="1">
        <v>65541</v>
      </c>
      <c r="Y1495" s="1">
        <v>180</v>
      </c>
      <c r="Z1495" s="2">
        <v>0</v>
      </c>
      <c r="AA1495" s="2">
        <v>177.95</v>
      </c>
      <c r="AB1495" s="2">
        <v>0</v>
      </c>
    </row>
    <row r="1496" spans="24:28" x14ac:dyDescent="0.25">
      <c r="X1496" s="1">
        <v>65549</v>
      </c>
      <c r="Y1496" s="1">
        <v>180</v>
      </c>
      <c r="Z1496" s="2">
        <v>1429.07</v>
      </c>
      <c r="AA1496" s="2">
        <v>0</v>
      </c>
      <c r="AB1496" s="2">
        <v>0</v>
      </c>
    </row>
    <row r="1497" spans="24:28" x14ac:dyDescent="0.25">
      <c r="X1497" s="1">
        <v>65555</v>
      </c>
      <c r="Y1497" s="1">
        <v>180</v>
      </c>
      <c r="Z1497" s="2">
        <v>2293.9</v>
      </c>
      <c r="AA1497" s="2">
        <v>0</v>
      </c>
      <c r="AB1497" s="2">
        <v>0</v>
      </c>
    </row>
    <row r="1498" spans="24:28" x14ac:dyDescent="0.25">
      <c r="X1498" s="1">
        <v>65606</v>
      </c>
      <c r="Y1498" s="1">
        <v>180</v>
      </c>
      <c r="Z1498" s="2">
        <v>3804.57</v>
      </c>
      <c r="AA1498" s="2">
        <v>5198.84</v>
      </c>
      <c r="AB1498" s="2">
        <v>1029.05</v>
      </c>
    </row>
    <row r="1499" spans="24:28" x14ac:dyDescent="0.25">
      <c r="X1499" s="1">
        <v>65614</v>
      </c>
      <c r="Y1499" s="1">
        <v>180</v>
      </c>
      <c r="Z1499" s="2">
        <v>0</v>
      </c>
      <c r="AA1499" s="2">
        <v>38.68</v>
      </c>
      <c r="AB1499" s="2">
        <v>50.92</v>
      </c>
    </row>
    <row r="1500" spans="24:28" x14ac:dyDescent="0.25">
      <c r="X1500" s="1">
        <v>65626</v>
      </c>
      <c r="Y1500" s="1">
        <v>180</v>
      </c>
      <c r="Z1500" s="2">
        <v>983.35</v>
      </c>
      <c r="AA1500" s="2">
        <v>0</v>
      </c>
      <c r="AB1500" s="2">
        <v>0</v>
      </c>
    </row>
    <row r="1501" spans="24:28" x14ac:dyDescent="0.25">
      <c r="X1501" s="1">
        <v>65697</v>
      </c>
      <c r="Y1501" s="1">
        <v>180</v>
      </c>
      <c r="Z1501" s="2">
        <v>0</v>
      </c>
      <c r="AA1501" s="2">
        <v>0</v>
      </c>
      <c r="AB1501" s="2">
        <v>368.34</v>
      </c>
    </row>
    <row r="1502" spans="24:28" x14ac:dyDescent="0.25">
      <c r="X1502" s="1">
        <v>65774</v>
      </c>
      <c r="Y1502" s="1">
        <v>180</v>
      </c>
      <c r="Z1502" s="2">
        <v>0</v>
      </c>
      <c r="AA1502" s="2">
        <v>143.16</v>
      </c>
      <c r="AB1502" s="2">
        <v>0</v>
      </c>
    </row>
    <row r="1503" spans="24:28" x14ac:dyDescent="0.25">
      <c r="X1503" s="1">
        <v>65807</v>
      </c>
      <c r="Y1503" s="1">
        <v>180</v>
      </c>
      <c r="Z1503" s="2">
        <v>808.4</v>
      </c>
      <c r="AA1503" s="2">
        <v>1994.31</v>
      </c>
      <c r="AB1503" s="2">
        <v>914.35</v>
      </c>
    </row>
    <row r="1504" spans="24:28" x14ac:dyDescent="0.25">
      <c r="X1504" s="1">
        <v>65833</v>
      </c>
      <c r="Y1504" s="1">
        <v>180</v>
      </c>
      <c r="Z1504" s="2">
        <v>95.26</v>
      </c>
      <c r="AA1504" s="2">
        <v>0</v>
      </c>
      <c r="AB1504" s="2">
        <v>0</v>
      </c>
    </row>
    <row r="1505" spans="24:28" x14ac:dyDescent="0.25">
      <c r="X1505" s="1">
        <v>65866</v>
      </c>
      <c r="Y1505" s="1">
        <v>180</v>
      </c>
      <c r="Z1505" s="2">
        <v>90.53</v>
      </c>
      <c r="AA1505" s="2">
        <v>0</v>
      </c>
      <c r="AB1505" s="2">
        <v>0</v>
      </c>
    </row>
    <row r="1506" spans="24:28" x14ac:dyDescent="0.25">
      <c r="X1506" s="1">
        <v>65891</v>
      </c>
      <c r="Y1506" s="1">
        <v>180</v>
      </c>
      <c r="Z1506" s="2">
        <v>190.52</v>
      </c>
      <c r="AA1506" s="2">
        <v>0</v>
      </c>
      <c r="AB1506" s="2">
        <v>0</v>
      </c>
    </row>
    <row r="1507" spans="24:28" x14ac:dyDescent="0.25">
      <c r="X1507" s="1">
        <v>65907</v>
      </c>
      <c r="Y1507" s="1">
        <v>180</v>
      </c>
      <c r="Z1507" s="2">
        <v>56.39</v>
      </c>
      <c r="AA1507" s="2">
        <v>101.72</v>
      </c>
      <c r="AB1507" s="2">
        <v>0</v>
      </c>
    </row>
    <row r="1508" spans="24:28" x14ac:dyDescent="0.25">
      <c r="X1508" s="1">
        <v>66159</v>
      </c>
      <c r="Y1508" s="1">
        <v>180</v>
      </c>
      <c r="Z1508" s="2">
        <v>0</v>
      </c>
      <c r="AA1508" s="2">
        <v>1748.4</v>
      </c>
      <c r="AB1508" s="2">
        <v>0</v>
      </c>
    </row>
    <row r="1509" spans="24:28" x14ac:dyDescent="0.25">
      <c r="X1509" s="1">
        <v>66194</v>
      </c>
      <c r="Y1509" s="1">
        <v>180</v>
      </c>
      <c r="Z1509" s="2">
        <v>578.61</v>
      </c>
      <c r="AA1509" s="2">
        <v>186.04</v>
      </c>
      <c r="AB1509" s="2">
        <v>164.85</v>
      </c>
    </row>
    <row r="1510" spans="24:28" x14ac:dyDescent="0.25">
      <c r="X1510" s="1">
        <v>66196</v>
      </c>
      <c r="Y1510" s="1">
        <v>180</v>
      </c>
      <c r="Z1510" s="2">
        <v>391.39</v>
      </c>
      <c r="AA1510" s="2">
        <v>0</v>
      </c>
      <c r="AB1510" s="2">
        <v>0</v>
      </c>
    </row>
    <row r="1511" spans="24:28" x14ac:dyDescent="0.25">
      <c r="X1511" s="1">
        <v>66269</v>
      </c>
      <c r="Y1511" s="1">
        <v>180</v>
      </c>
      <c r="Z1511" s="2">
        <v>51.63</v>
      </c>
      <c r="AA1511" s="2">
        <v>139.28</v>
      </c>
      <c r="AB1511" s="2">
        <v>0</v>
      </c>
    </row>
    <row r="1512" spans="24:28" x14ac:dyDescent="0.25">
      <c r="X1512" s="1">
        <v>66315</v>
      </c>
      <c r="Y1512" s="1">
        <v>180</v>
      </c>
      <c r="Z1512" s="2">
        <v>47.59</v>
      </c>
      <c r="AA1512" s="2">
        <v>0</v>
      </c>
      <c r="AB1512" s="2">
        <v>0</v>
      </c>
    </row>
    <row r="1513" spans="24:28" x14ac:dyDescent="0.25">
      <c r="X1513" s="1">
        <v>66327</v>
      </c>
      <c r="Y1513" s="1">
        <v>180</v>
      </c>
      <c r="Z1513" s="2">
        <v>0</v>
      </c>
      <c r="AA1513" s="2">
        <v>0</v>
      </c>
      <c r="AB1513" s="2">
        <v>262.63</v>
      </c>
    </row>
    <row r="1514" spans="24:28" x14ac:dyDescent="0.25">
      <c r="X1514" s="1">
        <v>66400</v>
      </c>
      <c r="Y1514" s="1">
        <v>180</v>
      </c>
      <c r="Z1514" s="2">
        <v>408.83</v>
      </c>
      <c r="AA1514" s="2">
        <v>0</v>
      </c>
      <c r="AB1514" s="2">
        <v>0</v>
      </c>
    </row>
    <row r="1515" spans="24:28" x14ac:dyDescent="0.25">
      <c r="X1515" s="1">
        <v>66477</v>
      </c>
      <c r="Y1515" s="1">
        <v>180</v>
      </c>
      <c r="Z1515" s="2">
        <v>408.65</v>
      </c>
      <c r="AA1515" s="2">
        <v>1367.42</v>
      </c>
      <c r="AB1515" s="2">
        <v>357.63</v>
      </c>
    </row>
    <row r="1516" spans="24:28" x14ac:dyDescent="0.25">
      <c r="X1516" s="1">
        <v>66566</v>
      </c>
      <c r="Y1516" s="1">
        <v>180</v>
      </c>
      <c r="Z1516" s="2">
        <v>0</v>
      </c>
      <c r="AA1516" s="2">
        <v>0</v>
      </c>
      <c r="AB1516" s="2">
        <v>100.9</v>
      </c>
    </row>
    <row r="1517" spans="24:28" x14ac:dyDescent="0.25">
      <c r="X1517" s="1">
        <v>66611</v>
      </c>
      <c r="Y1517" s="1">
        <v>180</v>
      </c>
      <c r="Z1517" s="2">
        <v>0</v>
      </c>
      <c r="AA1517" s="2">
        <v>359.68</v>
      </c>
      <c r="AB1517" s="2">
        <v>0</v>
      </c>
    </row>
    <row r="1518" spans="24:28" x14ac:dyDescent="0.25">
      <c r="X1518" s="1">
        <v>66672</v>
      </c>
      <c r="Y1518" s="1">
        <v>180</v>
      </c>
      <c r="Z1518" s="2">
        <v>0</v>
      </c>
      <c r="AA1518" s="2">
        <v>0</v>
      </c>
      <c r="AB1518" s="2">
        <v>151</v>
      </c>
    </row>
    <row r="1519" spans="24:28" x14ac:dyDescent="0.25">
      <c r="X1519" s="1">
        <v>66833</v>
      </c>
      <c r="Y1519" s="1">
        <v>180</v>
      </c>
      <c r="Z1519" s="2">
        <v>47.62</v>
      </c>
      <c r="AA1519" s="2">
        <v>270.17</v>
      </c>
      <c r="AB1519" s="2">
        <v>0</v>
      </c>
    </row>
    <row r="1520" spans="24:28" x14ac:dyDescent="0.25">
      <c r="X1520" s="1">
        <v>66864</v>
      </c>
      <c r="Y1520" s="1">
        <v>180</v>
      </c>
      <c r="Z1520" s="2">
        <v>47.64</v>
      </c>
      <c r="AA1520" s="2">
        <v>0</v>
      </c>
      <c r="AB1520" s="2">
        <v>47.65</v>
      </c>
    </row>
    <row r="1521" spans="24:28" x14ac:dyDescent="0.25">
      <c r="X1521" s="1">
        <v>66952</v>
      </c>
      <c r="Y1521" s="1">
        <v>180</v>
      </c>
      <c r="Z1521" s="2">
        <v>0</v>
      </c>
      <c r="AA1521" s="2">
        <v>1455.1</v>
      </c>
      <c r="AB1521" s="2">
        <v>399.48</v>
      </c>
    </row>
    <row r="1522" spans="24:28" x14ac:dyDescent="0.25">
      <c r="X1522" s="1">
        <v>66954</v>
      </c>
      <c r="Y1522" s="1">
        <v>150</v>
      </c>
      <c r="Z1522" s="2">
        <v>362.08</v>
      </c>
      <c r="AA1522" s="2">
        <v>220.5</v>
      </c>
      <c r="AB1522" s="2">
        <v>0</v>
      </c>
    </row>
    <row r="1523" spans="24:28" x14ac:dyDescent="0.25">
      <c r="X1523" s="1">
        <v>66970</v>
      </c>
      <c r="Y1523" s="1">
        <v>320</v>
      </c>
      <c r="Z1523" s="2">
        <v>0</v>
      </c>
      <c r="AA1523" s="2">
        <v>0</v>
      </c>
      <c r="AB1523" s="2">
        <v>48.62</v>
      </c>
    </row>
    <row r="1524" spans="24:28" x14ac:dyDescent="0.25">
      <c r="X1524" s="1">
        <v>67041</v>
      </c>
      <c r="Y1524" s="1">
        <v>360</v>
      </c>
      <c r="Z1524" s="2">
        <v>0</v>
      </c>
      <c r="AA1524" s="2">
        <v>901.22</v>
      </c>
      <c r="AB1524" s="2">
        <v>0</v>
      </c>
    </row>
    <row r="1525" spans="24:28" x14ac:dyDescent="0.25">
      <c r="X1525" s="1">
        <v>67042</v>
      </c>
      <c r="Y1525" s="1">
        <v>220</v>
      </c>
      <c r="Z1525" s="2">
        <v>0</v>
      </c>
      <c r="AA1525" s="2">
        <v>82.36</v>
      </c>
      <c r="AB1525" s="2">
        <v>0</v>
      </c>
    </row>
    <row r="1526" spans="24:28" x14ac:dyDescent="0.25">
      <c r="X1526" s="1">
        <v>67065</v>
      </c>
      <c r="Y1526" s="1">
        <v>320</v>
      </c>
      <c r="Z1526" s="2">
        <v>45.56</v>
      </c>
      <c r="AA1526" s="2">
        <v>0</v>
      </c>
      <c r="AB1526" s="2">
        <v>182.04</v>
      </c>
    </row>
    <row r="1527" spans="24:28" x14ac:dyDescent="0.25">
      <c r="X1527" s="1">
        <v>67106</v>
      </c>
      <c r="Y1527" s="1">
        <v>180</v>
      </c>
      <c r="Z1527" s="2">
        <v>0</v>
      </c>
      <c r="AA1527" s="2">
        <v>9.11</v>
      </c>
      <c r="AB1527" s="2">
        <v>0</v>
      </c>
    </row>
    <row r="1528" spans="24:28" x14ac:dyDescent="0.25">
      <c r="X1528" s="1">
        <v>67137</v>
      </c>
      <c r="Y1528" s="1">
        <v>150</v>
      </c>
      <c r="Z1528" s="2">
        <v>1423.5</v>
      </c>
      <c r="AA1528" s="2">
        <v>2876.18</v>
      </c>
      <c r="AB1528" s="2">
        <v>793.16</v>
      </c>
    </row>
    <row r="1529" spans="24:28" x14ac:dyDescent="0.25">
      <c r="X1529" s="1">
        <v>67153</v>
      </c>
      <c r="Y1529" s="1">
        <v>320</v>
      </c>
      <c r="Z1529" s="2">
        <v>0</v>
      </c>
      <c r="AA1529" s="2">
        <v>37.06</v>
      </c>
      <c r="AB1529" s="2">
        <v>0</v>
      </c>
    </row>
    <row r="1530" spans="24:28" x14ac:dyDescent="0.25">
      <c r="X1530" s="1">
        <v>67180</v>
      </c>
      <c r="Y1530" s="1">
        <v>180</v>
      </c>
      <c r="Z1530" s="2">
        <v>1839.34</v>
      </c>
      <c r="AA1530" s="2">
        <v>1064.49</v>
      </c>
      <c r="AB1530" s="2">
        <v>403.62</v>
      </c>
    </row>
    <row r="1531" spans="24:28" x14ac:dyDescent="0.25">
      <c r="X1531" s="1">
        <v>67263</v>
      </c>
      <c r="Y1531" s="1">
        <v>320</v>
      </c>
      <c r="Z1531" s="2">
        <v>0</v>
      </c>
      <c r="AA1531" s="2">
        <v>98.07</v>
      </c>
      <c r="AB1531" s="2">
        <v>0</v>
      </c>
    </row>
    <row r="1532" spans="24:28" x14ac:dyDescent="0.25">
      <c r="X1532" s="1">
        <v>67267</v>
      </c>
      <c r="Y1532" s="1">
        <v>260</v>
      </c>
      <c r="Z1532" s="2">
        <v>8.9499999999999993</v>
      </c>
      <c r="AA1532" s="2">
        <v>0</v>
      </c>
      <c r="AB1532" s="2">
        <v>0</v>
      </c>
    </row>
    <row r="1533" spans="24:28" x14ac:dyDescent="0.25">
      <c r="X1533" s="1">
        <v>67277</v>
      </c>
      <c r="Y1533" s="1">
        <v>220</v>
      </c>
      <c r="Z1533" s="2">
        <v>0</v>
      </c>
      <c r="AA1533" s="2">
        <v>269.04000000000002</v>
      </c>
      <c r="AB1533" s="2">
        <v>81.34</v>
      </c>
    </row>
    <row r="1534" spans="24:28" x14ac:dyDescent="0.25">
      <c r="X1534" s="1">
        <v>67283</v>
      </c>
      <c r="Y1534" s="1">
        <v>340</v>
      </c>
      <c r="Z1534" s="2">
        <v>0</v>
      </c>
      <c r="AA1534" s="2">
        <v>54.76</v>
      </c>
      <c r="AB1534" s="2">
        <v>0</v>
      </c>
    </row>
    <row r="1535" spans="24:28" x14ac:dyDescent="0.25">
      <c r="X1535" s="1">
        <v>67337</v>
      </c>
      <c r="Y1535" s="1">
        <v>150</v>
      </c>
      <c r="Z1535" s="2">
        <v>182.77</v>
      </c>
      <c r="AA1535" s="2">
        <v>0</v>
      </c>
      <c r="AB1535" s="2">
        <v>328.76</v>
      </c>
    </row>
    <row r="1536" spans="24:28" x14ac:dyDescent="0.25">
      <c r="X1536" s="1">
        <v>67344</v>
      </c>
      <c r="Y1536" s="1">
        <v>180</v>
      </c>
      <c r="Z1536" s="2">
        <v>47.59</v>
      </c>
      <c r="AA1536" s="2">
        <v>0</v>
      </c>
      <c r="AB1536" s="2">
        <v>0</v>
      </c>
    </row>
    <row r="1537" spans="24:28" x14ac:dyDescent="0.25">
      <c r="X1537" s="1">
        <v>67360</v>
      </c>
      <c r="Y1537" s="1">
        <v>180</v>
      </c>
      <c r="Z1537" s="2">
        <v>0</v>
      </c>
      <c r="AA1537" s="2">
        <v>94.5</v>
      </c>
      <c r="AB1537" s="2">
        <v>0</v>
      </c>
    </row>
    <row r="1538" spans="24:28" x14ac:dyDescent="0.25">
      <c r="X1538" s="1">
        <v>67380</v>
      </c>
      <c r="Y1538" s="1">
        <v>104</v>
      </c>
      <c r="Z1538" s="2">
        <v>465.12</v>
      </c>
      <c r="AA1538" s="2">
        <v>676.08</v>
      </c>
      <c r="AB1538" s="2">
        <v>0</v>
      </c>
    </row>
    <row r="1539" spans="24:28" x14ac:dyDescent="0.25">
      <c r="X1539" s="1">
        <v>67434</v>
      </c>
      <c r="Y1539" s="1">
        <v>650</v>
      </c>
      <c r="Z1539" s="2">
        <v>31.5</v>
      </c>
      <c r="AA1539" s="2">
        <v>0</v>
      </c>
      <c r="AB1539" s="2">
        <v>0</v>
      </c>
    </row>
    <row r="1540" spans="24:28" x14ac:dyDescent="0.25">
      <c r="X1540" s="1">
        <v>67435</v>
      </c>
      <c r="Y1540" s="1">
        <v>650</v>
      </c>
      <c r="Z1540" s="2">
        <v>0</v>
      </c>
      <c r="AA1540" s="2">
        <v>49.86</v>
      </c>
      <c r="AB1540" s="2">
        <v>0</v>
      </c>
    </row>
    <row r="1541" spans="24:28" x14ac:dyDescent="0.25">
      <c r="X1541" s="1">
        <v>67440</v>
      </c>
      <c r="Y1541" s="1">
        <v>555</v>
      </c>
      <c r="Z1541" s="2">
        <v>49.83</v>
      </c>
      <c r="AA1541" s="2">
        <v>0</v>
      </c>
      <c r="AB1541" s="2">
        <v>23.06</v>
      </c>
    </row>
    <row r="1542" spans="24:28" x14ac:dyDescent="0.25">
      <c r="X1542" s="1">
        <v>67441</v>
      </c>
      <c r="Y1542" s="1">
        <v>650</v>
      </c>
      <c r="Z1542" s="2">
        <v>30.72</v>
      </c>
      <c r="AA1542" s="2">
        <v>20.6</v>
      </c>
      <c r="AB1542" s="2">
        <v>30.9</v>
      </c>
    </row>
    <row r="1543" spans="24:28" x14ac:dyDescent="0.25">
      <c r="X1543" s="1">
        <v>67527</v>
      </c>
      <c r="Y1543" s="1">
        <v>650</v>
      </c>
      <c r="Z1543" s="2">
        <v>584.04</v>
      </c>
      <c r="AA1543" s="2">
        <v>0</v>
      </c>
      <c r="AB1543" s="2">
        <v>0</v>
      </c>
    </row>
    <row r="1544" spans="24:28" x14ac:dyDescent="0.25">
      <c r="X1544" s="1">
        <v>67536</v>
      </c>
      <c r="Y1544" s="1">
        <v>290</v>
      </c>
      <c r="Z1544" s="2">
        <v>134.22</v>
      </c>
      <c r="AA1544" s="2">
        <v>27.85</v>
      </c>
      <c r="AB1544" s="2">
        <v>0</v>
      </c>
    </row>
    <row r="1545" spans="24:28" x14ac:dyDescent="0.25">
      <c r="X1545" s="1">
        <v>67553</v>
      </c>
      <c r="Y1545" s="1">
        <v>340</v>
      </c>
      <c r="Z1545" s="2">
        <v>0</v>
      </c>
      <c r="AA1545" s="2">
        <v>657.69</v>
      </c>
      <c r="AB1545" s="2">
        <v>0</v>
      </c>
    </row>
    <row r="1546" spans="24:28" x14ac:dyDescent="0.25">
      <c r="X1546" s="1">
        <v>67555</v>
      </c>
      <c r="Y1546" s="1">
        <v>400</v>
      </c>
      <c r="Z1546" s="2">
        <v>0</v>
      </c>
      <c r="AA1546" s="2">
        <v>0</v>
      </c>
      <c r="AB1546" s="2">
        <v>86.92</v>
      </c>
    </row>
    <row r="1547" spans="24:28" x14ac:dyDescent="0.25">
      <c r="X1547" s="1">
        <v>67573</v>
      </c>
      <c r="Y1547" s="1">
        <v>555</v>
      </c>
      <c r="Z1547" s="2">
        <v>10.39</v>
      </c>
      <c r="AA1547" s="2">
        <v>80.94</v>
      </c>
      <c r="AB1547" s="2">
        <v>9.1300000000000008</v>
      </c>
    </row>
    <row r="1548" spans="24:28" x14ac:dyDescent="0.25">
      <c r="X1548" s="1">
        <v>67585</v>
      </c>
      <c r="Y1548" s="1">
        <v>180</v>
      </c>
      <c r="Z1548" s="2">
        <v>79.900000000000006</v>
      </c>
      <c r="AA1548" s="2">
        <v>88.3</v>
      </c>
      <c r="AB1548" s="2">
        <v>0</v>
      </c>
    </row>
    <row r="1549" spans="24:28" x14ac:dyDescent="0.25">
      <c r="X1549" s="1">
        <v>67588</v>
      </c>
      <c r="Y1549" s="1">
        <v>340</v>
      </c>
      <c r="Z1549" s="2">
        <v>0</v>
      </c>
      <c r="AA1549" s="2">
        <v>1077</v>
      </c>
      <c r="AB1549" s="2">
        <v>0</v>
      </c>
    </row>
    <row r="1550" spans="24:28" x14ac:dyDescent="0.25">
      <c r="X1550" s="1">
        <v>67619</v>
      </c>
      <c r="Y1550" s="1">
        <v>180</v>
      </c>
      <c r="Z1550" s="2">
        <v>0</v>
      </c>
      <c r="AA1550" s="2">
        <v>0</v>
      </c>
      <c r="AB1550" s="2">
        <v>41.91</v>
      </c>
    </row>
    <row r="1551" spans="24:28" x14ac:dyDescent="0.25">
      <c r="X1551" s="1">
        <v>67633</v>
      </c>
      <c r="Y1551" s="1">
        <v>104</v>
      </c>
      <c r="Z1551" s="2">
        <v>0</v>
      </c>
      <c r="AA1551" s="2">
        <v>40.369999999999997</v>
      </c>
      <c r="AB1551" s="2">
        <v>0</v>
      </c>
    </row>
    <row r="1552" spans="24:28" x14ac:dyDescent="0.25">
      <c r="X1552" s="1">
        <v>67636</v>
      </c>
      <c r="Y1552" s="1">
        <v>260</v>
      </c>
      <c r="Z1552" s="2">
        <v>0</v>
      </c>
      <c r="AA1552" s="2">
        <v>0</v>
      </c>
      <c r="AB1552" s="2">
        <v>72.58</v>
      </c>
    </row>
    <row r="1553" spans="24:28" x14ac:dyDescent="0.25">
      <c r="X1553" s="1">
        <v>67656</v>
      </c>
      <c r="Y1553" s="1">
        <v>180</v>
      </c>
      <c r="Z1553" s="2">
        <v>45.63</v>
      </c>
      <c r="AA1553" s="2">
        <v>0</v>
      </c>
      <c r="AB1553" s="2">
        <v>0</v>
      </c>
    </row>
    <row r="1554" spans="24:28" x14ac:dyDescent="0.25">
      <c r="X1554" s="1">
        <v>67723</v>
      </c>
      <c r="Y1554" s="1">
        <v>555</v>
      </c>
      <c r="Z1554" s="2">
        <v>0</v>
      </c>
      <c r="AA1554" s="2">
        <v>176.22</v>
      </c>
      <c r="AB1554" s="2">
        <v>0</v>
      </c>
    </row>
    <row r="1555" spans="24:28" x14ac:dyDescent="0.25">
      <c r="X1555" s="1">
        <v>67806</v>
      </c>
      <c r="Y1555" s="1">
        <v>450</v>
      </c>
      <c r="Z1555" s="2">
        <v>175.41</v>
      </c>
      <c r="AA1555" s="2">
        <v>0</v>
      </c>
      <c r="AB1555" s="2">
        <v>165.28</v>
      </c>
    </row>
    <row r="1556" spans="24:28" x14ac:dyDescent="0.25">
      <c r="X1556" s="1">
        <v>67818</v>
      </c>
      <c r="Y1556" s="1">
        <v>450</v>
      </c>
      <c r="Z1556" s="2">
        <v>0</v>
      </c>
      <c r="AA1556" s="2">
        <v>287.35000000000002</v>
      </c>
      <c r="AB1556" s="2">
        <v>230.5</v>
      </c>
    </row>
    <row r="1557" spans="24:28" x14ac:dyDescent="0.25">
      <c r="X1557" s="1">
        <v>67839</v>
      </c>
      <c r="Y1557" s="1">
        <v>450</v>
      </c>
      <c r="Z1557" s="2">
        <v>31.31</v>
      </c>
      <c r="AA1557" s="2">
        <v>0</v>
      </c>
      <c r="AB1557" s="2">
        <v>0</v>
      </c>
    </row>
    <row r="1558" spans="24:28" x14ac:dyDescent="0.25">
      <c r="X1558" s="1">
        <v>67896</v>
      </c>
      <c r="Y1558" s="1">
        <v>290</v>
      </c>
      <c r="Z1558" s="2">
        <v>0</v>
      </c>
      <c r="AA1558" s="2">
        <v>0</v>
      </c>
      <c r="AB1558" s="2">
        <v>194.95</v>
      </c>
    </row>
    <row r="1559" spans="24:28" x14ac:dyDescent="0.25">
      <c r="X1559" s="1">
        <v>67947</v>
      </c>
      <c r="Y1559" s="1">
        <v>650</v>
      </c>
      <c r="Z1559" s="2">
        <v>0</v>
      </c>
      <c r="AA1559" s="2">
        <v>288.19</v>
      </c>
      <c r="AB1559" s="2">
        <v>0</v>
      </c>
    </row>
    <row r="1560" spans="24:28" x14ac:dyDescent="0.25">
      <c r="X1560" s="1">
        <v>67979</v>
      </c>
      <c r="Y1560" s="1">
        <v>150</v>
      </c>
      <c r="Z1560" s="2">
        <v>256.83999999999997</v>
      </c>
      <c r="AA1560" s="2">
        <v>0</v>
      </c>
      <c r="AB1560" s="2">
        <v>0</v>
      </c>
    </row>
    <row r="1561" spans="24:28" x14ac:dyDescent="0.25">
      <c r="X1561" s="1">
        <v>67983</v>
      </c>
      <c r="Y1561" s="1">
        <v>150</v>
      </c>
      <c r="Z1561" s="2">
        <v>0</v>
      </c>
      <c r="AA1561" s="2">
        <v>0</v>
      </c>
      <c r="AB1561" s="2">
        <v>49.06</v>
      </c>
    </row>
    <row r="1562" spans="24:28" x14ac:dyDescent="0.25">
      <c r="X1562" s="1">
        <v>68025</v>
      </c>
      <c r="Y1562" s="1">
        <v>104</v>
      </c>
      <c r="Z1562" s="2">
        <v>0</v>
      </c>
      <c r="AA1562" s="2">
        <v>96.42</v>
      </c>
      <c r="AB1562" s="2">
        <v>0</v>
      </c>
    </row>
    <row r="1563" spans="24:28" x14ac:dyDescent="0.25">
      <c r="X1563" s="1">
        <v>68057</v>
      </c>
      <c r="Y1563" s="1">
        <v>180</v>
      </c>
      <c r="Z1563" s="2">
        <v>0</v>
      </c>
      <c r="AA1563" s="2">
        <v>101.7</v>
      </c>
      <c r="AB1563" s="2">
        <v>0</v>
      </c>
    </row>
    <row r="1564" spans="24:28" x14ac:dyDescent="0.25">
      <c r="X1564" s="1">
        <v>68069</v>
      </c>
      <c r="Y1564" s="1">
        <v>4980</v>
      </c>
      <c r="Z1564" s="2">
        <v>1271.28</v>
      </c>
      <c r="AA1564" s="2">
        <v>650.36</v>
      </c>
      <c r="AB1564" s="2">
        <v>1230.1199999999999</v>
      </c>
    </row>
    <row r="1565" spans="24:28" x14ac:dyDescent="0.25">
      <c r="X1565" s="1">
        <v>68097</v>
      </c>
      <c r="Y1565" s="1">
        <v>555</v>
      </c>
      <c r="Z1565" s="2">
        <v>183.94</v>
      </c>
      <c r="AA1565" s="2">
        <v>371.02</v>
      </c>
      <c r="AB1565" s="2">
        <v>274.5</v>
      </c>
    </row>
    <row r="1566" spans="24:28" x14ac:dyDescent="0.25">
      <c r="X1566" s="1">
        <v>68106</v>
      </c>
      <c r="Y1566" s="1">
        <v>555</v>
      </c>
      <c r="Z1566" s="2">
        <v>0</v>
      </c>
      <c r="AA1566" s="2">
        <v>183.94</v>
      </c>
      <c r="AB1566" s="2">
        <v>0</v>
      </c>
    </row>
    <row r="1567" spans="24:28" x14ac:dyDescent="0.25">
      <c r="X1567" s="1">
        <v>68140</v>
      </c>
      <c r="Y1567" s="1">
        <v>555</v>
      </c>
      <c r="Z1567" s="2">
        <v>50.1</v>
      </c>
      <c r="AA1567" s="2">
        <v>0</v>
      </c>
      <c r="AB1567" s="2">
        <v>0</v>
      </c>
    </row>
    <row r="1568" spans="24:28" x14ac:dyDescent="0.25">
      <c r="X1568" s="1">
        <v>68179</v>
      </c>
      <c r="Y1568" s="1">
        <v>4980</v>
      </c>
      <c r="Z1568" s="2">
        <v>369.52</v>
      </c>
      <c r="AA1568" s="2">
        <v>165.29</v>
      </c>
      <c r="AB1568" s="2">
        <v>75.66</v>
      </c>
    </row>
    <row r="1569" spans="24:28" x14ac:dyDescent="0.25">
      <c r="X1569" s="1">
        <v>68183</v>
      </c>
      <c r="Y1569" s="1">
        <v>4980</v>
      </c>
      <c r="Z1569" s="2">
        <v>97.42</v>
      </c>
      <c r="AA1569" s="2">
        <v>444.58</v>
      </c>
      <c r="AB1569" s="2">
        <v>293.66000000000003</v>
      </c>
    </row>
    <row r="1570" spans="24:28" x14ac:dyDescent="0.25">
      <c r="X1570" s="1">
        <v>68206</v>
      </c>
      <c r="Y1570" s="1">
        <v>400</v>
      </c>
      <c r="Z1570" s="2">
        <v>129.94999999999999</v>
      </c>
      <c r="AA1570" s="2">
        <v>188.81</v>
      </c>
      <c r="AB1570" s="2">
        <v>0</v>
      </c>
    </row>
    <row r="1571" spans="24:28" x14ac:dyDescent="0.25">
      <c r="X1571" s="1">
        <v>68234</v>
      </c>
      <c r="Y1571" s="1">
        <v>4980</v>
      </c>
      <c r="Z1571" s="2">
        <v>45.9</v>
      </c>
      <c r="AA1571" s="2">
        <v>229.01</v>
      </c>
      <c r="AB1571" s="2">
        <v>0</v>
      </c>
    </row>
    <row r="1572" spans="24:28" x14ac:dyDescent="0.25">
      <c r="X1572" s="1">
        <v>68236</v>
      </c>
      <c r="Y1572" s="1">
        <v>4980</v>
      </c>
      <c r="Z1572" s="2">
        <v>0</v>
      </c>
      <c r="AA1572" s="2">
        <v>0</v>
      </c>
      <c r="AB1572" s="2">
        <v>216.65</v>
      </c>
    </row>
    <row r="1573" spans="24:28" x14ac:dyDescent="0.25">
      <c r="X1573" s="1">
        <v>68309</v>
      </c>
      <c r="Y1573" s="1">
        <v>4980</v>
      </c>
      <c r="Z1573" s="2">
        <v>206.56</v>
      </c>
      <c r="AA1573" s="2">
        <v>0</v>
      </c>
      <c r="AB1573" s="2">
        <v>93.26</v>
      </c>
    </row>
    <row r="1574" spans="24:28" x14ac:dyDescent="0.25">
      <c r="X1574" s="1">
        <v>68317</v>
      </c>
      <c r="Y1574" s="1">
        <v>4980</v>
      </c>
      <c r="Z1574" s="2">
        <v>209.14</v>
      </c>
      <c r="AA1574" s="2">
        <v>95.04</v>
      </c>
      <c r="AB1574" s="2">
        <v>123</v>
      </c>
    </row>
    <row r="1575" spans="24:28" x14ac:dyDescent="0.25">
      <c r="X1575" s="1">
        <v>68326</v>
      </c>
      <c r="Y1575" s="1">
        <v>290</v>
      </c>
      <c r="Z1575" s="2">
        <v>70.56</v>
      </c>
      <c r="AA1575" s="2">
        <v>0</v>
      </c>
      <c r="AB1575" s="2">
        <v>0</v>
      </c>
    </row>
    <row r="1576" spans="24:28" x14ac:dyDescent="0.25">
      <c r="X1576" s="1">
        <v>68333</v>
      </c>
      <c r="Y1576" s="1">
        <v>340</v>
      </c>
      <c r="Z1576" s="2">
        <v>53.88</v>
      </c>
      <c r="AA1576" s="2">
        <v>965.28</v>
      </c>
      <c r="AB1576" s="2">
        <v>0</v>
      </c>
    </row>
    <row r="1577" spans="24:28" x14ac:dyDescent="0.25">
      <c r="X1577" s="1">
        <v>68338</v>
      </c>
      <c r="Y1577" s="1">
        <v>555</v>
      </c>
      <c r="Z1577" s="2">
        <v>0</v>
      </c>
      <c r="AA1577" s="2">
        <v>48.86</v>
      </c>
      <c r="AB1577" s="2">
        <v>0</v>
      </c>
    </row>
    <row r="1578" spans="24:28" x14ac:dyDescent="0.25">
      <c r="X1578" s="1">
        <v>68339</v>
      </c>
      <c r="Y1578" s="1">
        <v>300</v>
      </c>
      <c r="Z1578" s="2">
        <v>0</v>
      </c>
      <c r="AA1578" s="2">
        <v>92.56</v>
      </c>
      <c r="AB1578" s="2">
        <v>0</v>
      </c>
    </row>
    <row r="1579" spans="24:28" x14ac:dyDescent="0.25">
      <c r="X1579" s="1">
        <v>68342</v>
      </c>
      <c r="Y1579" s="1">
        <v>650</v>
      </c>
      <c r="Z1579" s="2">
        <v>108.92</v>
      </c>
      <c r="AA1579" s="2">
        <v>0</v>
      </c>
      <c r="AB1579" s="2">
        <v>229.7</v>
      </c>
    </row>
    <row r="1580" spans="24:28" x14ac:dyDescent="0.25">
      <c r="X1580" s="1">
        <v>68371</v>
      </c>
      <c r="Y1580" s="1">
        <v>4980</v>
      </c>
      <c r="Z1580" s="2">
        <v>26.62</v>
      </c>
      <c r="AA1580" s="2">
        <v>0</v>
      </c>
      <c r="AB1580" s="2">
        <v>0</v>
      </c>
    </row>
    <row r="1581" spans="24:28" x14ac:dyDescent="0.25">
      <c r="X1581" s="1">
        <v>68406</v>
      </c>
      <c r="Y1581" s="1">
        <v>250</v>
      </c>
      <c r="Z1581" s="2">
        <v>49.84</v>
      </c>
      <c r="AA1581" s="2">
        <v>2531.8200000000002</v>
      </c>
      <c r="AB1581" s="2">
        <v>0</v>
      </c>
    </row>
    <row r="1582" spans="24:28" x14ac:dyDescent="0.25">
      <c r="X1582" s="1">
        <v>68413</v>
      </c>
      <c r="Y1582" s="1">
        <v>555</v>
      </c>
      <c r="Z1582" s="2">
        <v>49.84</v>
      </c>
      <c r="AA1582" s="2">
        <v>91.57</v>
      </c>
      <c r="AB1582" s="2">
        <v>0</v>
      </c>
    </row>
    <row r="1583" spans="24:28" x14ac:dyDescent="0.25">
      <c r="X1583" s="1">
        <v>68449</v>
      </c>
      <c r="Y1583" s="1">
        <v>180</v>
      </c>
      <c r="Z1583" s="2">
        <v>0</v>
      </c>
      <c r="AA1583" s="2">
        <v>124.9</v>
      </c>
      <c r="AB1583" s="2">
        <v>0</v>
      </c>
    </row>
    <row r="1584" spans="24:28" x14ac:dyDescent="0.25">
      <c r="X1584" s="1">
        <v>68451</v>
      </c>
      <c r="Y1584" s="1">
        <v>180</v>
      </c>
      <c r="Z1584" s="2">
        <v>2248.3200000000002</v>
      </c>
      <c r="AA1584" s="2">
        <v>0</v>
      </c>
      <c r="AB1584" s="2">
        <v>0</v>
      </c>
    </row>
    <row r="1585" spans="24:28" x14ac:dyDescent="0.25">
      <c r="X1585" s="1">
        <v>68457</v>
      </c>
      <c r="Y1585" s="1">
        <v>180</v>
      </c>
      <c r="Z1585" s="2">
        <v>570.54</v>
      </c>
      <c r="AA1585" s="2">
        <v>246.3</v>
      </c>
      <c r="AB1585" s="2">
        <v>0</v>
      </c>
    </row>
    <row r="1586" spans="24:28" x14ac:dyDescent="0.25">
      <c r="X1586" s="1">
        <v>68459</v>
      </c>
      <c r="Y1586" s="1">
        <v>180</v>
      </c>
      <c r="Z1586" s="2">
        <v>0</v>
      </c>
      <c r="AA1586" s="2">
        <v>0</v>
      </c>
      <c r="AB1586" s="2">
        <v>2497.6799999999998</v>
      </c>
    </row>
    <row r="1587" spans="24:28" x14ac:dyDescent="0.25">
      <c r="X1587" s="1">
        <v>68460</v>
      </c>
      <c r="Y1587" s="1">
        <v>180</v>
      </c>
      <c r="Z1587" s="2">
        <v>0</v>
      </c>
      <c r="AA1587" s="2">
        <v>403.8</v>
      </c>
      <c r="AB1587" s="2">
        <v>0</v>
      </c>
    </row>
    <row r="1588" spans="24:28" x14ac:dyDescent="0.25">
      <c r="X1588" s="1">
        <v>68466</v>
      </c>
      <c r="Y1588" s="1">
        <v>180</v>
      </c>
      <c r="Z1588" s="2">
        <v>353.06</v>
      </c>
      <c r="AA1588" s="2">
        <v>193.77</v>
      </c>
      <c r="AB1588" s="2">
        <v>0</v>
      </c>
    </row>
    <row r="1589" spans="24:28" x14ac:dyDescent="0.25">
      <c r="X1589" s="1">
        <v>68473</v>
      </c>
      <c r="Y1589" s="1">
        <v>777</v>
      </c>
      <c r="Z1589" s="2">
        <v>379</v>
      </c>
      <c r="AA1589" s="2">
        <v>223.56</v>
      </c>
      <c r="AB1589" s="2">
        <v>0</v>
      </c>
    </row>
    <row r="1590" spans="24:28" x14ac:dyDescent="0.25">
      <c r="X1590" s="1">
        <v>68481</v>
      </c>
      <c r="Y1590" s="1">
        <v>400</v>
      </c>
      <c r="Z1590" s="2">
        <v>0</v>
      </c>
      <c r="AA1590" s="2">
        <v>0</v>
      </c>
      <c r="AB1590" s="2">
        <v>138.81</v>
      </c>
    </row>
    <row r="1591" spans="24:28" x14ac:dyDescent="0.25">
      <c r="X1591" s="1">
        <v>68495</v>
      </c>
      <c r="Y1591" s="1">
        <v>180</v>
      </c>
      <c r="Z1591" s="2">
        <v>0</v>
      </c>
      <c r="AA1591" s="2">
        <v>50.5</v>
      </c>
      <c r="AB1591" s="2">
        <v>0</v>
      </c>
    </row>
    <row r="1592" spans="24:28" x14ac:dyDescent="0.25">
      <c r="X1592" s="1">
        <v>68513</v>
      </c>
      <c r="Y1592" s="1">
        <v>180</v>
      </c>
      <c r="Z1592" s="2">
        <v>142.02000000000001</v>
      </c>
      <c r="AA1592" s="2">
        <v>0</v>
      </c>
      <c r="AB1592" s="2">
        <v>27.07</v>
      </c>
    </row>
    <row r="1593" spans="24:28" x14ac:dyDescent="0.25">
      <c r="X1593" s="1">
        <v>68516</v>
      </c>
      <c r="Y1593" s="1">
        <v>180</v>
      </c>
      <c r="Z1593" s="2">
        <v>581.37</v>
      </c>
      <c r="AA1593" s="2">
        <v>589.69000000000005</v>
      </c>
      <c r="AB1593" s="2">
        <v>639.71</v>
      </c>
    </row>
    <row r="1594" spans="24:28" x14ac:dyDescent="0.25">
      <c r="X1594" s="1">
        <v>68522</v>
      </c>
      <c r="Y1594" s="1">
        <v>180</v>
      </c>
      <c r="Z1594" s="2">
        <v>5266.71</v>
      </c>
      <c r="AA1594" s="2">
        <v>1315.08</v>
      </c>
      <c r="AB1594" s="2">
        <v>0</v>
      </c>
    </row>
    <row r="1595" spans="24:28" x14ac:dyDescent="0.25">
      <c r="X1595" s="1">
        <v>68529</v>
      </c>
      <c r="Y1595" s="1">
        <v>280</v>
      </c>
      <c r="Z1595" s="2">
        <v>118.65</v>
      </c>
      <c r="AA1595" s="2">
        <v>94.66</v>
      </c>
      <c r="AB1595" s="2">
        <v>109.82</v>
      </c>
    </row>
    <row r="1596" spans="24:28" x14ac:dyDescent="0.25">
      <c r="X1596" s="1">
        <v>68576</v>
      </c>
      <c r="Y1596" s="1">
        <v>260</v>
      </c>
      <c r="Z1596" s="2">
        <v>176.64</v>
      </c>
      <c r="AA1596" s="2">
        <v>88.56</v>
      </c>
      <c r="AB1596" s="2">
        <v>0</v>
      </c>
    </row>
    <row r="1597" spans="24:28" x14ac:dyDescent="0.25">
      <c r="X1597" s="1">
        <v>68606</v>
      </c>
      <c r="Y1597" s="1">
        <v>450</v>
      </c>
      <c r="Z1597" s="2">
        <v>0</v>
      </c>
      <c r="AA1597" s="2">
        <v>49.99</v>
      </c>
      <c r="AB1597" s="2">
        <v>0</v>
      </c>
    </row>
    <row r="1598" spans="24:28" x14ac:dyDescent="0.25">
      <c r="X1598" s="1">
        <v>68675</v>
      </c>
      <c r="Y1598" s="1">
        <v>260</v>
      </c>
      <c r="Z1598" s="2">
        <v>443.72</v>
      </c>
      <c r="AA1598" s="2">
        <v>0</v>
      </c>
      <c r="AB1598" s="2">
        <v>0</v>
      </c>
    </row>
    <row r="1599" spans="24:28" x14ac:dyDescent="0.25">
      <c r="X1599" s="1">
        <v>68677</v>
      </c>
      <c r="Y1599" s="1">
        <v>400</v>
      </c>
      <c r="Z1599" s="2">
        <v>0</v>
      </c>
      <c r="AA1599" s="2">
        <v>48.62</v>
      </c>
      <c r="AB1599" s="2">
        <v>39.68</v>
      </c>
    </row>
    <row r="1600" spans="24:28" x14ac:dyDescent="0.25">
      <c r="X1600" s="1">
        <v>68729</v>
      </c>
      <c r="Y1600" s="1">
        <v>150</v>
      </c>
      <c r="Z1600" s="2">
        <v>0</v>
      </c>
      <c r="AA1600" s="2">
        <v>227.7</v>
      </c>
      <c r="AB1600" s="2">
        <v>0</v>
      </c>
    </row>
    <row r="1601" spans="24:28" x14ac:dyDescent="0.25">
      <c r="X1601" s="1">
        <v>68747</v>
      </c>
      <c r="Y1601" s="1">
        <v>4980</v>
      </c>
      <c r="Z1601" s="2">
        <v>0</v>
      </c>
      <c r="AA1601" s="2">
        <v>0</v>
      </c>
      <c r="AB1601" s="2">
        <v>49.79</v>
      </c>
    </row>
    <row r="1602" spans="24:28" x14ac:dyDescent="0.25">
      <c r="X1602" s="1">
        <v>68764</v>
      </c>
      <c r="Y1602" s="1">
        <v>320</v>
      </c>
      <c r="Z1602" s="2">
        <v>32.25</v>
      </c>
      <c r="AA1602" s="2">
        <v>48.71</v>
      </c>
      <c r="AB1602" s="2">
        <v>70.33</v>
      </c>
    </row>
    <row r="1603" spans="24:28" x14ac:dyDescent="0.25">
      <c r="X1603" s="1">
        <v>68780</v>
      </c>
      <c r="Y1603" s="1">
        <v>280</v>
      </c>
      <c r="Z1603" s="2">
        <v>0</v>
      </c>
      <c r="AA1603" s="2">
        <v>700.49</v>
      </c>
      <c r="AB1603" s="2">
        <v>0</v>
      </c>
    </row>
    <row r="1604" spans="24:28" x14ac:dyDescent="0.25">
      <c r="X1604" s="1">
        <v>68796</v>
      </c>
      <c r="Y1604" s="1">
        <v>4980</v>
      </c>
      <c r="Z1604" s="2">
        <v>0</v>
      </c>
      <c r="AA1604" s="2">
        <v>0</v>
      </c>
      <c r="AB1604" s="2">
        <v>46.59</v>
      </c>
    </row>
    <row r="1605" spans="24:28" x14ac:dyDescent="0.25">
      <c r="X1605" s="1">
        <v>68801</v>
      </c>
      <c r="Y1605" s="1">
        <v>650</v>
      </c>
      <c r="Z1605" s="2">
        <v>0</v>
      </c>
      <c r="AA1605" s="2">
        <v>49.9</v>
      </c>
      <c r="AB1605" s="2">
        <v>0</v>
      </c>
    </row>
    <row r="1606" spans="24:28" x14ac:dyDescent="0.25">
      <c r="X1606" s="1">
        <v>68815</v>
      </c>
      <c r="Y1606" s="1">
        <v>250</v>
      </c>
      <c r="Z1606" s="2">
        <v>175.41</v>
      </c>
      <c r="AA1606" s="2">
        <v>0</v>
      </c>
      <c r="AB1606" s="2">
        <v>0</v>
      </c>
    </row>
    <row r="1607" spans="24:28" x14ac:dyDescent="0.25">
      <c r="X1607" s="1">
        <v>68846</v>
      </c>
      <c r="Y1607" s="1">
        <v>4980</v>
      </c>
      <c r="Z1607" s="2">
        <v>73.52</v>
      </c>
      <c r="AA1607" s="2">
        <v>91.08</v>
      </c>
      <c r="AB1607" s="2">
        <v>0</v>
      </c>
    </row>
    <row r="1608" spans="24:28" x14ac:dyDescent="0.25">
      <c r="X1608" s="1">
        <v>68874</v>
      </c>
      <c r="Y1608" s="1">
        <v>320</v>
      </c>
      <c r="Z1608" s="2">
        <v>8.64</v>
      </c>
      <c r="AA1608" s="2">
        <v>38.97</v>
      </c>
      <c r="AB1608" s="2">
        <v>116.01</v>
      </c>
    </row>
    <row r="1609" spans="24:28" x14ac:dyDescent="0.25">
      <c r="X1609" s="1">
        <v>68886</v>
      </c>
      <c r="Y1609" s="1">
        <v>150</v>
      </c>
      <c r="Z1609" s="2">
        <v>47.04</v>
      </c>
      <c r="AA1609" s="2">
        <v>0</v>
      </c>
      <c r="AB1609" s="2">
        <v>0</v>
      </c>
    </row>
    <row r="1610" spans="24:28" x14ac:dyDescent="0.25">
      <c r="X1610" s="1">
        <v>68910</v>
      </c>
      <c r="Y1610" s="1">
        <v>555</v>
      </c>
      <c r="Z1610" s="2">
        <v>0</v>
      </c>
      <c r="AA1610" s="2">
        <v>0</v>
      </c>
      <c r="AB1610" s="2">
        <v>98.62</v>
      </c>
    </row>
    <row r="1611" spans="24:28" x14ac:dyDescent="0.25">
      <c r="X1611" s="1">
        <v>68929</v>
      </c>
      <c r="Y1611" s="1">
        <v>400</v>
      </c>
      <c r="Z1611" s="2">
        <v>90.13</v>
      </c>
      <c r="AA1611" s="2">
        <v>0</v>
      </c>
      <c r="AB1611" s="2">
        <v>0</v>
      </c>
    </row>
    <row r="1612" spans="24:28" x14ac:dyDescent="0.25">
      <c r="X1612" s="1">
        <v>68964</v>
      </c>
      <c r="Y1612" s="1">
        <v>220</v>
      </c>
      <c r="Z1612" s="2">
        <v>0</v>
      </c>
      <c r="AA1612" s="2">
        <v>0</v>
      </c>
      <c r="AB1612" s="2">
        <v>176.7</v>
      </c>
    </row>
    <row r="1613" spans="24:28" x14ac:dyDescent="0.25">
      <c r="X1613" s="1">
        <v>68994</v>
      </c>
      <c r="Y1613" s="1">
        <v>400</v>
      </c>
      <c r="Z1613" s="2">
        <v>45.86</v>
      </c>
      <c r="AA1613" s="2">
        <v>0</v>
      </c>
      <c r="AB1613" s="2">
        <v>80.78</v>
      </c>
    </row>
    <row r="1614" spans="24:28" x14ac:dyDescent="0.25">
      <c r="X1614" s="1">
        <v>69019</v>
      </c>
      <c r="Y1614" s="1">
        <v>220</v>
      </c>
      <c r="Z1614" s="2">
        <v>624.52</v>
      </c>
      <c r="AA1614" s="2">
        <v>349.85</v>
      </c>
      <c r="AB1614" s="2">
        <v>111.5</v>
      </c>
    </row>
    <row r="1615" spans="24:28" x14ac:dyDescent="0.25">
      <c r="X1615" s="1">
        <v>69021</v>
      </c>
      <c r="Y1615" s="1">
        <v>250</v>
      </c>
      <c r="Z1615" s="2">
        <v>0</v>
      </c>
      <c r="AA1615" s="2">
        <v>210.49</v>
      </c>
      <c r="AB1615" s="2">
        <v>0</v>
      </c>
    </row>
    <row r="1616" spans="24:28" x14ac:dyDescent="0.25">
      <c r="X1616" s="1">
        <v>69025</v>
      </c>
      <c r="Y1616" s="1">
        <v>150</v>
      </c>
      <c r="Z1616" s="2">
        <v>0</v>
      </c>
      <c r="AA1616" s="2">
        <v>0</v>
      </c>
      <c r="AB1616" s="2">
        <v>49.06</v>
      </c>
    </row>
    <row r="1617" spans="24:28" x14ac:dyDescent="0.25">
      <c r="X1617" s="1">
        <v>69064</v>
      </c>
      <c r="Y1617" s="1">
        <v>250</v>
      </c>
      <c r="Z1617" s="2">
        <v>0</v>
      </c>
      <c r="AA1617" s="2">
        <v>0</v>
      </c>
      <c r="AB1617" s="2">
        <v>284.49</v>
      </c>
    </row>
    <row r="1618" spans="24:28" x14ac:dyDescent="0.25">
      <c r="X1618" s="1">
        <v>69066</v>
      </c>
      <c r="Y1618" s="1">
        <v>180</v>
      </c>
      <c r="Z1618" s="2">
        <v>142.88999999999999</v>
      </c>
      <c r="AA1618" s="2">
        <v>0</v>
      </c>
      <c r="AB1618" s="2">
        <v>0</v>
      </c>
    </row>
    <row r="1619" spans="24:28" x14ac:dyDescent="0.25">
      <c r="X1619" s="1">
        <v>69067</v>
      </c>
      <c r="Y1619" s="1">
        <v>180</v>
      </c>
      <c r="Z1619" s="2">
        <v>95.26</v>
      </c>
      <c r="AA1619" s="2">
        <v>50.94</v>
      </c>
      <c r="AB1619" s="2">
        <v>0</v>
      </c>
    </row>
    <row r="1620" spans="24:28" x14ac:dyDescent="0.25">
      <c r="X1620" s="1">
        <v>69146</v>
      </c>
      <c r="Y1620" s="1">
        <v>4980</v>
      </c>
      <c r="Z1620" s="2">
        <v>143.6</v>
      </c>
      <c r="AA1620" s="2">
        <v>0</v>
      </c>
      <c r="AB1620" s="2">
        <v>0</v>
      </c>
    </row>
    <row r="1621" spans="24:28" x14ac:dyDescent="0.25">
      <c r="X1621" s="1">
        <v>69154</v>
      </c>
      <c r="Y1621" s="1">
        <v>320</v>
      </c>
      <c r="Z1621" s="2">
        <v>139.63999999999999</v>
      </c>
      <c r="AA1621" s="2">
        <v>117.05</v>
      </c>
      <c r="AB1621" s="2">
        <v>185.99</v>
      </c>
    </row>
    <row r="1622" spans="24:28" x14ac:dyDescent="0.25">
      <c r="X1622" s="1">
        <v>69191</v>
      </c>
      <c r="Y1622" s="1">
        <v>650</v>
      </c>
      <c r="Z1622" s="2">
        <v>33.92</v>
      </c>
      <c r="AA1622" s="2">
        <v>0</v>
      </c>
      <c r="AB1622" s="2">
        <v>0</v>
      </c>
    </row>
    <row r="1623" spans="24:28" x14ac:dyDescent="0.25">
      <c r="X1623" s="1">
        <v>69196</v>
      </c>
      <c r="Y1623" s="1">
        <v>555</v>
      </c>
      <c r="Z1623" s="2">
        <v>0</v>
      </c>
      <c r="AA1623" s="2">
        <v>46.63</v>
      </c>
      <c r="AB1623" s="2">
        <v>192.87</v>
      </c>
    </row>
    <row r="1624" spans="24:28" x14ac:dyDescent="0.25">
      <c r="X1624" s="1">
        <v>69208</v>
      </c>
      <c r="Y1624" s="1">
        <v>250</v>
      </c>
      <c r="Z1624" s="2">
        <v>0</v>
      </c>
      <c r="AA1624" s="2">
        <v>0</v>
      </c>
      <c r="AB1624" s="2">
        <v>30.91</v>
      </c>
    </row>
    <row r="1625" spans="24:28" x14ac:dyDescent="0.25">
      <c r="X1625" s="1">
        <v>69213</v>
      </c>
      <c r="Y1625" s="1">
        <v>180</v>
      </c>
      <c r="Z1625" s="2">
        <v>1152.96</v>
      </c>
      <c r="AA1625" s="2">
        <v>0</v>
      </c>
      <c r="AB1625" s="2">
        <v>0</v>
      </c>
    </row>
    <row r="1626" spans="24:28" x14ac:dyDescent="0.25">
      <c r="X1626" s="1">
        <v>69214</v>
      </c>
      <c r="Y1626" s="1">
        <v>290</v>
      </c>
      <c r="Z1626" s="2">
        <v>177.6</v>
      </c>
      <c r="AA1626" s="2">
        <v>105.12</v>
      </c>
      <c r="AB1626" s="2">
        <v>603.70000000000005</v>
      </c>
    </row>
    <row r="1627" spans="24:28" x14ac:dyDescent="0.25">
      <c r="X1627" s="1">
        <v>69226</v>
      </c>
      <c r="Y1627" s="1">
        <v>400</v>
      </c>
      <c r="Z1627" s="2">
        <v>45.9</v>
      </c>
      <c r="AA1627" s="2">
        <v>0</v>
      </c>
      <c r="AB1627" s="2">
        <v>0</v>
      </c>
    </row>
    <row r="1628" spans="24:28" x14ac:dyDescent="0.25">
      <c r="X1628" s="1">
        <v>69247</v>
      </c>
      <c r="Y1628" s="1">
        <v>300</v>
      </c>
      <c r="Z1628" s="2">
        <v>0</v>
      </c>
      <c r="AA1628" s="2">
        <v>47.82</v>
      </c>
      <c r="AB1628" s="2">
        <v>0</v>
      </c>
    </row>
    <row r="1629" spans="24:28" x14ac:dyDescent="0.25">
      <c r="X1629" s="1">
        <v>69249</v>
      </c>
      <c r="Y1629" s="1">
        <v>320</v>
      </c>
      <c r="Z1629" s="2">
        <v>8.32</v>
      </c>
      <c r="AA1629" s="2">
        <v>140.66</v>
      </c>
      <c r="AB1629" s="2">
        <v>149.97</v>
      </c>
    </row>
    <row r="1630" spans="24:28" x14ac:dyDescent="0.25">
      <c r="X1630" s="1">
        <v>69254</v>
      </c>
      <c r="Y1630" s="1">
        <v>180</v>
      </c>
      <c r="Z1630" s="2">
        <v>0</v>
      </c>
      <c r="AA1630" s="2">
        <v>633.79</v>
      </c>
      <c r="AB1630" s="2">
        <v>0</v>
      </c>
    </row>
    <row r="1631" spans="24:28" x14ac:dyDescent="0.25">
      <c r="X1631" s="1">
        <v>69256</v>
      </c>
      <c r="Y1631" s="1">
        <v>555</v>
      </c>
      <c r="Z1631" s="2">
        <v>235.37</v>
      </c>
      <c r="AA1631" s="2">
        <v>0</v>
      </c>
      <c r="AB1631" s="2">
        <v>402.24</v>
      </c>
    </row>
    <row r="1632" spans="24:28" x14ac:dyDescent="0.25">
      <c r="X1632" s="1">
        <v>69257</v>
      </c>
      <c r="Y1632" s="1">
        <v>180</v>
      </c>
      <c r="Z1632" s="2">
        <v>0</v>
      </c>
      <c r="AA1632" s="2">
        <v>0</v>
      </c>
      <c r="AB1632" s="2">
        <v>1189.3800000000001</v>
      </c>
    </row>
    <row r="1633" spans="24:28" x14ac:dyDescent="0.25">
      <c r="X1633" s="1">
        <v>69315</v>
      </c>
      <c r="Y1633" s="1">
        <v>650</v>
      </c>
      <c r="Z1633" s="2">
        <v>0</v>
      </c>
      <c r="AA1633" s="2">
        <v>0</v>
      </c>
      <c r="AB1633" s="2">
        <v>33.74</v>
      </c>
    </row>
    <row r="1634" spans="24:28" x14ac:dyDescent="0.25">
      <c r="X1634" s="1">
        <v>69316</v>
      </c>
      <c r="Y1634" s="1">
        <v>150</v>
      </c>
      <c r="Z1634" s="2">
        <v>1773.67</v>
      </c>
      <c r="AA1634" s="2">
        <v>1146.82</v>
      </c>
      <c r="AB1634" s="2">
        <v>732.87</v>
      </c>
    </row>
    <row r="1635" spans="24:28" x14ac:dyDescent="0.25">
      <c r="X1635" s="1">
        <v>69349</v>
      </c>
      <c r="Y1635" s="1">
        <v>180</v>
      </c>
      <c r="Z1635" s="2">
        <v>4017.97</v>
      </c>
      <c r="AA1635" s="2">
        <v>510.36</v>
      </c>
      <c r="AB1635" s="2">
        <v>1949.01</v>
      </c>
    </row>
    <row r="1636" spans="24:28" x14ac:dyDescent="0.25">
      <c r="X1636" s="1">
        <v>69415</v>
      </c>
      <c r="Y1636" s="1">
        <v>650</v>
      </c>
      <c r="Z1636" s="2">
        <v>526.98</v>
      </c>
      <c r="AA1636" s="2">
        <v>422.25</v>
      </c>
      <c r="AB1636" s="2">
        <v>602.66999999999996</v>
      </c>
    </row>
    <row r="1637" spans="24:28" x14ac:dyDescent="0.25">
      <c r="X1637" s="1">
        <v>69419</v>
      </c>
      <c r="Y1637" s="1">
        <v>104</v>
      </c>
      <c r="Z1637" s="2">
        <v>0</v>
      </c>
      <c r="AA1637" s="2">
        <v>0</v>
      </c>
      <c r="AB1637" s="2">
        <v>19.88</v>
      </c>
    </row>
    <row r="1638" spans="24:28" x14ac:dyDescent="0.25">
      <c r="X1638" s="1">
        <v>69458</v>
      </c>
      <c r="Y1638" s="1">
        <v>250</v>
      </c>
      <c r="Z1638" s="2">
        <v>0</v>
      </c>
      <c r="AA1638" s="2">
        <v>0</v>
      </c>
      <c r="AB1638" s="2">
        <v>189.5</v>
      </c>
    </row>
    <row r="1639" spans="24:28" x14ac:dyDescent="0.25">
      <c r="X1639" s="1">
        <v>69461</v>
      </c>
      <c r="Y1639" s="1">
        <v>260</v>
      </c>
      <c r="Z1639" s="2">
        <v>477.42</v>
      </c>
      <c r="AA1639" s="2">
        <v>0</v>
      </c>
      <c r="AB1639" s="2">
        <v>0</v>
      </c>
    </row>
    <row r="1640" spans="24:28" x14ac:dyDescent="0.25">
      <c r="X1640" s="1">
        <v>69490</v>
      </c>
      <c r="Y1640" s="1">
        <v>320</v>
      </c>
      <c r="Z1640" s="2">
        <v>99.78</v>
      </c>
      <c r="AA1640" s="2">
        <v>0</v>
      </c>
      <c r="AB1640" s="2">
        <v>0</v>
      </c>
    </row>
    <row r="1641" spans="24:28" x14ac:dyDescent="0.25">
      <c r="X1641" s="1">
        <v>69507</v>
      </c>
      <c r="Y1641" s="1">
        <v>320</v>
      </c>
      <c r="Z1641" s="2">
        <v>45.9</v>
      </c>
      <c r="AA1641" s="2">
        <v>0</v>
      </c>
      <c r="AB1641" s="2">
        <v>49.01</v>
      </c>
    </row>
    <row r="1642" spans="24:28" x14ac:dyDescent="0.25">
      <c r="X1642" s="1">
        <v>69544</v>
      </c>
      <c r="Y1642" s="1">
        <v>555</v>
      </c>
      <c r="Z1642" s="2">
        <v>0</v>
      </c>
      <c r="AA1642" s="2">
        <v>0</v>
      </c>
      <c r="AB1642" s="2">
        <v>733.24</v>
      </c>
    </row>
    <row r="1643" spans="24:28" x14ac:dyDescent="0.25">
      <c r="X1643" s="1">
        <v>69560</v>
      </c>
      <c r="Y1643" s="1">
        <v>555</v>
      </c>
      <c r="Z1643" s="2">
        <v>0</v>
      </c>
      <c r="AA1643" s="2">
        <v>180.67</v>
      </c>
      <c r="AB1643" s="2">
        <v>0</v>
      </c>
    </row>
    <row r="1644" spans="24:28" x14ac:dyDescent="0.25">
      <c r="X1644" s="1">
        <v>69606</v>
      </c>
      <c r="Y1644" s="1">
        <v>290</v>
      </c>
      <c r="Z1644" s="2">
        <v>356.59</v>
      </c>
      <c r="AA1644" s="2">
        <v>59.22</v>
      </c>
      <c r="AB1644" s="2">
        <v>0</v>
      </c>
    </row>
    <row r="1645" spans="24:28" x14ac:dyDescent="0.25">
      <c r="X1645" s="1">
        <v>69624</v>
      </c>
      <c r="Y1645" s="1">
        <v>290</v>
      </c>
      <c r="Z1645" s="2">
        <v>144.12</v>
      </c>
      <c r="AA1645" s="2">
        <v>0</v>
      </c>
      <c r="AB1645" s="2">
        <v>373.88</v>
      </c>
    </row>
    <row r="1646" spans="24:28" x14ac:dyDescent="0.25">
      <c r="X1646" s="1">
        <v>69625</v>
      </c>
      <c r="Y1646" s="1">
        <v>180</v>
      </c>
      <c r="Z1646" s="2">
        <v>0</v>
      </c>
      <c r="AA1646" s="2">
        <v>312.97000000000003</v>
      </c>
      <c r="AB1646" s="2">
        <v>0</v>
      </c>
    </row>
    <row r="1647" spans="24:28" x14ac:dyDescent="0.25">
      <c r="X1647" s="1">
        <v>69633</v>
      </c>
      <c r="Y1647" s="1">
        <v>555</v>
      </c>
      <c r="Z1647" s="2">
        <v>372.52</v>
      </c>
      <c r="AA1647" s="2">
        <v>1307.58</v>
      </c>
      <c r="AB1647" s="2">
        <v>380</v>
      </c>
    </row>
    <row r="1648" spans="24:28" x14ac:dyDescent="0.25">
      <c r="X1648" s="1">
        <v>69640</v>
      </c>
      <c r="Y1648" s="1">
        <v>340</v>
      </c>
      <c r="Z1648" s="2">
        <v>28.77</v>
      </c>
      <c r="AA1648" s="2">
        <v>0</v>
      </c>
      <c r="AB1648" s="2">
        <v>0</v>
      </c>
    </row>
    <row r="1649" spans="24:28" x14ac:dyDescent="0.25">
      <c r="X1649" s="1">
        <v>69646</v>
      </c>
      <c r="Y1649" s="1">
        <v>104</v>
      </c>
      <c r="Z1649" s="2">
        <v>782.62</v>
      </c>
      <c r="AA1649" s="2">
        <v>0</v>
      </c>
      <c r="AB1649" s="2">
        <v>473.12</v>
      </c>
    </row>
    <row r="1650" spans="24:28" x14ac:dyDescent="0.25">
      <c r="X1650" s="1">
        <v>69652</v>
      </c>
      <c r="Y1650" s="1">
        <v>104</v>
      </c>
      <c r="Z1650" s="2">
        <v>0</v>
      </c>
      <c r="AA1650" s="2">
        <v>36.64</v>
      </c>
      <c r="AB1650" s="2">
        <v>0</v>
      </c>
    </row>
    <row r="1651" spans="24:28" x14ac:dyDescent="0.25">
      <c r="X1651" s="1">
        <v>69656</v>
      </c>
      <c r="Y1651" s="1">
        <v>260</v>
      </c>
      <c r="Z1651" s="2">
        <v>46.59</v>
      </c>
      <c r="AA1651" s="2">
        <v>0</v>
      </c>
      <c r="AB1651" s="2">
        <v>41</v>
      </c>
    </row>
    <row r="1652" spans="24:28" x14ac:dyDescent="0.25">
      <c r="X1652" s="1">
        <v>69683</v>
      </c>
      <c r="Y1652" s="1">
        <v>360</v>
      </c>
      <c r="Z1652" s="2">
        <v>97.36</v>
      </c>
      <c r="AA1652" s="2">
        <v>0</v>
      </c>
      <c r="AB1652" s="2">
        <v>0</v>
      </c>
    </row>
    <row r="1653" spans="24:28" x14ac:dyDescent="0.25">
      <c r="X1653" s="1">
        <v>69741</v>
      </c>
      <c r="Y1653" s="1">
        <v>400</v>
      </c>
      <c r="Z1653" s="2">
        <v>80.45</v>
      </c>
      <c r="AA1653" s="2">
        <v>110.46</v>
      </c>
      <c r="AB1653" s="2">
        <v>413.43</v>
      </c>
    </row>
    <row r="1654" spans="24:28" x14ac:dyDescent="0.25">
      <c r="X1654" s="1">
        <v>69774</v>
      </c>
      <c r="Y1654" s="1">
        <v>290</v>
      </c>
      <c r="Z1654" s="2">
        <v>0</v>
      </c>
      <c r="AA1654" s="2">
        <v>0</v>
      </c>
      <c r="AB1654" s="2">
        <v>172.68</v>
      </c>
    </row>
    <row r="1655" spans="24:28" x14ac:dyDescent="0.25">
      <c r="X1655" s="1">
        <v>69806</v>
      </c>
      <c r="Y1655" s="1">
        <v>150</v>
      </c>
      <c r="Z1655" s="2">
        <v>123.79</v>
      </c>
      <c r="AA1655" s="2">
        <v>0</v>
      </c>
      <c r="AB1655" s="2">
        <v>0</v>
      </c>
    </row>
    <row r="1656" spans="24:28" x14ac:dyDescent="0.25">
      <c r="X1656" s="1">
        <v>69817</v>
      </c>
      <c r="Y1656" s="1">
        <v>320</v>
      </c>
      <c r="Z1656" s="2">
        <v>0</v>
      </c>
      <c r="AA1656" s="2">
        <v>670.05</v>
      </c>
      <c r="AB1656" s="2">
        <v>0</v>
      </c>
    </row>
    <row r="1657" spans="24:28" x14ac:dyDescent="0.25">
      <c r="X1657" s="1">
        <v>69833</v>
      </c>
      <c r="Y1657" s="1">
        <v>180</v>
      </c>
      <c r="Z1657" s="2">
        <v>47.25</v>
      </c>
      <c r="AA1657" s="2">
        <v>0</v>
      </c>
      <c r="AB1657" s="2">
        <v>50.44</v>
      </c>
    </row>
    <row r="1658" spans="24:28" x14ac:dyDescent="0.25">
      <c r="X1658" s="1">
        <v>69847</v>
      </c>
      <c r="Y1658" s="1">
        <v>400</v>
      </c>
      <c r="Z1658" s="2">
        <v>0</v>
      </c>
      <c r="AA1658" s="2">
        <v>0</v>
      </c>
      <c r="AB1658" s="2">
        <v>97.24</v>
      </c>
    </row>
    <row r="1659" spans="24:28" x14ac:dyDescent="0.25">
      <c r="X1659" s="1">
        <v>69856</v>
      </c>
      <c r="Y1659" s="1">
        <v>450</v>
      </c>
      <c r="Z1659" s="2">
        <v>178.05</v>
      </c>
      <c r="AA1659" s="2">
        <v>0</v>
      </c>
      <c r="AB1659" s="2">
        <v>49.74</v>
      </c>
    </row>
    <row r="1660" spans="24:28" x14ac:dyDescent="0.25">
      <c r="X1660" s="1">
        <v>69889</v>
      </c>
      <c r="Y1660" s="1">
        <v>555</v>
      </c>
      <c r="Z1660" s="2">
        <v>0</v>
      </c>
      <c r="AA1660" s="2">
        <v>394.14</v>
      </c>
      <c r="AB1660" s="2">
        <v>0</v>
      </c>
    </row>
    <row r="1661" spans="24:28" x14ac:dyDescent="0.25">
      <c r="X1661" s="1">
        <v>69896</v>
      </c>
      <c r="Y1661" s="1">
        <v>400</v>
      </c>
      <c r="Z1661" s="2">
        <v>45.22</v>
      </c>
      <c r="AA1661" s="2">
        <v>45.22</v>
      </c>
      <c r="AB1661" s="2">
        <v>48.33</v>
      </c>
    </row>
    <row r="1662" spans="24:28" x14ac:dyDescent="0.25">
      <c r="X1662" s="1">
        <v>69954</v>
      </c>
      <c r="Y1662" s="1">
        <v>320</v>
      </c>
      <c r="Z1662" s="2">
        <v>66.75</v>
      </c>
      <c r="AA1662" s="2">
        <v>282.52999999999997</v>
      </c>
      <c r="AB1662" s="2">
        <v>309.05</v>
      </c>
    </row>
    <row r="1663" spans="24:28" x14ac:dyDescent="0.25">
      <c r="X1663" s="1">
        <v>69965</v>
      </c>
      <c r="Y1663" s="1">
        <v>220</v>
      </c>
      <c r="Z1663" s="2">
        <v>178.05</v>
      </c>
      <c r="AA1663" s="2">
        <v>0</v>
      </c>
      <c r="AB1663" s="2">
        <v>0</v>
      </c>
    </row>
    <row r="1664" spans="24:28" x14ac:dyDescent="0.25">
      <c r="X1664" s="1">
        <v>70013</v>
      </c>
      <c r="Y1664" s="1">
        <v>400</v>
      </c>
      <c r="Z1664" s="2">
        <v>185.29</v>
      </c>
      <c r="AA1664" s="2">
        <v>48.67</v>
      </c>
      <c r="AB1664" s="2">
        <v>42.86</v>
      </c>
    </row>
    <row r="1665" spans="24:28" x14ac:dyDescent="0.25">
      <c r="X1665" s="1">
        <v>70014</v>
      </c>
      <c r="Y1665" s="1">
        <v>360</v>
      </c>
      <c r="Z1665" s="2">
        <v>48.2</v>
      </c>
      <c r="AA1665" s="2">
        <v>0</v>
      </c>
      <c r="AB1665" s="2">
        <v>42.42</v>
      </c>
    </row>
    <row r="1666" spans="24:28" x14ac:dyDescent="0.25">
      <c r="X1666" s="1">
        <v>70020</v>
      </c>
      <c r="Y1666" s="1">
        <v>650</v>
      </c>
      <c r="Z1666" s="2">
        <v>0</v>
      </c>
      <c r="AA1666" s="2">
        <v>19.78</v>
      </c>
      <c r="AB1666" s="2">
        <v>74.069999999999993</v>
      </c>
    </row>
    <row r="1667" spans="24:28" x14ac:dyDescent="0.25">
      <c r="X1667" s="1">
        <v>70054</v>
      </c>
      <c r="Y1667" s="1">
        <v>400</v>
      </c>
      <c r="Z1667" s="2">
        <v>0</v>
      </c>
      <c r="AA1667" s="2">
        <v>21.2</v>
      </c>
      <c r="AB1667" s="2">
        <v>0</v>
      </c>
    </row>
    <row r="1668" spans="24:28" x14ac:dyDescent="0.25">
      <c r="X1668" s="1">
        <v>70067</v>
      </c>
      <c r="Y1668" s="1">
        <v>104</v>
      </c>
      <c r="Z1668" s="2">
        <v>183.94</v>
      </c>
      <c r="AA1668" s="2">
        <v>0</v>
      </c>
      <c r="AB1668" s="2">
        <v>0</v>
      </c>
    </row>
    <row r="1669" spans="24:28" x14ac:dyDescent="0.25">
      <c r="X1669" s="1">
        <v>70081</v>
      </c>
      <c r="Y1669" s="1">
        <v>320</v>
      </c>
      <c r="Z1669" s="2">
        <v>137.66</v>
      </c>
      <c r="AA1669" s="2">
        <v>0</v>
      </c>
      <c r="AB1669" s="2">
        <v>121.19</v>
      </c>
    </row>
    <row r="1670" spans="24:28" x14ac:dyDescent="0.25">
      <c r="X1670" s="1">
        <v>70089</v>
      </c>
      <c r="Y1670" s="1">
        <v>104</v>
      </c>
      <c r="Z1670" s="2">
        <v>300.41000000000003</v>
      </c>
      <c r="AA1670" s="2">
        <v>0</v>
      </c>
      <c r="AB1670" s="2">
        <v>0</v>
      </c>
    </row>
    <row r="1671" spans="24:28" x14ac:dyDescent="0.25">
      <c r="X1671" s="1">
        <v>70124</v>
      </c>
      <c r="Y1671" s="1">
        <v>340</v>
      </c>
      <c r="Z1671" s="2">
        <v>52.07</v>
      </c>
      <c r="AA1671" s="2">
        <v>0</v>
      </c>
      <c r="AB1671" s="2">
        <v>0</v>
      </c>
    </row>
    <row r="1672" spans="24:28" x14ac:dyDescent="0.25">
      <c r="X1672" s="1">
        <v>70209</v>
      </c>
      <c r="Y1672" s="1">
        <v>400</v>
      </c>
      <c r="Z1672" s="2">
        <v>0</v>
      </c>
      <c r="AA1672" s="2">
        <v>2784.42</v>
      </c>
      <c r="AB1672" s="2">
        <v>218.81</v>
      </c>
    </row>
    <row r="1673" spans="24:28" x14ac:dyDescent="0.25">
      <c r="X1673" s="1">
        <v>70241</v>
      </c>
      <c r="Y1673" s="1">
        <v>180</v>
      </c>
      <c r="Z1673" s="2">
        <v>0</v>
      </c>
      <c r="AA1673" s="2">
        <v>101.7</v>
      </c>
      <c r="AB1673" s="2">
        <v>0</v>
      </c>
    </row>
    <row r="1674" spans="24:28" x14ac:dyDescent="0.25">
      <c r="X1674" s="1">
        <v>70272</v>
      </c>
      <c r="Y1674" s="1">
        <v>320</v>
      </c>
      <c r="Z1674" s="2">
        <v>39.36</v>
      </c>
      <c r="AA1674" s="2">
        <v>0</v>
      </c>
      <c r="AB1674" s="2">
        <v>145.86000000000001</v>
      </c>
    </row>
    <row r="1675" spans="24:28" x14ac:dyDescent="0.25">
      <c r="X1675" s="1">
        <v>70273</v>
      </c>
      <c r="Y1675" s="1">
        <v>260</v>
      </c>
      <c r="Z1675" s="2">
        <v>0</v>
      </c>
      <c r="AA1675" s="2">
        <v>352.44</v>
      </c>
      <c r="AB1675" s="2">
        <v>0</v>
      </c>
    </row>
    <row r="1676" spans="24:28" x14ac:dyDescent="0.25">
      <c r="X1676" s="1">
        <v>70302</v>
      </c>
      <c r="Y1676" s="1">
        <v>290</v>
      </c>
      <c r="Z1676" s="2">
        <v>175.5</v>
      </c>
      <c r="AA1676" s="2">
        <v>0</v>
      </c>
      <c r="AB1676" s="2">
        <v>0</v>
      </c>
    </row>
    <row r="1677" spans="24:28" x14ac:dyDescent="0.25">
      <c r="X1677" s="1">
        <v>70312</v>
      </c>
      <c r="Y1677" s="1">
        <v>260</v>
      </c>
      <c r="Z1677" s="2">
        <v>77.97</v>
      </c>
      <c r="AA1677" s="2">
        <v>513.13</v>
      </c>
      <c r="AB1677" s="2">
        <v>567.32000000000005</v>
      </c>
    </row>
    <row r="1678" spans="24:28" x14ac:dyDescent="0.25">
      <c r="X1678" s="1">
        <v>70328</v>
      </c>
      <c r="Y1678" s="1">
        <v>450</v>
      </c>
      <c r="Z1678" s="2">
        <v>0</v>
      </c>
      <c r="AA1678" s="2">
        <v>0</v>
      </c>
      <c r="AB1678" s="2">
        <v>166.5</v>
      </c>
    </row>
    <row r="1679" spans="24:28" x14ac:dyDescent="0.25">
      <c r="X1679" s="1">
        <v>70347</v>
      </c>
      <c r="Y1679" s="1">
        <v>250</v>
      </c>
      <c r="Z1679" s="2">
        <v>31</v>
      </c>
      <c r="AA1679" s="2">
        <v>0</v>
      </c>
      <c r="AB1679" s="2">
        <v>0</v>
      </c>
    </row>
    <row r="1680" spans="24:28" x14ac:dyDescent="0.25">
      <c r="X1680" s="1">
        <v>70365</v>
      </c>
      <c r="Y1680" s="1">
        <v>4980</v>
      </c>
      <c r="Z1680" s="2">
        <v>0</v>
      </c>
      <c r="AA1680" s="2">
        <v>332.72</v>
      </c>
      <c r="AB1680" s="2">
        <v>0</v>
      </c>
    </row>
    <row r="1681" spans="24:28" x14ac:dyDescent="0.25">
      <c r="X1681" s="1">
        <v>70370</v>
      </c>
      <c r="Y1681" s="1">
        <v>280</v>
      </c>
      <c r="Z1681" s="2">
        <v>0</v>
      </c>
      <c r="AA1681" s="2">
        <v>47.16</v>
      </c>
      <c r="AB1681" s="2">
        <v>147.22</v>
      </c>
    </row>
    <row r="1682" spans="24:28" x14ac:dyDescent="0.25">
      <c r="X1682" s="1">
        <v>70382</v>
      </c>
      <c r="Y1682" s="1">
        <v>180</v>
      </c>
      <c r="Z1682" s="2">
        <v>0</v>
      </c>
      <c r="AA1682" s="2">
        <v>0</v>
      </c>
      <c r="AB1682" s="2">
        <v>50.44</v>
      </c>
    </row>
    <row r="1683" spans="24:28" x14ac:dyDescent="0.25">
      <c r="X1683" s="1">
        <v>70391</v>
      </c>
      <c r="Y1683" s="1">
        <v>180</v>
      </c>
      <c r="Z1683" s="2">
        <v>1064.5899999999999</v>
      </c>
      <c r="AA1683" s="2">
        <v>0</v>
      </c>
      <c r="AB1683" s="2">
        <v>0</v>
      </c>
    </row>
    <row r="1684" spans="24:28" x14ac:dyDescent="0.25">
      <c r="X1684" s="1">
        <v>70402</v>
      </c>
      <c r="Y1684" s="1">
        <v>150</v>
      </c>
      <c r="Z1684" s="2">
        <v>245.99</v>
      </c>
      <c r="AA1684" s="2">
        <v>45.54</v>
      </c>
      <c r="AB1684" s="2">
        <v>142.96</v>
      </c>
    </row>
    <row r="1685" spans="24:28" x14ac:dyDescent="0.25">
      <c r="X1685" s="1">
        <v>70412</v>
      </c>
      <c r="Y1685" s="1">
        <v>150</v>
      </c>
      <c r="Z1685" s="2">
        <v>0</v>
      </c>
      <c r="AA1685" s="2">
        <v>0</v>
      </c>
      <c r="AB1685" s="2">
        <v>188.8</v>
      </c>
    </row>
    <row r="1686" spans="24:28" x14ac:dyDescent="0.25">
      <c r="X1686" s="1">
        <v>70463</v>
      </c>
      <c r="Y1686" s="1">
        <v>290</v>
      </c>
      <c r="Z1686" s="2">
        <v>0</v>
      </c>
      <c r="AA1686" s="2">
        <v>0</v>
      </c>
      <c r="AB1686" s="2">
        <v>438.6</v>
      </c>
    </row>
    <row r="1687" spans="24:28" x14ac:dyDescent="0.25">
      <c r="X1687" s="1">
        <v>70477</v>
      </c>
      <c r="Y1687" s="1">
        <v>400</v>
      </c>
      <c r="Z1687" s="2">
        <v>45.22</v>
      </c>
      <c r="AA1687" s="2">
        <v>94.41</v>
      </c>
      <c r="AB1687" s="2">
        <v>0</v>
      </c>
    </row>
    <row r="1688" spans="24:28" x14ac:dyDescent="0.25">
      <c r="X1688" s="1">
        <v>70499</v>
      </c>
      <c r="Y1688" s="1">
        <v>180</v>
      </c>
      <c r="Z1688" s="2">
        <v>0</v>
      </c>
      <c r="AA1688" s="2">
        <v>0</v>
      </c>
      <c r="AB1688" s="2">
        <v>1186.5</v>
      </c>
    </row>
    <row r="1689" spans="24:28" x14ac:dyDescent="0.25">
      <c r="X1689" s="1">
        <v>70504</v>
      </c>
      <c r="Y1689" s="1">
        <v>180</v>
      </c>
      <c r="Z1689" s="2">
        <v>595.53</v>
      </c>
      <c r="AA1689" s="2">
        <v>0</v>
      </c>
      <c r="AB1689" s="2">
        <v>0</v>
      </c>
    </row>
    <row r="1690" spans="24:28" x14ac:dyDescent="0.25">
      <c r="X1690" s="1">
        <v>70505</v>
      </c>
      <c r="Y1690" s="1">
        <v>180</v>
      </c>
      <c r="Z1690" s="2">
        <v>0</v>
      </c>
      <c r="AA1690" s="2">
        <v>0</v>
      </c>
      <c r="AB1690" s="2">
        <v>71.58</v>
      </c>
    </row>
    <row r="1691" spans="24:28" x14ac:dyDescent="0.25">
      <c r="X1691" s="1">
        <v>70507</v>
      </c>
      <c r="Y1691" s="1">
        <v>220</v>
      </c>
      <c r="Z1691" s="2">
        <v>0</v>
      </c>
      <c r="AA1691" s="2">
        <v>94.99</v>
      </c>
      <c r="AB1691" s="2">
        <v>0</v>
      </c>
    </row>
    <row r="1692" spans="24:28" x14ac:dyDescent="0.25">
      <c r="X1692" s="1">
        <v>70528</v>
      </c>
      <c r="Y1692" s="1">
        <v>400</v>
      </c>
      <c r="Z1692" s="2">
        <v>169.53</v>
      </c>
      <c r="AA1692" s="2">
        <v>244.24</v>
      </c>
      <c r="AB1692" s="2">
        <v>57.59</v>
      </c>
    </row>
    <row r="1693" spans="24:28" x14ac:dyDescent="0.25">
      <c r="X1693" s="1">
        <v>70531</v>
      </c>
      <c r="Y1693" s="1">
        <v>180</v>
      </c>
      <c r="Z1693" s="2">
        <v>95.24</v>
      </c>
      <c r="AA1693" s="2">
        <v>262.22000000000003</v>
      </c>
      <c r="AB1693" s="2">
        <v>0</v>
      </c>
    </row>
    <row r="1694" spans="24:28" x14ac:dyDescent="0.25">
      <c r="X1694" s="1">
        <v>70532</v>
      </c>
      <c r="Y1694" s="1">
        <v>400</v>
      </c>
      <c r="Z1694" s="2">
        <v>1511.16</v>
      </c>
      <c r="AA1694" s="2">
        <v>264.20999999999998</v>
      </c>
      <c r="AB1694" s="2">
        <v>683.69</v>
      </c>
    </row>
    <row r="1695" spans="24:28" x14ac:dyDescent="0.25">
      <c r="X1695" s="1">
        <v>70536</v>
      </c>
      <c r="Y1695" s="1">
        <v>180</v>
      </c>
      <c r="Z1695" s="2">
        <v>530.88</v>
      </c>
      <c r="AA1695" s="2">
        <v>0</v>
      </c>
      <c r="AB1695" s="2">
        <v>7178.4</v>
      </c>
    </row>
    <row r="1696" spans="24:28" x14ac:dyDescent="0.25">
      <c r="X1696" s="1">
        <v>70552</v>
      </c>
      <c r="Y1696" s="1">
        <v>180</v>
      </c>
      <c r="Z1696" s="2">
        <v>0</v>
      </c>
      <c r="AA1696" s="2">
        <v>128.22999999999999</v>
      </c>
      <c r="AB1696" s="2">
        <v>0</v>
      </c>
    </row>
    <row r="1697" spans="24:28" x14ac:dyDescent="0.25">
      <c r="X1697" s="1">
        <v>70561</v>
      </c>
      <c r="Y1697" s="1">
        <v>104</v>
      </c>
      <c r="Z1697" s="2">
        <v>0</v>
      </c>
      <c r="AA1697" s="2">
        <v>181.64</v>
      </c>
      <c r="AB1697" s="2">
        <v>537.71</v>
      </c>
    </row>
    <row r="1698" spans="24:28" x14ac:dyDescent="0.25">
      <c r="X1698" s="1">
        <v>70572</v>
      </c>
      <c r="Y1698" s="1">
        <v>260</v>
      </c>
      <c r="Z1698" s="2">
        <v>49.44</v>
      </c>
      <c r="AA1698" s="2">
        <v>17.68</v>
      </c>
      <c r="AB1698" s="2">
        <v>0</v>
      </c>
    </row>
    <row r="1699" spans="24:28" x14ac:dyDescent="0.25">
      <c r="X1699" s="1">
        <v>70585</v>
      </c>
      <c r="Y1699" s="1">
        <v>104</v>
      </c>
      <c r="Z1699" s="2">
        <v>179.6</v>
      </c>
      <c r="AA1699" s="2">
        <v>0</v>
      </c>
      <c r="AB1699" s="2">
        <v>182.52</v>
      </c>
    </row>
    <row r="1700" spans="24:28" x14ac:dyDescent="0.25">
      <c r="X1700" s="1">
        <v>70593</v>
      </c>
      <c r="Y1700" s="1">
        <v>180</v>
      </c>
      <c r="Z1700" s="2">
        <v>355.68</v>
      </c>
      <c r="AA1700" s="2">
        <v>0</v>
      </c>
      <c r="AB1700" s="2">
        <v>0</v>
      </c>
    </row>
    <row r="1701" spans="24:28" x14ac:dyDescent="0.25">
      <c r="X1701" s="1">
        <v>70614</v>
      </c>
      <c r="Y1701" s="1">
        <v>250</v>
      </c>
      <c r="Z1701" s="2">
        <v>183.94</v>
      </c>
      <c r="AA1701" s="2">
        <v>0</v>
      </c>
      <c r="AB1701" s="2">
        <v>0</v>
      </c>
    </row>
    <row r="1702" spans="24:28" x14ac:dyDescent="0.25">
      <c r="X1702" s="1">
        <v>70619</v>
      </c>
      <c r="Y1702" s="1">
        <v>4980</v>
      </c>
      <c r="Z1702" s="2">
        <v>95</v>
      </c>
      <c r="AA1702" s="2">
        <v>74.8</v>
      </c>
      <c r="AB1702" s="2">
        <v>80.78</v>
      </c>
    </row>
    <row r="1703" spans="24:28" x14ac:dyDescent="0.25">
      <c r="X1703" s="1">
        <v>70666</v>
      </c>
      <c r="Y1703" s="1">
        <v>260</v>
      </c>
      <c r="Z1703" s="2">
        <v>0</v>
      </c>
      <c r="AA1703" s="2">
        <v>39.35</v>
      </c>
      <c r="AB1703" s="2">
        <v>50.47</v>
      </c>
    </row>
    <row r="1704" spans="24:28" x14ac:dyDescent="0.25">
      <c r="X1704" s="1">
        <v>70672</v>
      </c>
      <c r="Y1704" s="1">
        <v>400</v>
      </c>
      <c r="Z1704" s="2">
        <v>91.59</v>
      </c>
      <c r="AA1704" s="2">
        <v>213.32</v>
      </c>
      <c r="AB1704" s="2">
        <v>40.08</v>
      </c>
    </row>
    <row r="1705" spans="24:28" x14ac:dyDescent="0.25">
      <c r="X1705" s="1">
        <v>70676</v>
      </c>
      <c r="Y1705" s="1">
        <v>150</v>
      </c>
      <c r="Z1705" s="2">
        <v>45.22</v>
      </c>
      <c r="AA1705" s="2">
        <v>226.94</v>
      </c>
      <c r="AB1705" s="2">
        <v>167.61</v>
      </c>
    </row>
    <row r="1706" spans="24:28" x14ac:dyDescent="0.25">
      <c r="X1706" s="1">
        <v>70682</v>
      </c>
      <c r="Y1706" s="1">
        <v>260</v>
      </c>
      <c r="Z1706" s="2">
        <v>0</v>
      </c>
      <c r="AA1706" s="2">
        <v>0</v>
      </c>
      <c r="AB1706" s="2">
        <v>233.25</v>
      </c>
    </row>
    <row r="1707" spans="24:28" x14ac:dyDescent="0.25">
      <c r="X1707" s="1">
        <v>70699</v>
      </c>
      <c r="Y1707" s="1">
        <v>4980</v>
      </c>
      <c r="Z1707" s="2">
        <v>0</v>
      </c>
      <c r="AA1707" s="2">
        <v>1143.6300000000001</v>
      </c>
      <c r="AB1707" s="2">
        <v>880.59</v>
      </c>
    </row>
    <row r="1708" spans="24:28" x14ac:dyDescent="0.25">
      <c r="X1708" s="1">
        <v>70705</v>
      </c>
      <c r="Y1708" s="1">
        <v>777</v>
      </c>
      <c r="Z1708" s="2">
        <v>47.2</v>
      </c>
      <c r="AA1708" s="2">
        <v>0</v>
      </c>
      <c r="AB1708" s="2">
        <v>0</v>
      </c>
    </row>
    <row r="1709" spans="24:28" x14ac:dyDescent="0.25">
      <c r="X1709" s="1">
        <v>70721</v>
      </c>
      <c r="Y1709" s="1">
        <v>180</v>
      </c>
      <c r="Z1709" s="2">
        <v>0</v>
      </c>
      <c r="AA1709" s="2">
        <v>0</v>
      </c>
      <c r="AB1709" s="2">
        <v>183.9</v>
      </c>
    </row>
    <row r="1710" spans="24:28" x14ac:dyDescent="0.25">
      <c r="X1710" s="1">
        <v>70733</v>
      </c>
      <c r="Y1710" s="1">
        <v>320</v>
      </c>
      <c r="Z1710" s="2">
        <v>0</v>
      </c>
      <c r="AA1710" s="2">
        <v>0</v>
      </c>
      <c r="AB1710" s="2">
        <v>196.09</v>
      </c>
    </row>
    <row r="1711" spans="24:28" x14ac:dyDescent="0.25">
      <c r="X1711" s="1">
        <v>70741</v>
      </c>
      <c r="Y1711" s="1">
        <v>400</v>
      </c>
      <c r="Z1711" s="2">
        <v>0</v>
      </c>
      <c r="AA1711" s="2">
        <v>278.39999999999998</v>
      </c>
      <c r="AB1711" s="2">
        <v>0</v>
      </c>
    </row>
    <row r="1712" spans="24:28" x14ac:dyDescent="0.25">
      <c r="X1712" s="1">
        <v>70755</v>
      </c>
      <c r="Y1712" s="1">
        <v>280</v>
      </c>
      <c r="Z1712" s="2">
        <v>44.77</v>
      </c>
      <c r="AA1712" s="2">
        <v>0</v>
      </c>
      <c r="AB1712" s="2">
        <v>0</v>
      </c>
    </row>
    <row r="1713" spans="24:28" x14ac:dyDescent="0.25">
      <c r="X1713" s="1">
        <v>70769</v>
      </c>
      <c r="Y1713" s="1">
        <v>180</v>
      </c>
      <c r="Z1713" s="2">
        <v>223.85</v>
      </c>
      <c r="AA1713" s="2">
        <v>581.57000000000005</v>
      </c>
      <c r="AB1713" s="2">
        <v>0</v>
      </c>
    </row>
    <row r="1714" spans="24:28" x14ac:dyDescent="0.25">
      <c r="X1714" s="1">
        <v>70789</v>
      </c>
      <c r="Y1714" s="1">
        <v>555</v>
      </c>
      <c r="Z1714" s="2">
        <v>0</v>
      </c>
      <c r="AA1714" s="2">
        <v>137.28</v>
      </c>
      <c r="AB1714" s="2">
        <v>0</v>
      </c>
    </row>
    <row r="1715" spans="24:28" x14ac:dyDescent="0.25">
      <c r="X1715" s="1">
        <v>70791</v>
      </c>
      <c r="Y1715" s="1">
        <v>180</v>
      </c>
      <c r="Z1715" s="2">
        <v>21.24</v>
      </c>
      <c r="AA1715" s="2">
        <v>0</v>
      </c>
      <c r="AB1715" s="2">
        <v>400.56</v>
      </c>
    </row>
    <row r="1716" spans="24:28" x14ac:dyDescent="0.25">
      <c r="X1716" s="1">
        <v>70817</v>
      </c>
      <c r="Y1716" s="1">
        <v>220</v>
      </c>
      <c r="Z1716" s="2">
        <v>0</v>
      </c>
      <c r="AA1716" s="2">
        <v>277.32</v>
      </c>
      <c r="AB1716" s="2">
        <v>0</v>
      </c>
    </row>
    <row r="1717" spans="24:28" x14ac:dyDescent="0.25">
      <c r="X1717" s="1">
        <v>70869</v>
      </c>
      <c r="Y1717" s="1">
        <v>180</v>
      </c>
      <c r="Z1717" s="2">
        <v>0</v>
      </c>
      <c r="AA1717" s="2">
        <v>62.25</v>
      </c>
      <c r="AB1717" s="2">
        <v>0</v>
      </c>
    </row>
    <row r="1718" spans="24:28" x14ac:dyDescent="0.25">
      <c r="X1718" s="1">
        <v>70879</v>
      </c>
      <c r="Y1718" s="1">
        <v>104</v>
      </c>
      <c r="Z1718" s="2">
        <v>139.72</v>
      </c>
      <c r="AA1718" s="2">
        <v>0</v>
      </c>
      <c r="AB1718" s="2">
        <v>49.74</v>
      </c>
    </row>
    <row r="1719" spans="24:28" x14ac:dyDescent="0.25">
      <c r="X1719" s="1">
        <v>70895</v>
      </c>
      <c r="Y1719" s="1">
        <v>180</v>
      </c>
      <c r="Z1719" s="2">
        <v>0</v>
      </c>
      <c r="AA1719" s="2">
        <v>0</v>
      </c>
      <c r="AB1719" s="2">
        <v>18.86</v>
      </c>
    </row>
    <row r="1720" spans="24:28" x14ac:dyDescent="0.25">
      <c r="X1720" s="1">
        <v>70899</v>
      </c>
      <c r="Y1720" s="1">
        <v>777</v>
      </c>
      <c r="Z1720" s="2">
        <v>720.08</v>
      </c>
      <c r="AA1720" s="2">
        <v>0</v>
      </c>
      <c r="AB1720" s="2">
        <v>586.20000000000005</v>
      </c>
    </row>
    <row r="1721" spans="24:28" x14ac:dyDescent="0.25">
      <c r="X1721" s="1">
        <v>70903</v>
      </c>
      <c r="Y1721" s="1">
        <v>450</v>
      </c>
      <c r="Z1721" s="2">
        <v>45.42</v>
      </c>
      <c r="AA1721" s="2">
        <v>0</v>
      </c>
      <c r="AB1721" s="2">
        <v>184.77</v>
      </c>
    </row>
    <row r="1722" spans="24:28" x14ac:dyDescent="0.25">
      <c r="X1722" s="1">
        <v>70925</v>
      </c>
      <c r="Y1722" s="1">
        <v>250</v>
      </c>
      <c r="Z1722" s="2">
        <v>0</v>
      </c>
      <c r="AA1722" s="2">
        <v>369.54</v>
      </c>
      <c r="AB1722" s="2">
        <v>0</v>
      </c>
    </row>
    <row r="1723" spans="24:28" x14ac:dyDescent="0.25">
      <c r="X1723" s="1">
        <v>71021</v>
      </c>
      <c r="Y1723" s="1">
        <v>220</v>
      </c>
      <c r="Z1723" s="2">
        <v>587.96</v>
      </c>
      <c r="AA1723" s="2">
        <v>346.45</v>
      </c>
      <c r="AB1723" s="2">
        <v>877.94</v>
      </c>
    </row>
    <row r="1724" spans="24:28" x14ac:dyDescent="0.25">
      <c r="X1724" s="1">
        <v>71031</v>
      </c>
      <c r="Y1724" s="1">
        <v>777</v>
      </c>
      <c r="Z1724" s="2">
        <v>750</v>
      </c>
      <c r="AA1724" s="2">
        <v>0</v>
      </c>
      <c r="AB1724" s="2">
        <v>583.5</v>
      </c>
    </row>
    <row r="1725" spans="24:28" x14ac:dyDescent="0.25">
      <c r="X1725" s="1">
        <v>71071</v>
      </c>
      <c r="Y1725" s="1">
        <v>150</v>
      </c>
      <c r="Z1725" s="2">
        <v>0</v>
      </c>
      <c r="AA1725" s="2">
        <v>46.52</v>
      </c>
      <c r="AB1725" s="2">
        <v>0</v>
      </c>
    </row>
    <row r="1726" spans="24:28" x14ac:dyDescent="0.25">
      <c r="X1726" s="1">
        <v>71092</v>
      </c>
      <c r="Y1726" s="1">
        <v>650</v>
      </c>
      <c r="Z1726" s="2">
        <v>0</v>
      </c>
      <c r="AA1726" s="2">
        <v>0</v>
      </c>
      <c r="AB1726" s="2">
        <v>42.46</v>
      </c>
    </row>
    <row r="1727" spans="24:28" x14ac:dyDescent="0.25">
      <c r="X1727" s="1">
        <v>71143</v>
      </c>
      <c r="Y1727" s="1">
        <v>180</v>
      </c>
      <c r="Z1727" s="2">
        <v>82.86</v>
      </c>
      <c r="AA1727" s="2">
        <v>0</v>
      </c>
      <c r="AB1727" s="2">
        <v>82.86</v>
      </c>
    </row>
    <row r="1728" spans="24:28" x14ac:dyDescent="0.25">
      <c r="X1728" s="1">
        <v>71152</v>
      </c>
      <c r="Y1728" s="1">
        <v>180</v>
      </c>
      <c r="Z1728" s="2">
        <v>2053.3200000000002</v>
      </c>
      <c r="AA1728" s="2">
        <v>3571.56</v>
      </c>
      <c r="AB1728" s="2">
        <v>3498.42</v>
      </c>
    </row>
    <row r="1729" spans="24:28" x14ac:dyDescent="0.25">
      <c r="X1729" s="1">
        <v>71188</v>
      </c>
      <c r="Y1729" s="1">
        <v>400</v>
      </c>
      <c r="Z1729" s="2">
        <v>174.06</v>
      </c>
      <c r="AA1729" s="2">
        <v>0</v>
      </c>
      <c r="AB1729" s="2">
        <v>105.63</v>
      </c>
    </row>
    <row r="1730" spans="24:28" x14ac:dyDescent="0.25">
      <c r="X1730" s="1">
        <v>71197</v>
      </c>
      <c r="Y1730" s="1">
        <v>650</v>
      </c>
      <c r="Z1730" s="2">
        <v>46.65</v>
      </c>
      <c r="AA1730" s="2">
        <v>0</v>
      </c>
      <c r="AB1730" s="2">
        <v>0</v>
      </c>
    </row>
    <row r="1731" spans="24:28" x14ac:dyDescent="0.25">
      <c r="X1731" s="1">
        <v>71207</v>
      </c>
      <c r="Y1731" s="1">
        <v>360</v>
      </c>
      <c r="Z1731" s="2">
        <v>0</v>
      </c>
      <c r="AA1731" s="2">
        <v>54.63</v>
      </c>
      <c r="AB1731" s="2">
        <v>0</v>
      </c>
    </row>
    <row r="1732" spans="24:28" x14ac:dyDescent="0.25">
      <c r="X1732" s="1">
        <v>71219</v>
      </c>
      <c r="Y1732" s="1">
        <v>4980</v>
      </c>
      <c r="Z1732" s="2">
        <v>46.68</v>
      </c>
      <c r="AA1732" s="2">
        <v>0</v>
      </c>
      <c r="AB1732" s="2">
        <v>0</v>
      </c>
    </row>
    <row r="1733" spans="24:28" x14ac:dyDescent="0.25">
      <c r="X1733" s="1">
        <v>71225</v>
      </c>
      <c r="Y1733" s="1">
        <v>340</v>
      </c>
      <c r="Z1733" s="2">
        <v>0</v>
      </c>
      <c r="AA1733" s="2">
        <v>266.05</v>
      </c>
      <c r="AB1733" s="2">
        <v>0</v>
      </c>
    </row>
    <row r="1734" spans="24:28" x14ac:dyDescent="0.25">
      <c r="X1734" s="1">
        <v>71250</v>
      </c>
      <c r="Y1734" s="1">
        <v>4980</v>
      </c>
      <c r="Z1734" s="2">
        <v>49.66</v>
      </c>
      <c r="AA1734" s="2">
        <v>0</v>
      </c>
      <c r="AB1734" s="2">
        <v>0</v>
      </c>
    </row>
    <row r="1735" spans="24:28" x14ac:dyDescent="0.25">
      <c r="X1735" s="1">
        <v>71257</v>
      </c>
      <c r="Y1735" s="1">
        <v>250</v>
      </c>
      <c r="Z1735" s="2">
        <v>42.77</v>
      </c>
      <c r="AA1735" s="2">
        <v>0</v>
      </c>
      <c r="AB1735" s="2">
        <v>0</v>
      </c>
    </row>
    <row r="1736" spans="24:28" x14ac:dyDescent="0.25">
      <c r="X1736" s="1">
        <v>71263</v>
      </c>
      <c r="Y1736" s="1">
        <v>280</v>
      </c>
      <c r="Z1736" s="2">
        <v>697.99</v>
      </c>
      <c r="AA1736" s="2">
        <v>297.33</v>
      </c>
      <c r="AB1736" s="2">
        <v>274.8</v>
      </c>
    </row>
    <row r="1737" spans="24:28" x14ac:dyDescent="0.25">
      <c r="X1737" s="1">
        <v>71288</v>
      </c>
      <c r="Y1737" s="1">
        <v>4980</v>
      </c>
      <c r="Z1737" s="2">
        <v>0</v>
      </c>
      <c r="AA1737" s="2">
        <v>160.63999999999999</v>
      </c>
      <c r="AB1737" s="2">
        <v>0</v>
      </c>
    </row>
    <row r="1738" spans="24:28" x14ac:dyDescent="0.25">
      <c r="X1738" s="1">
        <v>71300</v>
      </c>
      <c r="Y1738" s="1">
        <v>290</v>
      </c>
      <c r="Z1738" s="2">
        <v>3159.81</v>
      </c>
      <c r="AA1738" s="2">
        <v>2949.36</v>
      </c>
      <c r="AB1738" s="2">
        <v>2485.37</v>
      </c>
    </row>
    <row r="1739" spans="24:28" x14ac:dyDescent="0.25">
      <c r="X1739" s="1">
        <v>71315</v>
      </c>
      <c r="Y1739" s="1">
        <v>104</v>
      </c>
      <c r="Z1739" s="2">
        <v>178.05</v>
      </c>
      <c r="AA1739" s="2">
        <v>189.1</v>
      </c>
      <c r="AB1739" s="2">
        <v>185.21</v>
      </c>
    </row>
    <row r="1740" spans="24:28" x14ac:dyDescent="0.25">
      <c r="X1740" s="1">
        <v>71323</v>
      </c>
      <c r="Y1740" s="1">
        <v>450</v>
      </c>
      <c r="Z1740" s="2">
        <v>0</v>
      </c>
      <c r="AA1740" s="2">
        <v>0</v>
      </c>
      <c r="AB1740" s="2">
        <v>184.77</v>
      </c>
    </row>
    <row r="1741" spans="24:28" x14ac:dyDescent="0.25">
      <c r="X1741" s="1">
        <v>71347</v>
      </c>
      <c r="Y1741" s="1">
        <v>104</v>
      </c>
      <c r="Z1741" s="2">
        <v>50.5</v>
      </c>
      <c r="AA1741" s="2">
        <v>0</v>
      </c>
      <c r="AB1741" s="2">
        <v>0</v>
      </c>
    </row>
    <row r="1742" spans="24:28" x14ac:dyDescent="0.25">
      <c r="X1742" s="1">
        <v>71366</v>
      </c>
      <c r="Y1742" s="1">
        <v>220</v>
      </c>
      <c r="Z1742" s="2">
        <v>0</v>
      </c>
      <c r="AA1742" s="2">
        <v>704.88</v>
      </c>
      <c r="AB1742" s="2">
        <v>0</v>
      </c>
    </row>
    <row r="1743" spans="24:28" x14ac:dyDescent="0.25">
      <c r="X1743" s="1">
        <v>71380</v>
      </c>
      <c r="Y1743" s="1">
        <v>650</v>
      </c>
      <c r="Z1743" s="2">
        <v>0</v>
      </c>
      <c r="AA1743" s="2">
        <v>0</v>
      </c>
      <c r="AB1743" s="2">
        <v>33.409999999999997</v>
      </c>
    </row>
    <row r="1744" spans="24:28" x14ac:dyDescent="0.25">
      <c r="X1744" s="1">
        <v>71385</v>
      </c>
      <c r="Y1744" s="1">
        <v>280</v>
      </c>
      <c r="Z1744" s="2">
        <v>0</v>
      </c>
      <c r="AA1744" s="2">
        <v>33.409999999999997</v>
      </c>
      <c r="AB1744" s="2">
        <v>0</v>
      </c>
    </row>
    <row r="1745" spans="24:28" x14ac:dyDescent="0.25">
      <c r="X1745" s="1">
        <v>71393</v>
      </c>
      <c r="Y1745" s="1">
        <v>104</v>
      </c>
      <c r="Z1745" s="2">
        <v>111.86</v>
      </c>
      <c r="AA1745" s="2">
        <v>49.83</v>
      </c>
      <c r="AB1745" s="2">
        <v>266.88</v>
      </c>
    </row>
    <row r="1746" spans="24:28" x14ac:dyDescent="0.25">
      <c r="X1746" s="1">
        <v>71413</v>
      </c>
      <c r="Y1746" s="1">
        <v>180</v>
      </c>
      <c r="Z1746" s="2">
        <v>0</v>
      </c>
      <c r="AA1746" s="2">
        <v>0</v>
      </c>
      <c r="AB1746" s="2">
        <v>50.86</v>
      </c>
    </row>
    <row r="1747" spans="24:28" x14ac:dyDescent="0.25">
      <c r="X1747" s="1">
        <v>71447</v>
      </c>
      <c r="Y1747" s="1">
        <v>400</v>
      </c>
      <c r="Z1747" s="2">
        <v>0</v>
      </c>
      <c r="AA1747" s="2">
        <v>47.84</v>
      </c>
      <c r="AB1747" s="2">
        <v>0</v>
      </c>
    </row>
    <row r="1748" spans="24:28" x14ac:dyDescent="0.25">
      <c r="X1748" s="1">
        <v>71449</v>
      </c>
      <c r="Y1748" s="1">
        <v>260</v>
      </c>
      <c r="Z1748" s="2">
        <v>0</v>
      </c>
      <c r="AA1748" s="2">
        <v>0</v>
      </c>
      <c r="AB1748" s="2">
        <v>60.24</v>
      </c>
    </row>
    <row r="1749" spans="24:28" x14ac:dyDescent="0.25">
      <c r="X1749" s="1">
        <v>71571</v>
      </c>
      <c r="Y1749" s="1">
        <v>320</v>
      </c>
      <c r="Z1749" s="2">
        <v>0</v>
      </c>
      <c r="AA1749" s="2">
        <v>26.89</v>
      </c>
      <c r="AB1749" s="2">
        <v>80.16</v>
      </c>
    </row>
    <row r="1750" spans="24:28" x14ac:dyDescent="0.25">
      <c r="X1750" s="1">
        <v>71605</v>
      </c>
      <c r="Y1750" s="1">
        <v>150</v>
      </c>
      <c r="Z1750" s="2">
        <v>748.56</v>
      </c>
      <c r="AA1750" s="2">
        <v>1051.6300000000001</v>
      </c>
      <c r="AB1750" s="2">
        <v>1647.03</v>
      </c>
    </row>
    <row r="1751" spans="24:28" x14ac:dyDescent="0.25">
      <c r="X1751" s="1">
        <v>71605</v>
      </c>
      <c r="Y1751" s="1">
        <v>400</v>
      </c>
      <c r="Z1751" s="2">
        <v>90.32</v>
      </c>
      <c r="AA1751" s="2">
        <v>47.17</v>
      </c>
      <c r="AB1751" s="2">
        <v>137.37</v>
      </c>
    </row>
    <row r="1752" spans="24:28" x14ac:dyDescent="0.25">
      <c r="X1752" s="1">
        <v>71638</v>
      </c>
      <c r="Y1752" s="1">
        <v>300</v>
      </c>
      <c r="Z1752" s="2">
        <v>0</v>
      </c>
      <c r="AA1752" s="2">
        <v>5.6</v>
      </c>
      <c r="AB1752" s="2">
        <v>0</v>
      </c>
    </row>
    <row r="1753" spans="24:28" x14ac:dyDescent="0.25">
      <c r="X1753" s="1">
        <v>71640</v>
      </c>
      <c r="Y1753" s="1">
        <v>320</v>
      </c>
      <c r="Z1753" s="2">
        <v>146.19999999999999</v>
      </c>
      <c r="AA1753" s="2">
        <v>155.74</v>
      </c>
      <c r="AB1753" s="2">
        <v>0</v>
      </c>
    </row>
    <row r="1754" spans="24:28" x14ac:dyDescent="0.25">
      <c r="X1754" s="1">
        <v>71644</v>
      </c>
      <c r="Y1754" s="1">
        <v>320</v>
      </c>
      <c r="Z1754" s="2">
        <v>0</v>
      </c>
      <c r="AA1754" s="2">
        <v>0</v>
      </c>
      <c r="AB1754" s="2">
        <v>145.86000000000001</v>
      </c>
    </row>
    <row r="1755" spans="24:28" x14ac:dyDescent="0.25">
      <c r="X1755" s="1">
        <v>71647</v>
      </c>
      <c r="Y1755" s="1">
        <v>340</v>
      </c>
      <c r="Z1755" s="2">
        <v>0</v>
      </c>
      <c r="AA1755" s="2">
        <v>188.19</v>
      </c>
      <c r="AB1755" s="2">
        <v>0</v>
      </c>
    </row>
    <row r="1756" spans="24:28" x14ac:dyDescent="0.25">
      <c r="X1756" s="1">
        <v>71665</v>
      </c>
      <c r="Y1756" s="1">
        <v>104</v>
      </c>
      <c r="Z1756" s="2">
        <v>0</v>
      </c>
      <c r="AA1756" s="2">
        <v>74.599999999999994</v>
      </c>
      <c r="AB1756" s="2">
        <v>60.62</v>
      </c>
    </row>
    <row r="1757" spans="24:28" x14ac:dyDescent="0.25">
      <c r="X1757" s="1">
        <v>71668</v>
      </c>
      <c r="Y1757" s="1">
        <v>360</v>
      </c>
      <c r="Z1757" s="2">
        <v>775.36</v>
      </c>
      <c r="AA1757" s="2">
        <v>0</v>
      </c>
      <c r="AB1757" s="2">
        <v>0</v>
      </c>
    </row>
    <row r="1758" spans="24:28" x14ac:dyDescent="0.25">
      <c r="X1758" s="1">
        <v>71678</v>
      </c>
      <c r="Y1758" s="1">
        <v>250</v>
      </c>
      <c r="Z1758" s="2">
        <v>0</v>
      </c>
      <c r="AA1758" s="2">
        <v>0</v>
      </c>
      <c r="AB1758" s="2">
        <v>148.05000000000001</v>
      </c>
    </row>
    <row r="1759" spans="24:28" x14ac:dyDescent="0.25">
      <c r="X1759" s="1">
        <v>71697</v>
      </c>
      <c r="Y1759" s="1">
        <v>104</v>
      </c>
      <c r="Z1759" s="2">
        <v>130.38999999999999</v>
      </c>
      <c r="AA1759" s="2">
        <v>99.53</v>
      </c>
      <c r="AB1759" s="2">
        <v>149.22</v>
      </c>
    </row>
    <row r="1760" spans="24:28" x14ac:dyDescent="0.25">
      <c r="X1760" s="1">
        <v>71722</v>
      </c>
      <c r="Y1760" s="1">
        <v>320</v>
      </c>
      <c r="Z1760" s="2">
        <v>0</v>
      </c>
      <c r="AA1760" s="2">
        <v>0</v>
      </c>
      <c r="AB1760" s="2">
        <v>53</v>
      </c>
    </row>
    <row r="1761" spans="24:28" x14ac:dyDescent="0.25">
      <c r="X1761" s="1">
        <v>71728</v>
      </c>
      <c r="Y1761" s="1">
        <v>250</v>
      </c>
      <c r="Z1761" s="2">
        <v>92.33</v>
      </c>
      <c r="AA1761" s="2">
        <v>0</v>
      </c>
      <c r="AB1761" s="2">
        <v>41</v>
      </c>
    </row>
    <row r="1762" spans="24:28" x14ac:dyDescent="0.25">
      <c r="X1762" s="1">
        <v>71767</v>
      </c>
      <c r="Y1762" s="1">
        <v>104</v>
      </c>
      <c r="Z1762" s="2">
        <v>0</v>
      </c>
      <c r="AA1762" s="2">
        <v>118.44</v>
      </c>
      <c r="AB1762" s="2">
        <v>0</v>
      </c>
    </row>
    <row r="1763" spans="24:28" x14ac:dyDescent="0.25">
      <c r="X1763" s="1">
        <v>71800</v>
      </c>
      <c r="Y1763" s="1">
        <v>260</v>
      </c>
      <c r="Z1763" s="2">
        <v>0</v>
      </c>
      <c r="AA1763" s="2">
        <v>166.33</v>
      </c>
      <c r="AB1763" s="2">
        <v>0</v>
      </c>
    </row>
    <row r="1764" spans="24:28" x14ac:dyDescent="0.25">
      <c r="X1764" s="1">
        <v>71898</v>
      </c>
      <c r="Y1764" s="1">
        <v>260</v>
      </c>
      <c r="Z1764" s="2">
        <v>0</v>
      </c>
      <c r="AA1764" s="2">
        <v>183.6</v>
      </c>
      <c r="AB1764" s="2">
        <v>0</v>
      </c>
    </row>
    <row r="1765" spans="24:28" x14ac:dyDescent="0.25">
      <c r="X1765" s="1">
        <v>71903</v>
      </c>
      <c r="Y1765" s="1">
        <v>250</v>
      </c>
      <c r="Z1765" s="2">
        <v>0</v>
      </c>
      <c r="AA1765" s="2">
        <v>0</v>
      </c>
      <c r="AB1765" s="2">
        <v>46.2</v>
      </c>
    </row>
    <row r="1766" spans="24:28" x14ac:dyDescent="0.25">
      <c r="X1766" s="1">
        <v>71944</v>
      </c>
      <c r="Y1766" s="1">
        <v>800</v>
      </c>
      <c r="Z1766" s="2">
        <v>0</v>
      </c>
      <c r="AA1766" s="2">
        <v>305</v>
      </c>
      <c r="AB1766" s="2">
        <v>0</v>
      </c>
    </row>
    <row r="1767" spans="24:28" x14ac:dyDescent="0.25">
      <c r="X1767" s="1">
        <v>71993</v>
      </c>
      <c r="Y1767" s="1">
        <v>340</v>
      </c>
      <c r="Z1767" s="2">
        <v>49.21</v>
      </c>
      <c r="AA1767" s="2">
        <v>42.06</v>
      </c>
      <c r="AB1767" s="2">
        <v>56.13</v>
      </c>
    </row>
    <row r="1768" spans="24:28" x14ac:dyDescent="0.25">
      <c r="X1768" s="1">
        <v>72003</v>
      </c>
      <c r="Y1768" s="1">
        <v>180</v>
      </c>
      <c r="Z1768" s="2">
        <v>112.22</v>
      </c>
      <c r="AA1768" s="2">
        <v>0</v>
      </c>
      <c r="AB1768" s="2">
        <v>102.8</v>
      </c>
    </row>
    <row r="1769" spans="24:28" x14ac:dyDescent="0.25">
      <c r="X1769" s="1">
        <v>72065</v>
      </c>
      <c r="Y1769" s="1">
        <v>500</v>
      </c>
      <c r="Z1769" s="2">
        <v>0</v>
      </c>
      <c r="AA1769" s="2">
        <v>19.29</v>
      </c>
      <c r="AB1769" s="2">
        <v>0</v>
      </c>
    </row>
    <row r="1770" spans="24:28" x14ac:dyDescent="0.25">
      <c r="X1770" s="1">
        <v>72083</v>
      </c>
      <c r="Y1770" s="1">
        <v>370</v>
      </c>
      <c r="Z1770" s="2">
        <v>98.54</v>
      </c>
      <c r="AA1770" s="2">
        <v>0</v>
      </c>
      <c r="AB1770" s="2">
        <v>101.7</v>
      </c>
    </row>
    <row r="1771" spans="24:28" x14ac:dyDescent="0.25">
      <c r="X1771" s="1">
        <v>72107</v>
      </c>
      <c r="Y1771" s="1">
        <v>370</v>
      </c>
      <c r="Z1771" s="2">
        <v>3129.12</v>
      </c>
      <c r="AA1771" s="2">
        <v>0</v>
      </c>
      <c r="AB1771" s="2">
        <v>0</v>
      </c>
    </row>
    <row r="1772" spans="24:28" x14ac:dyDescent="0.25">
      <c r="X1772" s="1">
        <v>72109</v>
      </c>
      <c r="Y1772" s="1">
        <v>370</v>
      </c>
      <c r="Z1772" s="2">
        <v>107.2</v>
      </c>
      <c r="AA1772" s="2">
        <v>256.5</v>
      </c>
      <c r="AB1772" s="2">
        <v>1238.6400000000001</v>
      </c>
    </row>
    <row r="1773" spans="24:28" x14ac:dyDescent="0.25">
      <c r="X1773" s="1">
        <v>72111</v>
      </c>
      <c r="Y1773" s="1">
        <v>400</v>
      </c>
      <c r="Z1773" s="2">
        <v>135.66</v>
      </c>
      <c r="AA1773" s="2">
        <v>0</v>
      </c>
      <c r="AB1773" s="2">
        <v>0</v>
      </c>
    </row>
    <row r="1774" spans="24:28" x14ac:dyDescent="0.25">
      <c r="X1774" s="1">
        <v>72120</v>
      </c>
      <c r="Y1774" s="1">
        <v>370</v>
      </c>
      <c r="Z1774" s="2">
        <v>461.1</v>
      </c>
      <c r="AA1774" s="2">
        <v>0</v>
      </c>
      <c r="AB1774" s="2">
        <v>0</v>
      </c>
    </row>
    <row r="1775" spans="24:28" x14ac:dyDescent="0.25">
      <c r="X1775" s="1">
        <v>72142</v>
      </c>
      <c r="Y1775" s="1">
        <v>320</v>
      </c>
      <c r="Z1775" s="2">
        <v>0</v>
      </c>
      <c r="AA1775" s="2">
        <v>0</v>
      </c>
      <c r="AB1775" s="2">
        <v>48.14</v>
      </c>
    </row>
    <row r="1776" spans="24:28" x14ac:dyDescent="0.25">
      <c r="X1776" s="1">
        <v>72159</v>
      </c>
      <c r="Y1776" s="1">
        <v>150</v>
      </c>
      <c r="Z1776" s="2">
        <v>0</v>
      </c>
      <c r="AA1776" s="2">
        <v>589.29</v>
      </c>
      <c r="AB1776" s="2">
        <v>119.37</v>
      </c>
    </row>
    <row r="1777" spans="24:28" x14ac:dyDescent="0.25">
      <c r="X1777" s="1">
        <v>72177</v>
      </c>
      <c r="Y1777" s="1">
        <v>320</v>
      </c>
      <c r="Z1777" s="2">
        <v>91.62</v>
      </c>
      <c r="AA1777" s="2">
        <v>0</v>
      </c>
      <c r="AB1777" s="2">
        <v>0</v>
      </c>
    </row>
    <row r="1778" spans="24:28" x14ac:dyDescent="0.25">
      <c r="X1778" s="1">
        <v>72181</v>
      </c>
      <c r="Y1778" s="1">
        <v>777</v>
      </c>
      <c r="Z1778" s="2">
        <v>105.39</v>
      </c>
      <c r="AA1778" s="2">
        <v>0</v>
      </c>
      <c r="AB1778" s="2">
        <v>50.19</v>
      </c>
    </row>
    <row r="1779" spans="24:28" x14ac:dyDescent="0.25">
      <c r="X1779" s="1">
        <v>72182</v>
      </c>
      <c r="Y1779" s="1">
        <v>370</v>
      </c>
      <c r="Z1779" s="2">
        <v>93.86</v>
      </c>
      <c r="AA1779" s="2">
        <v>0</v>
      </c>
      <c r="AB1779" s="2">
        <v>140.76</v>
      </c>
    </row>
    <row r="1780" spans="24:28" x14ac:dyDescent="0.25">
      <c r="X1780" s="1">
        <v>72191</v>
      </c>
      <c r="Y1780" s="1">
        <v>300</v>
      </c>
      <c r="Z1780" s="2">
        <v>0</v>
      </c>
      <c r="AA1780" s="2">
        <v>0</v>
      </c>
      <c r="AB1780" s="2">
        <v>151.4</v>
      </c>
    </row>
    <row r="1781" spans="24:28" x14ac:dyDescent="0.25">
      <c r="X1781" s="1">
        <v>72213</v>
      </c>
      <c r="Y1781" s="1">
        <v>150</v>
      </c>
      <c r="Z1781" s="2">
        <v>0</v>
      </c>
      <c r="AA1781" s="2">
        <v>0</v>
      </c>
      <c r="AB1781" s="2">
        <v>96.7</v>
      </c>
    </row>
    <row r="1782" spans="24:28" x14ac:dyDescent="0.25">
      <c r="X1782" s="1">
        <v>72214</v>
      </c>
      <c r="Y1782" s="1">
        <v>180</v>
      </c>
      <c r="Z1782" s="2">
        <v>195.57</v>
      </c>
      <c r="AA1782" s="2">
        <v>203.76</v>
      </c>
      <c r="AB1782" s="2">
        <v>50.09</v>
      </c>
    </row>
    <row r="1783" spans="24:28" x14ac:dyDescent="0.25">
      <c r="X1783" s="1">
        <v>72243</v>
      </c>
      <c r="Y1783" s="1">
        <v>180</v>
      </c>
      <c r="Z1783" s="2">
        <v>583.96</v>
      </c>
      <c r="AA1783" s="2">
        <v>502.8</v>
      </c>
      <c r="AB1783" s="2">
        <v>117.9</v>
      </c>
    </row>
    <row r="1784" spans="24:28" x14ac:dyDescent="0.25">
      <c r="X1784" s="1">
        <v>72256</v>
      </c>
      <c r="Y1784" s="1">
        <v>360</v>
      </c>
      <c r="Z1784" s="2">
        <v>65.16</v>
      </c>
      <c r="AA1784" s="2">
        <v>48.68</v>
      </c>
      <c r="AB1784" s="2">
        <v>176.81</v>
      </c>
    </row>
    <row r="1785" spans="24:28" x14ac:dyDescent="0.25">
      <c r="X1785" s="1">
        <v>72272</v>
      </c>
      <c r="Y1785" s="1">
        <v>360</v>
      </c>
      <c r="Z1785" s="2">
        <v>0</v>
      </c>
      <c r="AA1785" s="2">
        <v>0</v>
      </c>
      <c r="AB1785" s="2">
        <v>47.09</v>
      </c>
    </row>
    <row r="1786" spans="24:28" x14ac:dyDescent="0.25">
      <c r="X1786" s="1">
        <v>72309</v>
      </c>
      <c r="Y1786" s="1">
        <v>180</v>
      </c>
      <c r="Z1786" s="2">
        <v>0</v>
      </c>
      <c r="AA1786" s="2">
        <v>0</v>
      </c>
      <c r="AB1786" s="2">
        <v>41.94</v>
      </c>
    </row>
    <row r="1787" spans="24:28" x14ac:dyDescent="0.25">
      <c r="X1787" s="1">
        <v>72311</v>
      </c>
      <c r="Y1787" s="1">
        <v>180</v>
      </c>
      <c r="Z1787" s="2">
        <v>0</v>
      </c>
      <c r="AA1787" s="2">
        <v>26.77</v>
      </c>
      <c r="AB1787" s="2">
        <v>95.26</v>
      </c>
    </row>
    <row r="1788" spans="24:28" x14ac:dyDescent="0.25">
      <c r="X1788" s="1">
        <v>72347</v>
      </c>
      <c r="Y1788" s="1">
        <v>220</v>
      </c>
      <c r="Z1788" s="2">
        <v>0</v>
      </c>
      <c r="AA1788" s="2">
        <v>149.27000000000001</v>
      </c>
      <c r="AB1788" s="2">
        <v>98.63</v>
      </c>
    </row>
    <row r="1789" spans="24:28" x14ac:dyDescent="0.25">
      <c r="X1789" s="1">
        <v>72357</v>
      </c>
      <c r="Y1789" s="1">
        <v>250</v>
      </c>
      <c r="Z1789" s="2">
        <v>139.72</v>
      </c>
      <c r="AA1789" s="2">
        <v>617.87</v>
      </c>
      <c r="AB1789" s="2">
        <v>0</v>
      </c>
    </row>
    <row r="1790" spans="24:28" x14ac:dyDescent="0.25">
      <c r="X1790" s="1">
        <v>72371</v>
      </c>
      <c r="Y1790" s="1">
        <v>400</v>
      </c>
      <c r="Z1790" s="2">
        <v>61.68</v>
      </c>
      <c r="AA1790" s="2">
        <v>405.16</v>
      </c>
      <c r="AB1790" s="2">
        <v>59.94</v>
      </c>
    </row>
    <row r="1791" spans="24:28" x14ac:dyDescent="0.25">
      <c r="X1791" s="1">
        <v>72454</v>
      </c>
      <c r="Y1791" s="1">
        <v>290</v>
      </c>
      <c r="Z1791" s="2">
        <v>219.49</v>
      </c>
      <c r="AA1791" s="2">
        <v>0</v>
      </c>
      <c r="AB1791" s="2">
        <v>86.13</v>
      </c>
    </row>
    <row r="1792" spans="24:28" x14ac:dyDescent="0.25">
      <c r="X1792" s="1">
        <v>72556</v>
      </c>
      <c r="Y1792" s="1">
        <v>650</v>
      </c>
      <c r="Z1792" s="2">
        <v>0</v>
      </c>
      <c r="AA1792" s="2">
        <v>35.06</v>
      </c>
      <c r="AB1792" s="2">
        <v>0</v>
      </c>
    </row>
    <row r="1793" spans="24:28" x14ac:dyDescent="0.25">
      <c r="X1793" s="1">
        <v>72560</v>
      </c>
      <c r="Y1793" s="1">
        <v>180</v>
      </c>
      <c r="Z1793" s="2">
        <v>434.85</v>
      </c>
      <c r="AA1793" s="2">
        <v>0</v>
      </c>
      <c r="AB1793" s="2">
        <v>0</v>
      </c>
    </row>
    <row r="1794" spans="24:28" x14ac:dyDescent="0.25">
      <c r="X1794" s="1">
        <v>72622</v>
      </c>
      <c r="Y1794" s="1">
        <v>340</v>
      </c>
      <c r="Z1794" s="2">
        <v>27.39</v>
      </c>
      <c r="AA1794" s="2">
        <v>149.04</v>
      </c>
      <c r="AB1794" s="2">
        <v>0</v>
      </c>
    </row>
    <row r="1795" spans="24:28" x14ac:dyDescent="0.25">
      <c r="X1795" s="1">
        <v>72632</v>
      </c>
      <c r="Y1795" s="1">
        <v>290</v>
      </c>
      <c r="Z1795" s="2">
        <v>0</v>
      </c>
      <c r="AA1795" s="2">
        <v>82.75</v>
      </c>
      <c r="AB1795" s="2">
        <v>202.19</v>
      </c>
    </row>
    <row r="1796" spans="24:28" x14ac:dyDescent="0.25">
      <c r="X1796" s="1">
        <v>72637</v>
      </c>
      <c r="Y1796" s="1">
        <v>300</v>
      </c>
      <c r="Z1796" s="2">
        <v>0</v>
      </c>
      <c r="AA1796" s="2">
        <v>0</v>
      </c>
      <c r="AB1796" s="2">
        <v>17.940000000000001</v>
      </c>
    </row>
    <row r="1797" spans="24:28" x14ac:dyDescent="0.25">
      <c r="X1797" s="1">
        <v>72905</v>
      </c>
      <c r="Y1797" s="1">
        <v>220</v>
      </c>
      <c r="Z1797" s="2">
        <v>0</v>
      </c>
      <c r="AA1797" s="2">
        <v>0</v>
      </c>
      <c r="AB1797" s="2">
        <v>253.44</v>
      </c>
    </row>
    <row r="1798" spans="24:28" x14ac:dyDescent="0.25">
      <c r="X1798" s="1">
        <v>73035</v>
      </c>
      <c r="Y1798" s="1">
        <v>450</v>
      </c>
      <c r="Z1798" s="2">
        <v>0</v>
      </c>
      <c r="AA1798" s="2">
        <v>176.22</v>
      </c>
      <c r="AB1798" s="2">
        <v>0</v>
      </c>
    </row>
    <row r="1799" spans="24:28" x14ac:dyDescent="0.25">
      <c r="X1799" s="1">
        <v>73106</v>
      </c>
      <c r="Y1799" s="1">
        <v>400</v>
      </c>
      <c r="Z1799" s="2">
        <v>0</v>
      </c>
      <c r="AA1799" s="2">
        <v>0</v>
      </c>
      <c r="AB1799" s="2">
        <v>30.22</v>
      </c>
    </row>
    <row r="1800" spans="24:28" x14ac:dyDescent="0.25">
      <c r="X1800" s="1">
        <v>73222</v>
      </c>
      <c r="Y1800" s="1">
        <v>150</v>
      </c>
      <c r="Z1800" s="2">
        <v>4302.04</v>
      </c>
      <c r="AA1800" s="2">
        <v>3141.63</v>
      </c>
      <c r="AB1800" s="2">
        <v>4369.03</v>
      </c>
    </row>
    <row r="1801" spans="24:28" x14ac:dyDescent="0.25">
      <c r="X1801" s="1">
        <v>73224</v>
      </c>
      <c r="Y1801" s="1">
        <v>400</v>
      </c>
      <c r="Z1801" s="2">
        <v>29.19</v>
      </c>
      <c r="AA1801" s="2">
        <v>0</v>
      </c>
      <c r="AB1801" s="2">
        <v>89.78</v>
      </c>
    </row>
    <row r="1802" spans="24:28" x14ac:dyDescent="0.25">
      <c r="X1802" s="1">
        <v>73280</v>
      </c>
      <c r="Y1802" s="1">
        <v>4980</v>
      </c>
      <c r="Z1802" s="2">
        <v>0</v>
      </c>
      <c r="AA1802" s="2">
        <v>99.32</v>
      </c>
      <c r="AB1802" s="2">
        <v>0</v>
      </c>
    </row>
    <row r="1803" spans="24:28" x14ac:dyDescent="0.25">
      <c r="X1803" s="1">
        <v>73282</v>
      </c>
      <c r="Y1803" s="1">
        <v>150</v>
      </c>
      <c r="Z1803" s="2">
        <v>879.1</v>
      </c>
      <c r="AA1803" s="2">
        <v>1028.2</v>
      </c>
      <c r="AB1803" s="2">
        <v>421.17</v>
      </c>
    </row>
    <row r="1804" spans="24:28" x14ac:dyDescent="0.25">
      <c r="X1804" s="1">
        <v>73358</v>
      </c>
      <c r="Y1804" s="1">
        <v>4980</v>
      </c>
      <c r="Z1804" s="2">
        <v>0</v>
      </c>
      <c r="AA1804" s="2">
        <v>0</v>
      </c>
      <c r="AB1804" s="2">
        <v>82.94</v>
      </c>
    </row>
    <row r="1805" spans="24:28" x14ac:dyDescent="0.25">
      <c r="X1805" s="1">
        <v>73394</v>
      </c>
      <c r="Y1805" s="1">
        <v>104</v>
      </c>
      <c r="Z1805" s="2">
        <v>212.51</v>
      </c>
      <c r="AA1805" s="2">
        <v>75.2</v>
      </c>
      <c r="AB1805" s="2">
        <v>99.48</v>
      </c>
    </row>
    <row r="1806" spans="24:28" x14ac:dyDescent="0.25">
      <c r="X1806" s="1">
        <v>73429</v>
      </c>
      <c r="Y1806" s="1">
        <v>555</v>
      </c>
      <c r="Z1806" s="2">
        <v>0</v>
      </c>
      <c r="AA1806" s="2">
        <v>85.05</v>
      </c>
      <c r="AB1806" s="2">
        <v>0</v>
      </c>
    </row>
    <row r="1807" spans="24:28" x14ac:dyDescent="0.25">
      <c r="X1807" s="1">
        <v>73432</v>
      </c>
      <c r="Y1807" s="1">
        <v>220</v>
      </c>
      <c r="Z1807" s="2">
        <v>0</v>
      </c>
      <c r="AA1807" s="2">
        <v>0</v>
      </c>
      <c r="AB1807" s="2">
        <v>366.48</v>
      </c>
    </row>
    <row r="1808" spans="24:28" x14ac:dyDescent="0.25">
      <c r="X1808" s="1">
        <v>73434</v>
      </c>
      <c r="Y1808" s="1">
        <v>250</v>
      </c>
      <c r="Z1808" s="2">
        <v>29.61</v>
      </c>
      <c r="AA1808" s="2">
        <v>0</v>
      </c>
      <c r="AB1808" s="2">
        <v>0</v>
      </c>
    </row>
    <row r="1809" spans="24:28" x14ac:dyDescent="0.25">
      <c r="X1809" s="1">
        <v>73499</v>
      </c>
      <c r="Y1809" s="1">
        <v>150</v>
      </c>
      <c r="Z1809" s="2">
        <v>45.9</v>
      </c>
      <c r="AA1809" s="2">
        <v>26.21</v>
      </c>
      <c r="AB1809" s="2">
        <v>93.92</v>
      </c>
    </row>
    <row r="1810" spans="24:28" x14ac:dyDescent="0.25">
      <c r="X1810" s="1">
        <v>73522</v>
      </c>
      <c r="Y1810" s="1">
        <v>450</v>
      </c>
      <c r="Z1810" s="2">
        <v>0</v>
      </c>
      <c r="AA1810" s="2">
        <v>0</v>
      </c>
      <c r="AB1810" s="2">
        <v>41</v>
      </c>
    </row>
    <row r="1811" spans="24:28" x14ac:dyDescent="0.25">
      <c r="X1811" s="1">
        <v>73592</v>
      </c>
      <c r="Y1811" s="1">
        <v>104</v>
      </c>
      <c r="Z1811" s="2">
        <v>176.22</v>
      </c>
      <c r="AA1811" s="2">
        <v>0</v>
      </c>
      <c r="AB1811" s="2">
        <v>0</v>
      </c>
    </row>
    <row r="1812" spans="24:28" x14ac:dyDescent="0.25">
      <c r="X1812" s="1">
        <v>73610</v>
      </c>
      <c r="Y1812" s="1">
        <v>555</v>
      </c>
      <c r="Z1812" s="2">
        <v>46.92</v>
      </c>
      <c r="AA1812" s="2">
        <v>97.34</v>
      </c>
      <c r="AB1812" s="2">
        <v>46.24</v>
      </c>
    </row>
    <row r="1813" spans="24:28" x14ac:dyDescent="0.25">
      <c r="X1813" s="1">
        <v>73727</v>
      </c>
      <c r="Y1813" s="1">
        <v>260</v>
      </c>
      <c r="Z1813" s="2">
        <v>0</v>
      </c>
      <c r="AA1813" s="2">
        <v>0</v>
      </c>
      <c r="AB1813" s="2">
        <v>93.18</v>
      </c>
    </row>
    <row r="1814" spans="24:28" x14ac:dyDescent="0.25">
      <c r="X1814" s="1">
        <v>73758</v>
      </c>
      <c r="Y1814" s="1">
        <v>150</v>
      </c>
      <c r="Z1814" s="2">
        <v>45.07</v>
      </c>
      <c r="AA1814" s="2">
        <v>0</v>
      </c>
      <c r="AB1814" s="2">
        <v>48.33</v>
      </c>
    </row>
    <row r="1815" spans="24:28" x14ac:dyDescent="0.25">
      <c r="X1815" s="1">
        <v>73760</v>
      </c>
      <c r="Y1815" s="1">
        <v>777</v>
      </c>
      <c r="Z1815" s="2">
        <v>0</v>
      </c>
      <c r="AA1815" s="2">
        <v>161.04</v>
      </c>
      <c r="AB1815" s="2">
        <v>0</v>
      </c>
    </row>
    <row r="1816" spans="24:28" x14ac:dyDescent="0.25">
      <c r="X1816" s="1">
        <v>73763</v>
      </c>
      <c r="Y1816" s="1">
        <v>104</v>
      </c>
      <c r="Z1816" s="2">
        <v>0</v>
      </c>
      <c r="AA1816" s="2">
        <v>279.98</v>
      </c>
      <c r="AB1816" s="2">
        <v>0</v>
      </c>
    </row>
    <row r="1817" spans="24:28" x14ac:dyDescent="0.25">
      <c r="X1817" s="1">
        <v>73834</v>
      </c>
      <c r="Y1817" s="1">
        <v>104</v>
      </c>
      <c r="Z1817" s="2">
        <v>0</v>
      </c>
      <c r="AA1817" s="2">
        <v>0</v>
      </c>
      <c r="AB1817" s="2">
        <v>108.39</v>
      </c>
    </row>
    <row r="1818" spans="24:28" x14ac:dyDescent="0.25">
      <c r="X1818" s="1">
        <v>73886</v>
      </c>
      <c r="Y1818" s="1">
        <v>260</v>
      </c>
      <c r="Z1818" s="2">
        <v>46.92</v>
      </c>
      <c r="AA1818" s="2">
        <v>0</v>
      </c>
      <c r="AB1818" s="2">
        <v>123</v>
      </c>
    </row>
    <row r="1819" spans="24:28" x14ac:dyDescent="0.25">
      <c r="X1819" s="1">
        <v>73960</v>
      </c>
      <c r="Y1819" s="1">
        <v>320</v>
      </c>
      <c r="Z1819" s="2">
        <v>0</v>
      </c>
      <c r="AA1819" s="2">
        <v>381.56</v>
      </c>
      <c r="AB1819" s="2">
        <v>0</v>
      </c>
    </row>
    <row r="1820" spans="24:28" x14ac:dyDescent="0.25">
      <c r="X1820" s="1">
        <v>73961</v>
      </c>
      <c r="Y1820" s="1">
        <v>180</v>
      </c>
      <c r="Z1820" s="2">
        <v>0</v>
      </c>
      <c r="AA1820" s="2">
        <v>0</v>
      </c>
      <c r="AB1820" s="2">
        <v>122.53</v>
      </c>
    </row>
    <row r="1821" spans="24:28" x14ac:dyDescent="0.25">
      <c r="X1821" s="1">
        <v>74083</v>
      </c>
      <c r="Y1821" s="1">
        <v>220</v>
      </c>
      <c r="Z1821" s="2">
        <v>0</v>
      </c>
      <c r="AA1821" s="2">
        <v>0</v>
      </c>
      <c r="AB1821" s="2">
        <v>183.24</v>
      </c>
    </row>
    <row r="1822" spans="24:28" x14ac:dyDescent="0.25">
      <c r="X1822" s="1">
        <v>74089</v>
      </c>
      <c r="Y1822" s="1">
        <v>220</v>
      </c>
      <c r="Z1822" s="2">
        <v>46.92</v>
      </c>
      <c r="AA1822" s="2">
        <v>46.59</v>
      </c>
      <c r="AB1822" s="2">
        <v>0</v>
      </c>
    </row>
    <row r="1823" spans="24:28" x14ac:dyDescent="0.25">
      <c r="X1823" s="1">
        <v>74340</v>
      </c>
      <c r="Y1823" s="1">
        <v>150</v>
      </c>
      <c r="Z1823" s="2">
        <v>137.69999999999999</v>
      </c>
      <c r="AA1823" s="2">
        <v>98.02</v>
      </c>
      <c r="AB1823" s="2">
        <v>0</v>
      </c>
    </row>
    <row r="1824" spans="24:28" x14ac:dyDescent="0.25">
      <c r="X1824" s="1">
        <v>74348</v>
      </c>
      <c r="Y1824" s="1">
        <v>555</v>
      </c>
      <c r="Z1824" s="2">
        <v>0</v>
      </c>
      <c r="AA1824" s="2">
        <v>59.4</v>
      </c>
      <c r="AB1824" s="2">
        <v>0</v>
      </c>
    </row>
    <row r="1825" spans="24:28" x14ac:dyDescent="0.25">
      <c r="X1825" s="1">
        <v>74402</v>
      </c>
      <c r="Y1825" s="1">
        <v>260</v>
      </c>
      <c r="Z1825" s="2">
        <v>0</v>
      </c>
      <c r="AA1825" s="2">
        <v>93.18</v>
      </c>
      <c r="AB1825" s="2">
        <v>79.98</v>
      </c>
    </row>
    <row r="1826" spans="24:28" x14ac:dyDescent="0.25">
      <c r="X1826" s="1">
        <v>74418</v>
      </c>
      <c r="Y1826" s="1">
        <v>4980</v>
      </c>
      <c r="Z1826" s="2">
        <v>0</v>
      </c>
      <c r="AA1826" s="2">
        <v>0</v>
      </c>
      <c r="AB1826" s="2">
        <v>123.02</v>
      </c>
    </row>
    <row r="1827" spans="24:28" x14ac:dyDescent="0.25">
      <c r="X1827" s="1">
        <v>74462</v>
      </c>
      <c r="Y1827" s="1">
        <v>450</v>
      </c>
      <c r="Z1827" s="2">
        <v>46.91</v>
      </c>
      <c r="AA1827" s="2">
        <v>183.94</v>
      </c>
      <c r="AB1827" s="2">
        <v>0</v>
      </c>
    </row>
    <row r="1828" spans="24:28" x14ac:dyDescent="0.25">
      <c r="X1828" s="1">
        <v>74524</v>
      </c>
      <c r="Y1828" s="1">
        <v>555</v>
      </c>
      <c r="Z1828" s="2">
        <v>52.4</v>
      </c>
      <c r="AA1828" s="2">
        <v>0</v>
      </c>
      <c r="AB1828" s="2">
        <v>0</v>
      </c>
    </row>
    <row r="1829" spans="24:28" x14ac:dyDescent="0.25">
      <c r="X1829" s="1">
        <v>74728</v>
      </c>
      <c r="Y1829" s="1">
        <v>220</v>
      </c>
      <c r="Z1829" s="2">
        <v>0</v>
      </c>
      <c r="AA1829" s="2">
        <v>405.72</v>
      </c>
      <c r="AB1829" s="2">
        <v>0</v>
      </c>
    </row>
    <row r="1830" spans="24:28" x14ac:dyDescent="0.25">
      <c r="X1830" s="1">
        <v>74832</v>
      </c>
      <c r="Y1830" s="1">
        <v>150</v>
      </c>
      <c r="Z1830" s="2">
        <v>0</v>
      </c>
      <c r="AA1830" s="2">
        <v>0</v>
      </c>
      <c r="AB1830" s="2">
        <v>43.21</v>
      </c>
    </row>
    <row r="1831" spans="24:28" x14ac:dyDescent="0.25">
      <c r="X1831" s="1">
        <v>74935</v>
      </c>
      <c r="Y1831" s="1">
        <v>150</v>
      </c>
      <c r="Z1831" s="2">
        <v>261.23</v>
      </c>
      <c r="AA1831" s="2">
        <v>231.39</v>
      </c>
      <c r="AB1831" s="2">
        <v>0</v>
      </c>
    </row>
    <row r="1832" spans="24:28" x14ac:dyDescent="0.25">
      <c r="X1832" s="1">
        <v>74965</v>
      </c>
      <c r="Y1832" s="1">
        <v>260</v>
      </c>
      <c r="Z1832" s="2">
        <v>0</v>
      </c>
      <c r="AA1832" s="2">
        <v>49.74</v>
      </c>
      <c r="AB1832" s="2">
        <v>152.15</v>
      </c>
    </row>
    <row r="1833" spans="24:28" x14ac:dyDescent="0.25">
      <c r="X1833" s="1">
        <v>74990</v>
      </c>
      <c r="Y1833" s="1">
        <v>150</v>
      </c>
      <c r="Z1833" s="2">
        <v>0</v>
      </c>
      <c r="AA1833" s="2">
        <v>770.52</v>
      </c>
      <c r="AB1833" s="2">
        <v>0</v>
      </c>
    </row>
    <row r="1834" spans="24:28" x14ac:dyDescent="0.25">
      <c r="X1834" s="1">
        <v>75037</v>
      </c>
      <c r="Y1834" s="1">
        <v>340</v>
      </c>
      <c r="Z1834" s="2">
        <v>0</v>
      </c>
      <c r="AA1834" s="2">
        <v>0</v>
      </c>
      <c r="AB1834" s="2">
        <v>175.74</v>
      </c>
    </row>
    <row r="1835" spans="24:28" x14ac:dyDescent="0.25">
      <c r="X1835" s="1">
        <v>75200</v>
      </c>
      <c r="Y1835" s="1">
        <v>104</v>
      </c>
      <c r="Z1835" s="2">
        <v>0</v>
      </c>
      <c r="AA1835" s="2">
        <v>184.77</v>
      </c>
      <c r="AB1835" s="2">
        <v>0</v>
      </c>
    </row>
    <row r="1836" spans="24:28" x14ac:dyDescent="0.25">
      <c r="X1836" s="1">
        <v>75434</v>
      </c>
      <c r="Y1836" s="1">
        <v>220</v>
      </c>
      <c r="Z1836" s="2">
        <v>0</v>
      </c>
      <c r="AA1836" s="2">
        <v>173.09</v>
      </c>
      <c r="AB1836" s="2">
        <v>0</v>
      </c>
    </row>
    <row r="1837" spans="24:28" x14ac:dyDescent="0.25">
      <c r="X1837" s="1">
        <v>75461</v>
      </c>
      <c r="Y1837" s="1">
        <v>320</v>
      </c>
      <c r="Z1837" s="2">
        <v>157.72</v>
      </c>
      <c r="AA1837" s="2">
        <v>0</v>
      </c>
      <c r="AB1837" s="2">
        <v>0</v>
      </c>
    </row>
    <row r="1838" spans="24:28" x14ac:dyDescent="0.25">
      <c r="X1838" s="1">
        <v>75494</v>
      </c>
      <c r="Y1838" s="1">
        <v>260</v>
      </c>
      <c r="Z1838" s="2">
        <v>0</v>
      </c>
      <c r="AA1838" s="2">
        <v>0</v>
      </c>
      <c r="AB1838" s="2">
        <v>34.979999999999997</v>
      </c>
    </row>
    <row r="1839" spans="24:28" x14ac:dyDescent="0.25">
      <c r="X1839" s="1">
        <v>75517</v>
      </c>
      <c r="Y1839" s="1">
        <v>370</v>
      </c>
      <c r="Z1839" s="2">
        <v>2708.04</v>
      </c>
      <c r="AA1839" s="2">
        <v>0</v>
      </c>
      <c r="AB1839" s="2">
        <v>0</v>
      </c>
    </row>
    <row r="1840" spans="24:28" x14ac:dyDescent="0.25">
      <c r="X1840" s="1">
        <v>75520</v>
      </c>
      <c r="Y1840" s="1">
        <v>370</v>
      </c>
      <c r="Z1840" s="2">
        <v>0</v>
      </c>
      <c r="AA1840" s="2">
        <v>51.44</v>
      </c>
      <c r="AB1840" s="2">
        <v>0</v>
      </c>
    </row>
    <row r="1841" spans="24:28" x14ac:dyDescent="0.25">
      <c r="X1841" s="1">
        <v>75586</v>
      </c>
      <c r="Y1841" s="1">
        <v>370</v>
      </c>
      <c r="Z1841" s="2">
        <v>0</v>
      </c>
      <c r="AA1841" s="2">
        <v>0</v>
      </c>
      <c r="AB1841" s="2">
        <v>215.22</v>
      </c>
    </row>
    <row r="1842" spans="24:28" x14ac:dyDescent="0.25">
      <c r="X1842" s="1">
        <v>75593</v>
      </c>
      <c r="Y1842" s="1">
        <v>150</v>
      </c>
      <c r="Z1842" s="2">
        <v>45.68</v>
      </c>
      <c r="AA1842" s="2">
        <v>49.1</v>
      </c>
      <c r="AB1842" s="2">
        <v>343.61</v>
      </c>
    </row>
    <row r="1843" spans="24:28" x14ac:dyDescent="0.25">
      <c r="X1843" s="1">
        <v>75614</v>
      </c>
      <c r="Y1843" s="1">
        <v>370</v>
      </c>
      <c r="Z1843" s="2">
        <v>144.41999999999999</v>
      </c>
      <c r="AA1843" s="2">
        <v>0</v>
      </c>
      <c r="AB1843" s="2">
        <v>0</v>
      </c>
    </row>
    <row r="1844" spans="24:28" x14ac:dyDescent="0.25">
      <c r="X1844" s="1">
        <v>75705</v>
      </c>
      <c r="Y1844" s="1">
        <v>370</v>
      </c>
      <c r="Z1844" s="2">
        <v>0</v>
      </c>
      <c r="AA1844" s="2">
        <v>0</v>
      </c>
      <c r="AB1844" s="2">
        <v>101.7</v>
      </c>
    </row>
    <row r="1845" spans="24:28" x14ac:dyDescent="0.25">
      <c r="X1845" s="1">
        <v>75718</v>
      </c>
      <c r="Y1845" s="1">
        <v>280</v>
      </c>
      <c r="Z1845" s="2">
        <v>45.59</v>
      </c>
      <c r="AA1845" s="2">
        <v>295.36</v>
      </c>
      <c r="AB1845" s="2">
        <v>131.88</v>
      </c>
    </row>
    <row r="1846" spans="24:28" x14ac:dyDescent="0.25">
      <c r="X1846" s="1">
        <v>75751</v>
      </c>
      <c r="Y1846" s="1">
        <v>150</v>
      </c>
      <c r="Z1846" s="2">
        <v>162.66</v>
      </c>
      <c r="AA1846" s="2">
        <v>23.73</v>
      </c>
      <c r="AB1846" s="2">
        <v>98.07</v>
      </c>
    </row>
    <row r="1847" spans="24:28" x14ac:dyDescent="0.25">
      <c r="X1847" s="1">
        <v>75773</v>
      </c>
      <c r="Y1847" s="1">
        <v>370</v>
      </c>
      <c r="Z1847" s="2">
        <v>0</v>
      </c>
      <c r="AA1847" s="2">
        <v>20.53</v>
      </c>
      <c r="AB1847" s="2">
        <v>0</v>
      </c>
    </row>
    <row r="1848" spans="24:28" x14ac:dyDescent="0.25">
      <c r="X1848" s="1">
        <v>75786</v>
      </c>
      <c r="Y1848" s="1">
        <v>150</v>
      </c>
      <c r="Z1848" s="2">
        <v>553.28</v>
      </c>
      <c r="AA1848" s="2">
        <v>631.57000000000005</v>
      </c>
      <c r="AB1848" s="2">
        <v>295.87</v>
      </c>
    </row>
    <row r="1849" spans="24:28" x14ac:dyDescent="0.25">
      <c r="X1849" s="1">
        <v>75828</v>
      </c>
      <c r="Y1849" s="1">
        <v>555</v>
      </c>
      <c r="Z1849" s="2">
        <v>93.18</v>
      </c>
      <c r="AA1849" s="2">
        <v>0</v>
      </c>
      <c r="AB1849" s="2">
        <v>0</v>
      </c>
    </row>
    <row r="1850" spans="24:28" x14ac:dyDescent="0.25">
      <c r="X1850" s="1">
        <v>75840</v>
      </c>
      <c r="Y1850" s="1">
        <v>220</v>
      </c>
      <c r="Z1850" s="2">
        <v>0</v>
      </c>
      <c r="AA1850" s="2">
        <v>186.24</v>
      </c>
      <c r="AB1850" s="2">
        <v>0</v>
      </c>
    </row>
    <row r="1851" spans="24:28" x14ac:dyDescent="0.25">
      <c r="X1851" s="1">
        <v>75846</v>
      </c>
      <c r="Y1851" s="1">
        <v>150</v>
      </c>
      <c r="Z1851" s="2">
        <v>0</v>
      </c>
      <c r="AA1851" s="2">
        <v>0</v>
      </c>
      <c r="AB1851" s="2">
        <v>476.16</v>
      </c>
    </row>
    <row r="1852" spans="24:28" x14ac:dyDescent="0.25">
      <c r="X1852" s="1">
        <v>75851</v>
      </c>
      <c r="Y1852" s="1">
        <v>250</v>
      </c>
      <c r="Z1852" s="2">
        <v>0</v>
      </c>
      <c r="AA1852" s="2">
        <v>137.69999999999999</v>
      </c>
      <c r="AB1852" s="2">
        <v>0</v>
      </c>
    </row>
    <row r="1853" spans="24:28" x14ac:dyDescent="0.25">
      <c r="X1853" s="1">
        <v>75860</v>
      </c>
      <c r="Y1853" s="1">
        <v>320</v>
      </c>
      <c r="Z1853" s="2">
        <v>94.25</v>
      </c>
      <c r="AA1853" s="2">
        <v>201.89</v>
      </c>
      <c r="AB1853" s="2">
        <v>229.82</v>
      </c>
    </row>
    <row r="1854" spans="24:28" x14ac:dyDescent="0.25">
      <c r="X1854" s="1">
        <v>75884</v>
      </c>
      <c r="Y1854" s="1">
        <v>320</v>
      </c>
      <c r="Z1854" s="2">
        <v>724.51</v>
      </c>
      <c r="AA1854" s="2">
        <v>722.31</v>
      </c>
      <c r="AB1854" s="2">
        <v>990.5</v>
      </c>
    </row>
    <row r="1855" spans="24:28" x14ac:dyDescent="0.25">
      <c r="X1855" s="1">
        <v>75910</v>
      </c>
      <c r="Y1855" s="1">
        <v>4980</v>
      </c>
      <c r="Z1855" s="2">
        <v>112.8</v>
      </c>
      <c r="AA1855" s="2">
        <v>0</v>
      </c>
      <c r="AB1855" s="2">
        <v>0</v>
      </c>
    </row>
    <row r="1856" spans="24:28" x14ac:dyDescent="0.25">
      <c r="X1856" s="1">
        <v>75932</v>
      </c>
      <c r="Y1856" s="1">
        <v>650</v>
      </c>
      <c r="Z1856" s="2">
        <v>0</v>
      </c>
      <c r="AA1856" s="2">
        <v>35.880000000000003</v>
      </c>
      <c r="AB1856" s="2">
        <v>0</v>
      </c>
    </row>
    <row r="1857" spans="24:28" x14ac:dyDescent="0.25">
      <c r="X1857" s="1">
        <v>75939</v>
      </c>
      <c r="Y1857" s="1">
        <v>320</v>
      </c>
      <c r="Z1857" s="2">
        <v>90.44</v>
      </c>
      <c r="AA1857" s="2">
        <v>88.86</v>
      </c>
      <c r="AB1857" s="2">
        <v>0</v>
      </c>
    </row>
    <row r="1858" spans="24:28" x14ac:dyDescent="0.25">
      <c r="X1858" s="1">
        <v>75952</v>
      </c>
      <c r="Y1858" s="1">
        <v>180</v>
      </c>
      <c r="Z1858" s="2">
        <v>142.88999999999999</v>
      </c>
      <c r="AA1858" s="2">
        <v>101.7</v>
      </c>
      <c r="AB1858" s="2">
        <v>0</v>
      </c>
    </row>
    <row r="1859" spans="24:28" x14ac:dyDescent="0.25">
      <c r="X1859" s="1">
        <v>75993</v>
      </c>
      <c r="Y1859" s="1">
        <v>180</v>
      </c>
      <c r="Z1859" s="2">
        <v>0</v>
      </c>
      <c r="AA1859" s="2">
        <v>1200.92</v>
      </c>
      <c r="AB1859" s="2">
        <v>0</v>
      </c>
    </row>
    <row r="1860" spans="24:28" x14ac:dyDescent="0.25">
      <c r="X1860" s="1">
        <v>75999</v>
      </c>
      <c r="Y1860" s="1">
        <v>180</v>
      </c>
      <c r="Z1860" s="2">
        <v>0</v>
      </c>
      <c r="AA1860" s="2">
        <v>48.1</v>
      </c>
      <c r="AB1860" s="2">
        <v>0</v>
      </c>
    </row>
    <row r="1861" spans="24:28" x14ac:dyDescent="0.25">
      <c r="X1861" s="1">
        <v>76000</v>
      </c>
      <c r="Y1861" s="1">
        <v>180</v>
      </c>
      <c r="Z1861" s="2">
        <v>0</v>
      </c>
      <c r="AA1861" s="2">
        <v>465.19</v>
      </c>
      <c r="AB1861" s="2">
        <v>270.58999999999997</v>
      </c>
    </row>
    <row r="1862" spans="24:28" x14ac:dyDescent="0.25">
      <c r="X1862" s="1">
        <v>76005</v>
      </c>
      <c r="Y1862" s="1">
        <v>180</v>
      </c>
      <c r="Z1862" s="2">
        <v>55.06</v>
      </c>
      <c r="AA1862" s="2">
        <v>0</v>
      </c>
      <c r="AB1862" s="2">
        <v>37.119999999999997</v>
      </c>
    </row>
    <row r="1863" spans="24:28" x14ac:dyDescent="0.25">
      <c r="X1863" s="1">
        <v>76007</v>
      </c>
      <c r="Y1863" s="1">
        <v>180</v>
      </c>
      <c r="Z1863" s="2">
        <v>80.400000000000006</v>
      </c>
      <c r="AA1863" s="2">
        <v>2386.92</v>
      </c>
      <c r="AB1863" s="2">
        <v>616.08000000000004</v>
      </c>
    </row>
    <row r="1864" spans="24:28" x14ac:dyDescent="0.25">
      <c r="X1864" s="1">
        <v>76015</v>
      </c>
      <c r="Y1864" s="1">
        <v>180</v>
      </c>
      <c r="Z1864" s="2">
        <v>192.16</v>
      </c>
      <c r="AA1864" s="2">
        <v>0</v>
      </c>
      <c r="AB1864" s="2">
        <v>0</v>
      </c>
    </row>
    <row r="1865" spans="24:28" x14ac:dyDescent="0.25">
      <c r="X1865" s="1">
        <v>76074</v>
      </c>
      <c r="Y1865" s="1">
        <v>650</v>
      </c>
      <c r="Z1865" s="2">
        <v>0</v>
      </c>
      <c r="AA1865" s="2">
        <v>0</v>
      </c>
      <c r="AB1865" s="2">
        <v>4.8899999999999997</v>
      </c>
    </row>
    <row r="1866" spans="24:28" x14ac:dyDescent="0.25">
      <c r="X1866" s="1">
        <v>76103</v>
      </c>
      <c r="Y1866" s="1">
        <v>320</v>
      </c>
      <c r="Z1866" s="2">
        <v>176.36</v>
      </c>
      <c r="AA1866" s="2">
        <v>328.73</v>
      </c>
      <c r="AB1866" s="2">
        <v>189.64</v>
      </c>
    </row>
    <row r="1867" spans="24:28" x14ac:dyDescent="0.25">
      <c r="X1867" s="1">
        <v>76112</v>
      </c>
      <c r="Y1867" s="1">
        <v>340</v>
      </c>
      <c r="Z1867" s="2">
        <v>0</v>
      </c>
      <c r="AA1867" s="2">
        <v>0</v>
      </c>
      <c r="AB1867" s="2">
        <v>201.36</v>
      </c>
    </row>
    <row r="1868" spans="24:28" x14ac:dyDescent="0.25">
      <c r="X1868" s="1">
        <v>76123</v>
      </c>
      <c r="Y1868" s="1">
        <v>360</v>
      </c>
      <c r="Z1868" s="2">
        <v>242.09</v>
      </c>
      <c r="AA1868" s="2">
        <v>159.58000000000001</v>
      </c>
      <c r="AB1868" s="2">
        <v>451.98</v>
      </c>
    </row>
    <row r="1869" spans="24:28" x14ac:dyDescent="0.25">
      <c r="X1869" s="1">
        <v>76133</v>
      </c>
      <c r="Y1869" s="1">
        <v>150</v>
      </c>
      <c r="Z1869" s="2">
        <v>45.07</v>
      </c>
      <c r="AA1869" s="2">
        <v>0</v>
      </c>
      <c r="AB1869" s="2">
        <v>0</v>
      </c>
    </row>
    <row r="1870" spans="24:28" x14ac:dyDescent="0.25">
      <c r="X1870" s="1">
        <v>76169</v>
      </c>
      <c r="Y1870" s="1">
        <v>150</v>
      </c>
      <c r="Z1870" s="2">
        <v>54.9</v>
      </c>
      <c r="AA1870" s="2">
        <v>0</v>
      </c>
      <c r="AB1870" s="2">
        <v>0</v>
      </c>
    </row>
    <row r="1871" spans="24:28" x14ac:dyDescent="0.25">
      <c r="X1871" s="1">
        <v>76176</v>
      </c>
      <c r="Y1871" s="1">
        <v>220</v>
      </c>
      <c r="Z1871" s="2">
        <v>2058.63</v>
      </c>
      <c r="AA1871" s="2">
        <v>807.82</v>
      </c>
      <c r="AB1871" s="2">
        <v>1262.23</v>
      </c>
    </row>
    <row r="1872" spans="24:28" x14ac:dyDescent="0.25">
      <c r="X1872" s="1">
        <v>76182</v>
      </c>
      <c r="Y1872" s="1">
        <v>4980</v>
      </c>
      <c r="Z1872" s="2">
        <v>0</v>
      </c>
      <c r="AA1872" s="2">
        <v>0</v>
      </c>
      <c r="AB1872" s="2">
        <v>161.56</v>
      </c>
    </row>
    <row r="1873" spans="24:28" x14ac:dyDescent="0.25">
      <c r="X1873" s="1">
        <v>76184</v>
      </c>
      <c r="Y1873" s="1">
        <v>280</v>
      </c>
      <c r="Z1873" s="2">
        <v>92.52</v>
      </c>
      <c r="AA1873" s="2">
        <v>145.91999999999999</v>
      </c>
      <c r="AB1873" s="2">
        <v>46.65</v>
      </c>
    </row>
    <row r="1874" spans="24:28" x14ac:dyDescent="0.25">
      <c r="X1874" s="1">
        <v>76210</v>
      </c>
      <c r="Y1874" s="1">
        <v>150</v>
      </c>
      <c r="Z1874" s="2">
        <v>356.26</v>
      </c>
      <c r="AA1874" s="2">
        <v>0</v>
      </c>
      <c r="AB1874" s="2">
        <v>186.77</v>
      </c>
    </row>
    <row r="1875" spans="24:28" x14ac:dyDescent="0.25">
      <c r="X1875" s="1">
        <v>76285</v>
      </c>
      <c r="Y1875" s="1">
        <v>400</v>
      </c>
      <c r="Z1875" s="2">
        <v>0</v>
      </c>
      <c r="AA1875" s="2">
        <v>9.0500000000000007</v>
      </c>
      <c r="AB1875" s="2">
        <v>17.579999999999998</v>
      </c>
    </row>
    <row r="1876" spans="24:28" x14ac:dyDescent="0.25">
      <c r="X1876" s="1">
        <v>76287</v>
      </c>
      <c r="Y1876" s="1">
        <v>450</v>
      </c>
      <c r="Z1876" s="2">
        <v>137.35</v>
      </c>
      <c r="AA1876" s="2">
        <v>0</v>
      </c>
      <c r="AB1876" s="2">
        <v>152.4</v>
      </c>
    </row>
    <row r="1877" spans="24:28" x14ac:dyDescent="0.25">
      <c r="X1877" s="1">
        <v>76311</v>
      </c>
      <c r="Y1877" s="1">
        <v>777</v>
      </c>
      <c r="Z1877" s="2">
        <v>191.04</v>
      </c>
      <c r="AA1877" s="2">
        <v>0</v>
      </c>
      <c r="AB1877" s="2">
        <v>197.5</v>
      </c>
    </row>
    <row r="1878" spans="24:28" x14ac:dyDescent="0.25">
      <c r="X1878" s="1">
        <v>76351</v>
      </c>
      <c r="Y1878" s="1">
        <v>777</v>
      </c>
      <c r="Z1878" s="2">
        <v>561.66</v>
      </c>
      <c r="AA1878" s="2">
        <v>0</v>
      </c>
      <c r="AB1878" s="2">
        <v>0</v>
      </c>
    </row>
    <row r="1879" spans="24:28" x14ac:dyDescent="0.25">
      <c r="X1879" s="1">
        <v>76356</v>
      </c>
      <c r="Y1879" s="1">
        <v>150</v>
      </c>
      <c r="Z1879" s="2">
        <v>0</v>
      </c>
      <c r="AA1879" s="2">
        <v>74.27</v>
      </c>
      <c r="AB1879" s="2">
        <v>0</v>
      </c>
    </row>
    <row r="1880" spans="24:28" x14ac:dyDescent="0.25">
      <c r="X1880" s="1">
        <v>76357</v>
      </c>
      <c r="Y1880" s="1">
        <v>340</v>
      </c>
      <c r="Z1880" s="2">
        <v>204.52</v>
      </c>
      <c r="AA1880" s="2">
        <v>2687.13</v>
      </c>
      <c r="AB1880" s="2">
        <v>1956.94</v>
      </c>
    </row>
    <row r="1881" spans="24:28" x14ac:dyDescent="0.25">
      <c r="X1881" s="1">
        <v>76383</v>
      </c>
      <c r="Y1881" s="1">
        <v>4980</v>
      </c>
      <c r="Z1881" s="2">
        <v>147.30000000000001</v>
      </c>
      <c r="AA1881" s="2">
        <v>304.54000000000002</v>
      </c>
      <c r="AB1881" s="2">
        <v>392.18</v>
      </c>
    </row>
    <row r="1882" spans="24:28" x14ac:dyDescent="0.25">
      <c r="X1882" s="1">
        <v>76412</v>
      </c>
      <c r="Y1882" s="1">
        <v>180</v>
      </c>
      <c r="Z1882" s="2">
        <v>98.66</v>
      </c>
      <c r="AA1882" s="2">
        <v>151.32</v>
      </c>
      <c r="AB1882" s="2">
        <v>47.26</v>
      </c>
    </row>
    <row r="1883" spans="24:28" x14ac:dyDescent="0.25">
      <c r="X1883" s="1">
        <v>76438</v>
      </c>
      <c r="Y1883" s="1">
        <v>104</v>
      </c>
      <c r="Z1883" s="2">
        <v>59.22</v>
      </c>
      <c r="AA1883" s="2">
        <v>31</v>
      </c>
      <c r="AB1883" s="2">
        <v>36.520000000000003</v>
      </c>
    </row>
    <row r="1884" spans="24:28" x14ac:dyDescent="0.25">
      <c r="X1884" s="1">
        <v>76503</v>
      </c>
      <c r="Y1884" s="1">
        <v>340</v>
      </c>
      <c r="Z1884" s="2">
        <v>52.64</v>
      </c>
      <c r="AA1884" s="2">
        <v>52.64</v>
      </c>
      <c r="AB1884" s="2">
        <v>105.18</v>
      </c>
    </row>
    <row r="1885" spans="24:28" x14ac:dyDescent="0.25">
      <c r="X1885" s="1">
        <v>76509</v>
      </c>
      <c r="Y1885" s="1">
        <v>4980</v>
      </c>
      <c r="Z1885" s="2">
        <v>0</v>
      </c>
      <c r="AA1885" s="2">
        <v>0</v>
      </c>
      <c r="AB1885" s="2">
        <v>79.38</v>
      </c>
    </row>
    <row r="1886" spans="24:28" x14ac:dyDescent="0.25">
      <c r="X1886" s="1">
        <v>76607</v>
      </c>
      <c r="Y1886" s="1">
        <v>370</v>
      </c>
      <c r="Z1886" s="2">
        <v>0</v>
      </c>
      <c r="AA1886" s="2">
        <v>4063.44</v>
      </c>
      <c r="AB1886" s="2">
        <v>0</v>
      </c>
    </row>
    <row r="1887" spans="24:28" x14ac:dyDescent="0.25">
      <c r="X1887" s="1">
        <v>76620</v>
      </c>
      <c r="Y1887" s="1">
        <v>370</v>
      </c>
      <c r="Z1887" s="2">
        <v>2451.12</v>
      </c>
      <c r="AA1887" s="2">
        <v>0</v>
      </c>
      <c r="AB1887" s="2">
        <v>0</v>
      </c>
    </row>
    <row r="1888" spans="24:28" x14ac:dyDescent="0.25">
      <c r="X1888" s="1">
        <v>76621</v>
      </c>
      <c r="Y1888" s="1">
        <v>370</v>
      </c>
      <c r="Z1888" s="2">
        <v>251.28</v>
      </c>
      <c r="AA1888" s="2">
        <v>0</v>
      </c>
      <c r="AB1888" s="2">
        <v>0</v>
      </c>
    </row>
    <row r="1889" spans="24:28" x14ac:dyDescent="0.25">
      <c r="X1889" s="1">
        <v>76649</v>
      </c>
      <c r="Y1889" s="1">
        <v>500</v>
      </c>
      <c r="Z1889" s="2">
        <v>47.8</v>
      </c>
      <c r="AA1889" s="2">
        <v>0</v>
      </c>
      <c r="AB1889" s="2">
        <v>0</v>
      </c>
    </row>
    <row r="1890" spans="24:28" x14ac:dyDescent="0.25">
      <c r="X1890" s="1">
        <v>76657</v>
      </c>
      <c r="Y1890" s="1">
        <v>340</v>
      </c>
      <c r="Z1890" s="2">
        <v>0</v>
      </c>
      <c r="AA1890" s="2">
        <v>136.75</v>
      </c>
      <c r="AB1890" s="2">
        <v>0</v>
      </c>
    </row>
    <row r="1891" spans="24:28" x14ac:dyDescent="0.25">
      <c r="X1891" s="1">
        <v>76732</v>
      </c>
      <c r="Y1891" s="1">
        <v>320</v>
      </c>
      <c r="Z1891" s="2">
        <v>287.39999999999998</v>
      </c>
      <c r="AA1891" s="2">
        <v>0</v>
      </c>
      <c r="AB1891" s="2">
        <v>0</v>
      </c>
    </row>
    <row r="1892" spans="24:28" x14ac:dyDescent="0.25">
      <c r="X1892" s="1">
        <v>76734</v>
      </c>
      <c r="Y1892" s="1">
        <v>370</v>
      </c>
      <c r="Z1892" s="2">
        <v>1650.12</v>
      </c>
      <c r="AA1892" s="2">
        <v>4112.1000000000004</v>
      </c>
      <c r="AB1892" s="2">
        <v>0</v>
      </c>
    </row>
    <row r="1893" spans="24:28" x14ac:dyDescent="0.25">
      <c r="X1893" s="1">
        <v>76735</v>
      </c>
      <c r="Y1893" s="1">
        <v>370</v>
      </c>
      <c r="Z1893" s="2">
        <v>0</v>
      </c>
      <c r="AA1893" s="2">
        <v>123.15</v>
      </c>
      <c r="AB1893" s="2">
        <v>0</v>
      </c>
    </row>
    <row r="1894" spans="24:28" x14ac:dyDescent="0.25">
      <c r="X1894" s="1">
        <v>76738</v>
      </c>
      <c r="Y1894" s="1">
        <v>370</v>
      </c>
      <c r="Z1894" s="2">
        <v>1391.44</v>
      </c>
      <c r="AA1894" s="2">
        <v>163.32</v>
      </c>
      <c r="AB1894" s="2">
        <v>83</v>
      </c>
    </row>
    <row r="1895" spans="24:28" x14ac:dyDescent="0.25">
      <c r="X1895" s="1">
        <v>76739</v>
      </c>
      <c r="Y1895" s="1">
        <v>370</v>
      </c>
      <c r="Z1895" s="2">
        <v>190.31</v>
      </c>
      <c r="AA1895" s="2">
        <v>0</v>
      </c>
      <c r="AB1895" s="2">
        <v>0</v>
      </c>
    </row>
    <row r="1896" spans="24:28" x14ac:dyDescent="0.25">
      <c r="X1896" s="1">
        <v>76741</v>
      </c>
      <c r="Y1896" s="1">
        <v>370</v>
      </c>
      <c r="Z1896" s="2">
        <v>0</v>
      </c>
      <c r="AA1896" s="2">
        <v>46.79</v>
      </c>
      <c r="AB1896" s="2">
        <v>0</v>
      </c>
    </row>
    <row r="1897" spans="24:28" x14ac:dyDescent="0.25">
      <c r="X1897" s="1">
        <v>76745</v>
      </c>
      <c r="Y1897" s="1">
        <v>370</v>
      </c>
      <c r="Z1897" s="2">
        <v>0</v>
      </c>
      <c r="AA1897" s="2">
        <v>0</v>
      </c>
      <c r="AB1897" s="2">
        <v>419.2</v>
      </c>
    </row>
    <row r="1898" spans="24:28" x14ac:dyDescent="0.25">
      <c r="X1898" s="1">
        <v>76749</v>
      </c>
      <c r="Y1898" s="1">
        <v>370</v>
      </c>
      <c r="Z1898" s="2">
        <v>2865.32</v>
      </c>
      <c r="AA1898" s="2">
        <v>0</v>
      </c>
      <c r="AB1898" s="2">
        <v>0</v>
      </c>
    </row>
    <row r="1899" spans="24:28" x14ac:dyDescent="0.25">
      <c r="X1899" s="1">
        <v>76754</v>
      </c>
      <c r="Y1899" s="1">
        <v>370</v>
      </c>
      <c r="Z1899" s="2">
        <v>123.12</v>
      </c>
      <c r="AA1899" s="2">
        <v>0</v>
      </c>
      <c r="AB1899" s="2">
        <v>0</v>
      </c>
    </row>
    <row r="1900" spans="24:28" x14ac:dyDescent="0.25">
      <c r="X1900" s="1">
        <v>76756</v>
      </c>
      <c r="Y1900" s="1">
        <v>370</v>
      </c>
      <c r="Z1900" s="2">
        <v>0</v>
      </c>
      <c r="AA1900" s="2">
        <v>0</v>
      </c>
      <c r="AB1900" s="2">
        <v>621.16999999999996</v>
      </c>
    </row>
    <row r="1901" spans="24:28" x14ac:dyDescent="0.25">
      <c r="X1901" s="1">
        <v>76758</v>
      </c>
      <c r="Y1901" s="1">
        <v>370</v>
      </c>
      <c r="Z1901" s="2">
        <v>142.86000000000001</v>
      </c>
      <c r="AA1901" s="2">
        <v>50.86</v>
      </c>
      <c r="AB1901" s="2">
        <v>0</v>
      </c>
    </row>
    <row r="1902" spans="24:28" x14ac:dyDescent="0.25">
      <c r="X1902" s="1">
        <v>76764</v>
      </c>
      <c r="Y1902" s="1">
        <v>370</v>
      </c>
      <c r="Z1902" s="2">
        <v>51.8</v>
      </c>
      <c r="AA1902" s="2">
        <v>0</v>
      </c>
      <c r="AB1902" s="2">
        <v>0</v>
      </c>
    </row>
    <row r="1903" spans="24:28" x14ac:dyDescent="0.25">
      <c r="X1903" s="1">
        <v>76771</v>
      </c>
      <c r="Y1903" s="1">
        <v>370</v>
      </c>
      <c r="Z1903" s="2">
        <v>4966.16</v>
      </c>
      <c r="AA1903" s="2">
        <v>4214.2299999999996</v>
      </c>
      <c r="AB1903" s="2">
        <v>3447.42</v>
      </c>
    </row>
    <row r="1904" spans="24:28" x14ac:dyDescent="0.25">
      <c r="X1904" s="1">
        <v>76779</v>
      </c>
      <c r="Y1904" s="1">
        <v>320</v>
      </c>
      <c r="Z1904" s="2">
        <v>93.32</v>
      </c>
      <c r="AA1904" s="2">
        <v>0</v>
      </c>
      <c r="AB1904" s="2">
        <v>45.09</v>
      </c>
    </row>
    <row r="1905" spans="24:28" x14ac:dyDescent="0.25">
      <c r="X1905" s="1">
        <v>76788</v>
      </c>
      <c r="Y1905" s="1">
        <v>370</v>
      </c>
      <c r="Z1905" s="2">
        <v>90.53</v>
      </c>
      <c r="AA1905" s="2">
        <v>0</v>
      </c>
      <c r="AB1905" s="2">
        <v>358.17</v>
      </c>
    </row>
    <row r="1906" spans="24:28" x14ac:dyDescent="0.25">
      <c r="X1906" s="1">
        <v>76790</v>
      </c>
      <c r="Y1906" s="1">
        <v>370</v>
      </c>
      <c r="Z1906" s="2">
        <v>1733.29</v>
      </c>
      <c r="AA1906" s="2">
        <v>19.07</v>
      </c>
      <c r="AB1906" s="2">
        <v>2319.06</v>
      </c>
    </row>
    <row r="1907" spans="24:28" x14ac:dyDescent="0.25">
      <c r="X1907" s="1">
        <v>76792</v>
      </c>
      <c r="Y1907" s="1">
        <v>370</v>
      </c>
      <c r="Z1907" s="2">
        <v>707.02</v>
      </c>
      <c r="AA1907" s="2">
        <v>0</v>
      </c>
      <c r="AB1907" s="2">
        <v>0</v>
      </c>
    </row>
    <row r="1908" spans="24:28" x14ac:dyDescent="0.25">
      <c r="X1908" s="1">
        <v>76798</v>
      </c>
      <c r="Y1908" s="1">
        <v>180</v>
      </c>
      <c r="Z1908" s="2">
        <v>3123.84</v>
      </c>
      <c r="AA1908" s="2">
        <v>892.2</v>
      </c>
      <c r="AB1908" s="2">
        <v>0</v>
      </c>
    </row>
    <row r="1909" spans="24:28" x14ac:dyDescent="0.25">
      <c r="X1909" s="1">
        <v>76799</v>
      </c>
      <c r="Y1909" s="1">
        <v>370</v>
      </c>
      <c r="Z1909" s="2">
        <v>0</v>
      </c>
      <c r="AA1909" s="2">
        <v>0</v>
      </c>
      <c r="AB1909" s="2">
        <v>3027.66</v>
      </c>
    </row>
    <row r="1910" spans="24:28" x14ac:dyDescent="0.25">
      <c r="X1910" s="1">
        <v>76807</v>
      </c>
      <c r="Y1910" s="1">
        <v>370</v>
      </c>
      <c r="Z1910" s="2">
        <v>0</v>
      </c>
      <c r="AA1910" s="2">
        <v>0</v>
      </c>
      <c r="AB1910" s="2">
        <v>1808.94</v>
      </c>
    </row>
    <row r="1911" spans="24:28" x14ac:dyDescent="0.25">
      <c r="X1911" s="1">
        <v>76810</v>
      </c>
      <c r="Y1911" s="1">
        <v>370</v>
      </c>
      <c r="Z1911" s="2">
        <v>0</v>
      </c>
      <c r="AA1911" s="2">
        <v>411.44</v>
      </c>
      <c r="AB1911" s="2">
        <v>865.72</v>
      </c>
    </row>
    <row r="1912" spans="24:28" x14ac:dyDescent="0.25">
      <c r="X1912" s="1">
        <v>76819</v>
      </c>
      <c r="Y1912" s="1">
        <v>370</v>
      </c>
      <c r="Z1912" s="2">
        <v>905.2</v>
      </c>
      <c r="AA1912" s="2">
        <v>0</v>
      </c>
      <c r="AB1912" s="2">
        <v>0</v>
      </c>
    </row>
    <row r="1913" spans="24:28" x14ac:dyDescent="0.25">
      <c r="X1913" s="1">
        <v>76823</v>
      </c>
      <c r="Y1913" s="1">
        <v>370</v>
      </c>
      <c r="Z1913" s="2">
        <v>392.28</v>
      </c>
      <c r="AA1913" s="2">
        <v>0</v>
      </c>
      <c r="AB1913" s="2">
        <v>0</v>
      </c>
    </row>
    <row r="1914" spans="24:28" x14ac:dyDescent="0.25">
      <c r="X1914" s="1">
        <v>76824</v>
      </c>
      <c r="Y1914" s="1">
        <v>370</v>
      </c>
      <c r="Z1914" s="2">
        <v>0</v>
      </c>
      <c r="AA1914" s="2">
        <v>2859.84</v>
      </c>
      <c r="AB1914" s="2">
        <v>0</v>
      </c>
    </row>
    <row r="1915" spans="24:28" x14ac:dyDescent="0.25">
      <c r="X1915" s="1">
        <v>76825</v>
      </c>
      <c r="Y1915" s="1">
        <v>370</v>
      </c>
      <c r="Z1915" s="2">
        <v>965.97</v>
      </c>
      <c r="AA1915" s="2">
        <v>619.47</v>
      </c>
      <c r="AB1915" s="2">
        <v>738.15</v>
      </c>
    </row>
    <row r="1916" spans="24:28" x14ac:dyDescent="0.25">
      <c r="X1916" s="1">
        <v>76827</v>
      </c>
      <c r="Y1916" s="1">
        <v>370</v>
      </c>
      <c r="Z1916" s="2">
        <v>436.61</v>
      </c>
      <c r="AA1916" s="2">
        <v>0</v>
      </c>
      <c r="AB1916" s="2">
        <v>0</v>
      </c>
    </row>
    <row r="1917" spans="24:28" x14ac:dyDescent="0.25">
      <c r="X1917" s="1">
        <v>76829</v>
      </c>
      <c r="Y1917" s="1">
        <v>180</v>
      </c>
      <c r="Z1917" s="2">
        <v>1761.77</v>
      </c>
      <c r="AA1917" s="2">
        <v>0</v>
      </c>
      <c r="AB1917" s="2">
        <v>0</v>
      </c>
    </row>
    <row r="1918" spans="24:28" x14ac:dyDescent="0.25">
      <c r="X1918" s="1">
        <v>76837</v>
      </c>
      <c r="Y1918" s="1">
        <v>370</v>
      </c>
      <c r="Z1918" s="2">
        <v>1039.56</v>
      </c>
      <c r="AA1918" s="2">
        <v>0</v>
      </c>
      <c r="AB1918" s="2">
        <v>0</v>
      </c>
    </row>
    <row r="1919" spans="24:28" x14ac:dyDescent="0.25">
      <c r="X1919" s="1">
        <v>76840</v>
      </c>
      <c r="Y1919" s="1">
        <v>340</v>
      </c>
      <c r="Z1919" s="2">
        <v>500.42</v>
      </c>
      <c r="AA1919" s="2">
        <v>0</v>
      </c>
      <c r="AB1919" s="2">
        <v>376.38</v>
      </c>
    </row>
    <row r="1920" spans="24:28" x14ac:dyDescent="0.25">
      <c r="X1920" s="1">
        <v>76841</v>
      </c>
      <c r="Y1920" s="1">
        <v>180</v>
      </c>
      <c r="Z1920" s="2">
        <v>96.28</v>
      </c>
      <c r="AA1920" s="2">
        <v>0</v>
      </c>
      <c r="AB1920" s="2">
        <v>0</v>
      </c>
    </row>
    <row r="1921" spans="24:28" x14ac:dyDescent="0.25">
      <c r="X1921" s="1">
        <v>76855</v>
      </c>
      <c r="Y1921" s="1">
        <v>370</v>
      </c>
      <c r="Z1921" s="2">
        <v>50.23</v>
      </c>
      <c r="AA1921" s="2">
        <v>93.65</v>
      </c>
      <c r="AB1921" s="2">
        <v>0</v>
      </c>
    </row>
    <row r="1922" spans="24:28" x14ac:dyDescent="0.25">
      <c r="X1922" s="1">
        <v>76856</v>
      </c>
      <c r="Y1922" s="1">
        <v>180</v>
      </c>
      <c r="Z1922" s="2">
        <v>47.62</v>
      </c>
      <c r="AA1922" s="2">
        <v>47.62</v>
      </c>
      <c r="AB1922" s="2">
        <v>146.02000000000001</v>
      </c>
    </row>
    <row r="1923" spans="24:28" x14ac:dyDescent="0.25">
      <c r="X1923" s="1">
        <v>76860</v>
      </c>
      <c r="Y1923" s="1">
        <v>180</v>
      </c>
      <c r="Z1923" s="2">
        <v>283.12</v>
      </c>
      <c r="AA1923" s="2">
        <v>132.44999999999999</v>
      </c>
      <c r="AB1923" s="2">
        <v>11.92</v>
      </c>
    </row>
    <row r="1924" spans="24:28" x14ac:dyDescent="0.25">
      <c r="X1924" s="1">
        <v>76862</v>
      </c>
      <c r="Y1924" s="1">
        <v>250</v>
      </c>
      <c r="Z1924" s="2">
        <v>0</v>
      </c>
      <c r="AA1924" s="2">
        <v>280.08</v>
      </c>
      <c r="AB1924" s="2">
        <v>248.64</v>
      </c>
    </row>
    <row r="1925" spans="24:28" x14ac:dyDescent="0.25">
      <c r="X1925" s="1">
        <v>76866</v>
      </c>
      <c r="Y1925" s="1">
        <v>370</v>
      </c>
      <c r="Z1925" s="2">
        <v>51.61</v>
      </c>
      <c r="AA1925" s="2">
        <v>0</v>
      </c>
      <c r="AB1925" s="2">
        <v>101.7</v>
      </c>
    </row>
    <row r="1926" spans="24:28" x14ac:dyDescent="0.25">
      <c r="X1926" s="1">
        <v>76877</v>
      </c>
      <c r="Y1926" s="1">
        <v>370</v>
      </c>
      <c r="Z1926" s="2">
        <v>0</v>
      </c>
      <c r="AA1926" s="2">
        <v>468.2</v>
      </c>
      <c r="AB1926" s="2">
        <v>509.3</v>
      </c>
    </row>
    <row r="1927" spans="24:28" x14ac:dyDescent="0.25">
      <c r="X1927" s="1">
        <v>76880</v>
      </c>
      <c r="Y1927" s="1">
        <v>370</v>
      </c>
      <c r="Z1927" s="2">
        <v>0</v>
      </c>
      <c r="AA1927" s="2">
        <v>0</v>
      </c>
      <c r="AB1927" s="2">
        <v>116.52</v>
      </c>
    </row>
    <row r="1928" spans="24:28" x14ac:dyDescent="0.25">
      <c r="X1928" s="1">
        <v>76881</v>
      </c>
      <c r="Y1928" s="1">
        <v>370</v>
      </c>
      <c r="Z1928" s="2">
        <v>0</v>
      </c>
      <c r="AA1928" s="2">
        <v>187.24</v>
      </c>
      <c r="AB1928" s="2">
        <v>0</v>
      </c>
    </row>
    <row r="1929" spans="24:28" x14ac:dyDescent="0.25">
      <c r="X1929" s="1">
        <v>76883</v>
      </c>
      <c r="Y1929" s="1">
        <v>370</v>
      </c>
      <c r="Z1929" s="2">
        <v>0</v>
      </c>
      <c r="AA1929" s="2">
        <v>0</v>
      </c>
      <c r="AB1929" s="2">
        <v>18.22</v>
      </c>
    </row>
    <row r="1930" spans="24:28" x14ac:dyDescent="0.25">
      <c r="X1930" s="1">
        <v>76885</v>
      </c>
      <c r="Y1930" s="1">
        <v>370</v>
      </c>
      <c r="Z1930" s="2">
        <v>95.28</v>
      </c>
      <c r="AA1930" s="2">
        <v>0</v>
      </c>
      <c r="AB1930" s="2">
        <v>149.35</v>
      </c>
    </row>
    <row r="1931" spans="24:28" x14ac:dyDescent="0.25">
      <c r="X1931" s="1">
        <v>76895</v>
      </c>
      <c r="Y1931" s="1">
        <v>180</v>
      </c>
      <c r="Z1931" s="2">
        <v>346.21</v>
      </c>
      <c r="AA1931" s="2">
        <v>519.42999999999995</v>
      </c>
      <c r="AB1931" s="2">
        <v>237.05</v>
      </c>
    </row>
    <row r="1932" spans="24:28" x14ac:dyDescent="0.25">
      <c r="X1932" s="1">
        <v>76898</v>
      </c>
      <c r="Y1932" s="1">
        <v>370</v>
      </c>
      <c r="Z1932" s="2">
        <v>731.55</v>
      </c>
      <c r="AA1932" s="2">
        <v>223.37</v>
      </c>
      <c r="AB1932" s="2">
        <v>1037.3499999999999</v>
      </c>
    </row>
    <row r="1933" spans="24:28" x14ac:dyDescent="0.25">
      <c r="X1933" s="1">
        <v>76907</v>
      </c>
      <c r="Y1933" s="1">
        <v>370</v>
      </c>
      <c r="Z1933" s="2">
        <v>0</v>
      </c>
      <c r="AA1933" s="2">
        <v>24.1</v>
      </c>
      <c r="AB1933" s="2">
        <v>0</v>
      </c>
    </row>
    <row r="1934" spans="24:28" x14ac:dyDescent="0.25">
      <c r="X1934" s="1">
        <v>76941</v>
      </c>
      <c r="Y1934" s="1">
        <v>370</v>
      </c>
      <c r="Z1934" s="2">
        <v>140.76</v>
      </c>
      <c r="AA1934" s="2">
        <v>0</v>
      </c>
      <c r="AB1934" s="2">
        <v>312</v>
      </c>
    </row>
    <row r="1935" spans="24:28" x14ac:dyDescent="0.25">
      <c r="X1935" s="1">
        <v>76943</v>
      </c>
      <c r="Y1935" s="1">
        <v>290</v>
      </c>
      <c r="Z1935" s="2">
        <v>930.05</v>
      </c>
      <c r="AA1935" s="2">
        <v>341.7</v>
      </c>
      <c r="AB1935" s="2">
        <v>0</v>
      </c>
    </row>
    <row r="1936" spans="24:28" x14ac:dyDescent="0.25">
      <c r="X1936" s="1">
        <v>76969</v>
      </c>
      <c r="Y1936" s="1">
        <v>370</v>
      </c>
      <c r="Z1936" s="2">
        <v>489.44</v>
      </c>
      <c r="AA1936" s="2">
        <v>0</v>
      </c>
      <c r="AB1936" s="2">
        <v>0</v>
      </c>
    </row>
    <row r="1937" spans="24:28" x14ac:dyDescent="0.25">
      <c r="X1937" s="1">
        <v>76974</v>
      </c>
      <c r="Y1937" s="1">
        <v>370</v>
      </c>
      <c r="Z1937" s="2">
        <v>530.41999999999996</v>
      </c>
      <c r="AA1937" s="2">
        <v>0</v>
      </c>
      <c r="AB1937" s="2">
        <v>0</v>
      </c>
    </row>
    <row r="1938" spans="24:28" x14ac:dyDescent="0.25">
      <c r="X1938" s="1">
        <v>76982</v>
      </c>
      <c r="Y1938" s="1">
        <v>370</v>
      </c>
      <c r="Z1938" s="2">
        <v>581.37</v>
      </c>
      <c r="AA1938" s="2">
        <v>0</v>
      </c>
      <c r="AB1938" s="2">
        <v>628.95000000000005</v>
      </c>
    </row>
    <row r="1939" spans="24:28" x14ac:dyDescent="0.25">
      <c r="X1939" s="1">
        <v>76997</v>
      </c>
      <c r="Y1939" s="1">
        <v>370</v>
      </c>
      <c r="Z1939" s="2">
        <v>190.52</v>
      </c>
      <c r="AA1939" s="2">
        <v>531.6</v>
      </c>
      <c r="AB1939" s="2">
        <v>0</v>
      </c>
    </row>
    <row r="1940" spans="24:28" x14ac:dyDescent="0.25">
      <c r="X1940" s="1">
        <v>77001</v>
      </c>
      <c r="Y1940" s="1">
        <v>370</v>
      </c>
      <c r="Z1940" s="2">
        <v>142.02000000000001</v>
      </c>
      <c r="AA1940" s="2">
        <v>0</v>
      </c>
      <c r="AB1940" s="2">
        <v>0</v>
      </c>
    </row>
    <row r="1941" spans="24:28" x14ac:dyDescent="0.25">
      <c r="X1941" s="1">
        <v>77013</v>
      </c>
      <c r="Y1941" s="1">
        <v>360</v>
      </c>
      <c r="Z1941" s="2">
        <v>0</v>
      </c>
      <c r="AA1941" s="2">
        <v>162.96</v>
      </c>
      <c r="AB1941" s="2">
        <v>0</v>
      </c>
    </row>
    <row r="1942" spans="24:28" x14ac:dyDescent="0.25">
      <c r="X1942" s="1">
        <v>77018</v>
      </c>
      <c r="Y1942" s="1">
        <v>370</v>
      </c>
      <c r="Z1942" s="2">
        <v>188.24</v>
      </c>
      <c r="AA1942" s="2">
        <v>277.62</v>
      </c>
      <c r="AB1942" s="2">
        <v>0</v>
      </c>
    </row>
    <row r="1943" spans="24:28" x14ac:dyDescent="0.25">
      <c r="X1943" s="1">
        <v>77032</v>
      </c>
      <c r="Y1943" s="1">
        <v>370</v>
      </c>
      <c r="Z1943" s="2">
        <v>47.25</v>
      </c>
      <c r="AA1943" s="2">
        <v>93.58</v>
      </c>
      <c r="AB1943" s="2">
        <v>101.76</v>
      </c>
    </row>
    <row r="1944" spans="24:28" x14ac:dyDescent="0.25">
      <c r="X1944" s="1">
        <v>77042</v>
      </c>
      <c r="Y1944" s="1">
        <v>370</v>
      </c>
      <c r="Z1944" s="2">
        <v>567.92999999999995</v>
      </c>
      <c r="AA1944" s="2">
        <v>1386.38</v>
      </c>
      <c r="AB1944" s="2">
        <v>0</v>
      </c>
    </row>
    <row r="1945" spans="24:28" x14ac:dyDescent="0.25">
      <c r="X1945" s="1">
        <v>77050</v>
      </c>
      <c r="Y1945" s="1">
        <v>4980</v>
      </c>
      <c r="Z1945" s="2">
        <v>46.59</v>
      </c>
      <c r="AA1945" s="2">
        <v>0</v>
      </c>
      <c r="AB1945" s="2">
        <v>0</v>
      </c>
    </row>
    <row r="1946" spans="24:28" x14ac:dyDescent="0.25">
      <c r="X1946" s="1">
        <v>77075</v>
      </c>
      <c r="Y1946" s="1">
        <v>370</v>
      </c>
      <c r="Z1946" s="2">
        <v>532.4</v>
      </c>
      <c r="AA1946" s="2">
        <v>1016.75</v>
      </c>
      <c r="AB1946" s="2">
        <v>98.51</v>
      </c>
    </row>
    <row r="1947" spans="24:28" x14ac:dyDescent="0.25">
      <c r="X1947" s="1">
        <v>77087</v>
      </c>
      <c r="Y1947" s="1">
        <v>250</v>
      </c>
      <c r="Z1947" s="2">
        <v>46.59</v>
      </c>
      <c r="AA1947" s="2">
        <v>0</v>
      </c>
      <c r="AB1947" s="2">
        <v>0</v>
      </c>
    </row>
    <row r="1948" spans="24:28" x14ac:dyDescent="0.25">
      <c r="X1948" s="1">
        <v>77092</v>
      </c>
      <c r="Y1948" s="1">
        <v>370</v>
      </c>
      <c r="Z1948" s="2">
        <v>0</v>
      </c>
      <c r="AA1948" s="2">
        <v>0</v>
      </c>
      <c r="AB1948" s="2">
        <v>83.82</v>
      </c>
    </row>
    <row r="1949" spans="24:28" x14ac:dyDescent="0.25">
      <c r="X1949" s="1">
        <v>77094</v>
      </c>
      <c r="Y1949" s="1">
        <v>370</v>
      </c>
      <c r="Z1949" s="2">
        <v>0</v>
      </c>
      <c r="AA1949" s="2">
        <v>122.53</v>
      </c>
      <c r="AB1949" s="2">
        <v>144.02000000000001</v>
      </c>
    </row>
    <row r="1950" spans="24:28" x14ac:dyDescent="0.25">
      <c r="X1950" s="1">
        <v>77112</v>
      </c>
      <c r="Y1950" s="1">
        <v>370</v>
      </c>
      <c r="Z1950" s="2">
        <v>228.95</v>
      </c>
      <c r="AA1950" s="2">
        <v>0</v>
      </c>
      <c r="AB1950" s="2">
        <v>0</v>
      </c>
    </row>
    <row r="1951" spans="24:28" x14ac:dyDescent="0.25">
      <c r="X1951" s="1">
        <v>77116</v>
      </c>
      <c r="Y1951" s="1">
        <v>370</v>
      </c>
      <c r="Z1951" s="2">
        <v>38.46</v>
      </c>
      <c r="AA1951" s="2">
        <v>129.6</v>
      </c>
      <c r="AB1951" s="2">
        <v>0</v>
      </c>
    </row>
    <row r="1952" spans="24:28" x14ac:dyDescent="0.25">
      <c r="X1952" s="1">
        <v>77118</v>
      </c>
      <c r="Y1952" s="1">
        <v>370</v>
      </c>
      <c r="Z1952" s="2">
        <v>0</v>
      </c>
      <c r="AA1952" s="2">
        <v>47.63</v>
      </c>
      <c r="AB1952" s="2">
        <v>0</v>
      </c>
    </row>
    <row r="1953" spans="24:28" x14ac:dyDescent="0.25">
      <c r="X1953" s="1">
        <v>77119</v>
      </c>
      <c r="Y1953" s="1">
        <v>370</v>
      </c>
      <c r="Z1953" s="2">
        <v>241.41</v>
      </c>
      <c r="AA1953" s="2">
        <v>203.4</v>
      </c>
      <c r="AB1953" s="2">
        <v>167.68</v>
      </c>
    </row>
    <row r="1954" spans="24:28" x14ac:dyDescent="0.25">
      <c r="X1954" s="1">
        <v>77123</v>
      </c>
      <c r="Y1954" s="1">
        <v>370</v>
      </c>
      <c r="Z1954" s="2">
        <v>47.25</v>
      </c>
      <c r="AA1954" s="2">
        <v>50.44</v>
      </c>
      <c r="AB1954" s="2">
        <v>50.44</v>
      </c>
    </row>
    <row r="1955" spans="24:28" x14ac:dyDescent="0.25">
      <c r="X1955" s="1">
        <v>77127</v>
      </c>
      <c r="Y1955" s="1">
        <v>370</v>
      </c>
      <c r="Z1955" s="2">
        <v>120.52</v>
      </c>
      <c r="AA1955" s="2">
        <v>0</v>
      </c>
      <c r="AB1955" s="2">
        <v>0</v>
      </c>
    </row>
    <row r="1956" spans="24:28" x14ac:dyDescent="0.25">
      <c r="X1956" s="1">
        <v>77154</v>
      </c>
      <c r="Y1956" s="1">
        <v>370</v>
      </c>
      <c r="Z1956" s="2">
        <v>0</v>
      </c>
      <c r="AA1956" s="2">
        <v>73.89</v>
      </c>
      <c r="AB1956" s="2">
        <v>0</v>
      </c>
    </row>
    <row r="1957" spans="24:28" x14ac:dyDescent="0.25">
      <c r="X1957" s="1">
        <v>77156</v>
      </c>
      <c r="Y1957" s="1">
        <v>370</v>
      </c>
      <c r="Z1957" s="2">
        <v>0</v>
      </c>
      <c r="AA1957" s="2">
        <v>50.95</v>
      </c>
      <c r="AB1957" s="2">
        <v>50.86</v>
      </c>
    </row>
    <row r="1958" spans="24:28" x14ac:dyDescent="0.25">
      <c r="X1958" s="1">
        <v>77158</v>
      </c>
      <c r="Y1958" s="1">
        <v>370</v>
      </c>
      <c r="Z1958" s="2">
        <v>120.89</v>
      </c>
      <c r="AA1958" s="2">
        <v>0</v>
      </c>
      <c r="AB1958" s="2">
        <v>26.78</v>
      </c>
    </row>
    <row r="1959" spans="24:28" x14ac:dyDescent="0.25">
      <c r="X1959" s="1">
        <v>77171</v>
      </c>
      <c r="Y1959" s="1">
        <v>370</v>
      </c>
      <c r="Z1959" s="2">
        <v>3148.56</v>
      </c>
      <c r="AA1959" s="2">
        <v>0</v>
      </c>
      <c r="AB1959" s="2">
        <v>0</v>
      </c>
    </row>
    <row r="1960" spans="24:28" x14ac:dyDescent="0.25">
      <c r="X1960" s="1">
        <v>77172</v>
      </c>
      <c r="Y1960" s="1">
        <v>180</v>
      </c>
      <c r="Z1960" s="2">
        <v>1176</v>
      </c>
      <c r="AA1960" s="2">
        <v>0</v>
      </c>
      <c r="AB1960" s="2">
        <v>0</v>
      </c>
    </row>
    <row r="1961" spans="24:28" x14ac:dyDescent="0.25">
      <c r="X1961" s="1">
        <v>77172</v>
      </c>
      <c r="Y1961" s="1">
        <v>370</v>
      </c>
      <c r="Z1961" s="2">
        <v>1528.16</v>
      </c>
      <c r="AA1961" s="2">
        <v>0</v>
      </c>
      <c r="AB1961" s="2">
        <v>0</v>
      </c>
    </row>
    <row r="1962" spans="24:28" x14ac:dyDescent="0.25">
      <c r="X1962" s="1">
        <v>77176</v>
      </c>
      <c r="Y1962" s="1">
        <v>370</v>
      </c>
      <c r="Z1962" s="2">
        <v>0</v>
      </c>
      <c r="AA1962" s="2">
        <v>2895.48</v>
      </c>
      <c r="AB1962" s="2">
        <v>879.01</v>
      </c>
    </row>
    <row r="1963" spans="24:28" x14ac:dyDescent="0.25">
      <c r="X1963" s="1">
        <v>77178</v>
      </c>
      <c r="Y1963" s="1">
        <v>370</v>
      </c>
      <c r="Z1963" s="2">
        <v>569.58000000000004</v>
      </c>
      <c r="AA1963" s="2">
        <v>0</v>
      </c>
      <c r="AB1963" s="2">
        <v>0</v>
      </c>
    </row>
    <row r="1964" spans="24:28" x14ac:dyDescent="0.25">
      <c r="X1964" s="1">
        <v>77179</v>
      </c>
      <c r="Y1964" s="1">
        <v>370</v>
      </c>
      <c r="Z1964" s="2">
        <v>0</v>
      </c>
      <c r="AA1964" s="2">
        <v>203.44</v>
      </c>
      <c r="AB1964" s="2">
        <v>0</v>
      </c>
    </row>
    <row r="1965" spans="24:28" x14ac:dyDescent="0.25">
      <c r="X1965" s="1">
        <v>77181</v>
      </c>
      <c r="Y1965" s="1">
        <v>370</v>
      </c>
      <c r="Z1965" s="2">
        <v>0</v>
      </c>
      <c r="AA1965" s="2">
        <v>0</v>
      </c>
      <c r="AB1965" s="2">
        <v>125.82</v>
      </c>
    </row>
    <row r="1966" spans="24:28" x14ac:dyDescent="0.25">
      <c r="X1966" s="1">
        <v>77184</v>
      </c>
      <c r="Y1966" s="1">
        <v>260</v>
      </c>
      <c r="Z1966" s="2">
        <v>0</v>
      </c>
      <c r="AA1966" s="2">
        <v>0</v>
      </c>
      <c r="AB1966" s="2">
        <v>126.92</v>
      </c>
    </row>
    <row r="1967" spans="24:28" x14ac:dyDescent="0.25">
      <c r="X1967" s="1">
        <v>77196</v>
      </c>
      <c r="Y1967" s="1">
        <v>370</v>
      </c>
      <c r="Z1967" s="2">
        <v>95.07</v>
      </c>
      <c r="AA1967" s="2">
        <v>0</v>
      </c>
      <c r="AB1967" s="2">
        <v>0</v>
      </c>
    </row>
    <row r="1968" spans="24:28" x14ac:dyDescent="0.25">
      <c r="X1968" s="1">
        <v>77206</v>
      </c>
      <c r="Y1968" s="1">
        <v>370</v>
      </c>
      <c r="Z1968" s="2">
        <v>0</v>
      </c>
      <c r="AA1968" s="2">
        <v>294.88</v>
      </c>
      <c r="AB1968" s="2">
        <v>0</v>
      </c>
    </row>
    <row r="1969" spans="24:28" x14ac:dyDescent="0.25">
      <c r="X1969" s="1">
        <v>77209</v>
      </c>
      <c r="Y1969" s="1">
        <v>220</v>
      </c>
      <c r="Z1969" s="2">
        <v>0</v>
      </c>
      <c r="AA1969" s="2">
        <v>182.48</v>
      </c>
      <c r="AB1969" s="2">
        <v>0</v>
      </c>
    </row>
    <row r="1970" spans="24:28" x14ac:dyDescent="0.25">
      <c r="X1970" s="1">
        <v>77210</v>
      </c>
      <c r="Y1970" s="1">
        <v>370</v>
      </c>
      <c r="Z1970" s="2">
        <v>0</v>
      </c>
      <c r="AA1970" s="2">
        <v>0</v>
      </c>
      <c r="AB1970" s="2">
        <v>50.88</v>
      </c>
    </row>
    <row r="1971" spans="24:28" x14ac:dyDescent="0.25">
      <c r="X1971" s="1">
        <v>77214</v>
      </c>
      <c r="Y1971" s="1">
        <v>370</v>
      </c>
      <c r="Z1971" s="2">
        <v>0</v>
      </c>
      <c r="AA1971" s="2">
        <v>50.86</v>
      </c>
      <c r="AB1971" s="2">
        <v>41.93</v>
      </c>
    </row>
    <row r="1972" spans="24:28" x14ac:dyDescent="0.25">
      <c r="X1972" s="1">
        <v>77218</v>
      </c>
      <c r="Y1972" s="1">
        <v>180</v>
      </c>
      <c r="Z1972" s="2">
        <v>96.28</v>
      </c>
      <c r="AA1972" s="2">
        <v>399.82</v>
      </c>
      <c r="AB1972" s="2">
        <v>154.19999999999999</v>
      </c>
    </row>
    <row r="1973" spans="24:28" x14ac:dyDescent="0.25">
      <c r="X1973" s="1">
        <v>77249</v>
      </c>
      <c r="Y1973" s="1">
        <v>4980</v>
      </c>
      <c r="Z1973" s="2">
        <v>0</v>
      </c>
      <c r="AA1973" s="2">
        <v>45.54</v>
      </c>
      <c r="AB1973" s="2">
        <v>204</v>
      </c>
    </row>
    <row r="1974" spans="24:28" x14ac:dyDescent="0.25">
      <c r="X1974" s="1">
        <v>77255</v>
      </c>
      <c r="Y1974" s="1">
        <v>370</v>
      </c>
      <c r="Z1974" s="2">
        <v>0</v>
      </c>
      <c r="AA1974" s="2">
        <v>200.3</v>
      </c>
      <c r="AB1974" s="2">
        <v>60.82</v>
      </c>
    </row>
    <row r="1975" spans="24:28" x14ac:dyDescent="0.25">
      <c r="X1975" s="1">
        <v>77257</v>
      </c>
      <c r="Y1975" s="1">
        <v>777</v>
      </c>
      <c r="Z1975" s="2">
        <v>50.23</v>
      </c>
      <c r="AA1975" s="2">
        <v>239.17</v>
      </c>
      <c r="AB1975" s="2">
        <v>0</v>
      </c>
    </row>
    <row r="1976" spans="24:28" x14ac:dyDescent="0.25">
      <c r="X1976" s="1">
        <v>77271</v>
      </c>
      <c r="Y1976" s="1">
        <v>180</v>
      </c>
      <c r="Z1976" s="2">
        <v>55.56</v>
      </c>
      <c r="AA1976" s="2">
        <v>159.66</v>
      </c>
      <c r="AB1976" s="2">
        <v>0</v>
      </c>
    </row>
    <row r="1977" spans="24:28" x14ac:dyDescent="0.25">
      <c r="X1977" s="1">
        <v>77279</v>
      </c>
      <c r="Y1977" s="1">
        <v>370</v>
      </c>
      <c r="Z1977" s="2">
        <v>0</v>
      </c>
      <c r="AA1977" s="2">
        <v>0</v>
      </c>
      <c r="AB1977" s="2">
        <v>406.64</v>
      </c>
    </row>
    <row r="1978" spans="24:28" x14ac:dyDescent="0.25">
      <c r="X1978" s="1">
        <v>77291</v>
      </c>
      <c r="Y1978" s="1">
        <v>370</v>
      </c>
      <c r="Z1978" s="2">
        <v>236.36</v>
      </c>
      <c r="AA1978" s="2">
        <v>0</v>
      </c>
      <c r="AB1978" s="2">
        <v>0</v>
      </c>
    </row>
    <row r="1979" spans="24:28" x14ac:dyDescent="0.25">
      <c r="X1979" s="1">
        <v>77308</v>
      </c>
      <c r="Y1979" s="1">
        <v>400</v>
      </c>
      <c r="Z1979" s="2">
        <v>0</v>
      </c>
      <c r="AA1979" s="2">
        <v>116.86</v>
      </c>
      <c r="AB1979" s="2">
        <v>0</v>
      </c>
    </row>
    <row r="1980" spans="24:28" x14ac:dyDescent="0.25">
      <c r="X1980" s="1">
        <v>77313</v>
      </c>
      <c r="Y1980" s="1">
        <v>370</v>
      </c>
      <c r="Z1980" s="2">
        <v>0</v>
      </c>
      <c r="AA1980" s="2">
        <v>294.88</v>
      </c>
      <c r="AB1980" s="2">
        <v>0</v>
      </c>
    </row>
    <row r="1981" spans="24:28" x14ac:dyDescent="0.25">
      <c r="X1981" s="1">
        <v>77316</v>
      </c>
      <c r="Y1981" s="1">
        <v>150</v>
      </c>
      <c r="Z1981" s="2">
        <v>0</v>
      </c>
      <c r="AA1981" s="2">
        <v>45.9</v>
      </c>
      <c r="AB1981" s="2">
        <v>98.07</v>
      </c>
    </row>
    <row r="1982" spans="24:28" x14ac:dyDescent="0.25">
      <c r="X1982" s="1">
        <v>77321</v>
      </c>
      <c r="Y1982" s="1">
        <v>370</v>
      </c>
      <c r="Z1982" s="2">
        <v>0</v>
      </c>
      <c r="AA1982" s="2">
        <v>0</v>
      </c>
      <c r="AB1982" s="2">
        <v>424.14</v>
      </c>
    </row>
    <row r="1983" spans="24:28" x14ac:dyDescent="0.25">
      <c r="X1983" s="1">
        <v>77323</v>
      </c>
      <c r="Y1983" s="1">
        <v>320</v>
      </c>
      <c r="Z1983" s="2">
        <v>185.86</v>
      </c>
      <c r="AA1983" s="2">
        <v>306.99</v>
      </c>
      <c r="AB1983" s="2">
        <v>161.94</v>
      </c>
    </row>
    <row r="1984" spans="24:28" x14ac:dyDescent="0.25">
      <c r="X1984" s="1">
        <v>77329</v>
      </c>
      <c r="Y1984" s="1">
        <v>370</v>
      </c>
      <c r="Z1984" s="2">
        <v>0</v>
      </c>
      <c r="AA1984" s="2">
        <v>248.68</v>
      </c>
      <c r="AB1984" s="2">
        <v>832.56</v>
      </c>
    </row>
    <row r="1985" spans="24:28" x14ac:dyDescent="0.25">
      <c r="X1985" s="1">
        <v>77342</v>
      </c>
      <c r="Y1985" s="1">
        <v>370</v>
      </c>
      <c r="Z1985" s="2">
        <v>134.22</v>
      </c>
      <c r="AA1985" s="2">
        <v>0</v>
      </c>
      <c r="AB1985" s="2">
        <v>0</v>
      </c>
    </row>
    <row r="1986" spans="24:28" x14ac:dyDescent="0.25">
      <c r="X1986" s="1">
        <v>77348</v>
      </c>
      <c r="Y1986" s="1">
        <v>220</v>
      </c>
      <c r="Z1986" s="2">
        <v>57.54</v>
      </c>
      <c r="AA1986" s="2">
        <v>0</v>
      </c>
      <c r="AB1986" s="2">
        <v>0</v>
      </c>
    </row>
    <row r="1987" spans="24:28" x14ac:dyDescent="0.25">
      <c r="X1987" s="1">
        <v>77350</v>
      </c>
      <c r="Y1987" s="1">
        <v>150</v>
      </c>
      <c r="Z1987" s="2">
        <v>277.77</v>
      </c>
      <c r="AA1987" s="2">
        <v>49.01</v>
      </c>
      <c r="AB1987" s="2">
        <v>479.23</v>
      </c>
    </row>
    <row r="1988" spans="24:28" x14ac:dyDescent="0.25">
      <c r="X1988" s="1">
        <v>77355</v>
      </c>
      <c r="Y1988" s="1">
        <v>180</v>
      </c>
      <c r="Z1988" s="2">
        <v>751.64</v>
      </c>
      <c r="AA1988" s="2">
        <v>512.24</v>
      </c>
      <c r="AB1988" s="2">
        <v>295.5</v>
      </c>
    </row>
    <row r="1989" spans="24:28" x14ac:dyDescent="0.25">
      <c r="X1989" s="1">
        <v>77408</v>
      </c>
      <c r="Y1989" s="1">
        <v>370</v>
      </c>
      <c r="Z1989" s="2">
        <v>0</v>
      </c>
      <c r="AA1989" s="2">
        <v>0</v>
      </c>
      <c r="AB1989" s="2">
        <v>251.52</v>
      </c>
    </row>
    <row r="1990" spans="24:28" x14ac:dyDescent="0.25">
      <c r="X1990" s="1">
        <v>77435</v>
      </c>
      <c r="Y1990" s="1">
        <v>370</v>
      </c>
      <c r="Z1990" s="2">
        <v>79.03</v>
      </c>
      <c r="AA1990" s="2">
        <v>0</v>
      </c>
      <c r="AB1990" s="2">
        <v>0</v>
      </c>
    </row>
    <row r="1991" spans="24:28" x14ac:dyDescent="0.25">
      <c r="X1991" s="1">
        <v>77436</v>
      </c>
      <c r="Y1991" s="1">
        <v>370</v>
      </c>
      <c r="Z1991" s="2">
        <v>77.7</v>
      </c>
      <c r="AA1991" s="2">
        <v>0</v>
      </c>
      <c r="AB1991" s="2">
        <v>43.59</v>
      </c>
    </row>
    <row r="1992" spans="24:28" x14ac:dyDescent="0.25">
      <c r="X1992" s="1">
        <v>77439</v>
      </c>
      <c r="Y1992" s="1">
        <v>370</v>
      </c>
      <c r="Z1992" s="2">
        <v>461.28</v>
      </c>
      <c r="AA1992" s="2">
        <v>0</v>
      </c>
      <c r="AB1992" s="2">
        <v>0</v>
      </c>
    </row>
    <row r="1993" spans="24:28" x14ac:dyDescent="0.25">
      <c r="X1993" s="1">
        <v>77446</v>
      </c>
      <c r="Y1993" s="1">
        <v>370</v>
      </c>
      <c r="Z1993" s="2">
        <v>808.62</v>
      </c>
      <c r="AA1993" s="2">
        <v>0</v>
      </c>
      <c r="AB1993" s="2">
        <v>1584.6</v>
      </c>
    </row>
    <row r="1994" spans="24:28" x14ac:dyDescent="0.25">
      <c r="X1994" s="1">
        <v>77466</v>
      </c>
      <c r="Y1994" s="1">
        <v>370</v>
      </c>
      <c r="Z1994" s="2">
        <v>759.25</v>
      </c>
      <c r="AA1994" s="2">
        <v>368.04</v>
      </c>
      <c r="AB1994" s="2">
        <v>0</v>
      </c>
    </row>
    <row r="1995" spans="24:28" x14ac:dyDescent="0.25">
      <c r="X1995" s="1">
        <v>77481</v>
      </c>
      <c r="Y1995" s="1">
        <v>180</v>
      </c>
      <c r="Z1995" s="2">
        <v>219.61</v>
      </c>
      <c r="AA1995" s="2">
        <v>208.14</v>
      </c>
      <c r="AB1995" s="2">
        <v>0</v>
      </c>
    </row>
    <row r="1996" spans="24:28" x14ac:dyDescent="0.25">
      <c r="X1996" s="1">
        <v>77484</v>
      </c>
      <c r="Y1996" s="1">
        <v>370</v>
      </c>
      <c r="Z1996" s="2">
        <v>0</v>
      </c>
      <c r="AA1996" s="2">
        <v>940.73</v>
      </c>
      <c r="AB1996" s="2">
        <v>568.84</v>
      </c>
    </row>
    <row r="1997" spans="24:28" x14ac:dyDescent="0.25">
      <c r="X1997" s="1">
        <v>77495</v>
      </c>
      <c r="Y1997" s="1">
        <v>180</v>
      </c>
      <c r="Z1997" s="2">
        <v>427.68</v>
      </c>
      <c r="AA1997" s="2">
        <v>594.72</v>
      </c>
      <c r="AB1997" s="2">
        <v>658.76</v>
      </c>
    </row>
    <row r="1998" spans="24:28" x14ac:dyDescent="0.25">
      <c r="X1998" s="1">
        <v>77540</v>
      </c>
      <c r="Y1998" s="1">
        <v>180</v>
      </c>
      <c r="Z1998" s="2">
        <v>52.02</v>
      </c>
      <c r="AA1998" s="2">
        <v>0</v>
      </c>
      <c r="AB1998" s="2">
        <v>0</v>
      </c>
    </row>
    <row r="1999" spans="24:28" x14ac:dyDescent="0.25">
      <c r="X1999" s="1">
        <v>77584</v>
      </c>
      <c r="Y1999" s="1">
        <v>555</v>
      </c>
      <c r="Z1999" s="2">
        <v>178.05</v>
      </c>
      <c r="AA1999" s="2">
        <v>0</v>
      </c>
      <c r="AB1999" s="2">
        <v>0</v>
      </c>
    </row>
    <row r="2000" spans="24:28" x14ac:dyDescent="0.25">
      <c r="X2000" s="1">
        <v>77586</v>
      </c>
      <c r="Y2000" s="1">
        <v>180</v>
      </c>
      <c r="Z2000" s="2">
        <v>50.95</v>
      </c>
      <c r="AA2000" s="2">
        <v>77.52</v>
      </c>
      <c r="AB2000" s="2">
        <v>0</v>
      </c>
    </row>
    <row r="2001" spans="24:28" x14ac:dyDescent="0.25">
      <c r="X2001" s="1">
        <v>77608</v>
      </c>
      <c r="Y2001" s="1">
        <v>150</v>
      </c>
      <c r="Z2001" s="2">
        <v>0</v>
      </c>
      <c r="AA2001" s="2">
        <v>194.19</v>
      </c>
      <c r="AB2001" s="2">
        <v>0</v>
      </c>
    </row>
    <row r="2002" spans="24:28" x14ac:dyDescent="0.25">
      <c r="X2002" s="1">
        <v>77626</v>
      </c>
      <c r="Y2002" s="1">
        <v>250</v>
      </c>
      <c r="Z2002" s="2">
        <v>118.43</v>
      </c>
      <c r="AA2002" s="2">
        <v>0</v>
      </c>
      <c r="AB2002" s="2">
        <v>0</v>
      </c>
    </row>
    <row r="2003" spans="24:28" x14ac:dyDescent="0.25">
      <c r="X2003" s="1">
        <v>77650</v>
      </c>
      <c r="Y2003" s="1">
        <v>180</v>
      </c>
      <c r="Z2003" s="2">
        <v>0</v>
      </c>
      <c r="AA2003" s="2">
        <v>0</v>
      </c>
      <c r="AB2003" s="2">
        <v>30.65</v>
      </c>
    </row>
    <row r="2004" spans="24:28" x14ac:dyDescent="0.25">
      <c r="X2004" s="1">
        <v>77720</v>
      </c>
      <c r="Y2004" s="1">
        <v>370</v>
      </c>
      <c r="Z2004" s="2">
        <v>0</v>
      </c>
      <c r="AA2004" s="2">
        <v>0</v>
      </c>
      <c r="AB2004" s="2">
        <v>377.37</v>
      </c>
    </row>
    <row r="2005" spans="24:28" x14ac:dyDescent="0.25">
      <c r="X2005" s="1">
        <v>77726</v>
      </c>
      <c r="Y2005" s="1">
        <v>280</v>
      </c>
      <c r="Z2005" s="2">
        <v>90.76</v>
      </c>
      <c r="AA2005" s="2">
        <v>0</v>
      </c>
      <c r="AB2005" s="2">
        <v>50.9</v>
      </c>
    </row>
    <row r="2006" spans="24:28" x14ac:dyDescent="0.25">
      <c r="X2006" s="1">
        <v>77764</v>
      </c>
      <c r="Y2006" s="1">
        <v>370</v>
      </c>
      <c r="Z2006" s="2">
        <v>0</v>
      </c>
      <c r="AA2006" s="2">
        <v>0</v>
      </c>
      <c r="AB2006" s="2">
        <v>43.64</v>
      </c>
    </row>
    <row r="2007" spans="24:28" x14ac:dyDescent="0.25">
      <c r="X2007" s="1">
        <v>77804</v>
      </c>
      <c r="Y2007" s="1">
        <v>180</v>
      </c>
      <c r="Z2007" s="2">
        <v>218.74</v>
      </c>
      <c r="AA2007" s="2">
        <v>0</v>
      </c>
      <c r="AB2007" s="2">
        <v>0</v>
      </c>
    </row>
    <row r="2008" spans="24:28" x14ac:dyDescent="0.25">
      <c r="X2008" s="1">
        <v>77816</v>
      </c>
      <c r="Y2008" s="1">
        <v>150</v>
      </c>
      <c r="Z2008" s="2">
        <v>45.09</v>
      </c>
      <c r="AA2008" s="2">
        <v>0</v>
      </c>
      <c r="AB2008" s="2">
        <v>0</v>
      </c>
    </row>
    <row r="2009" spans="24:28" x14ac:dyDescent="0.25">
      <c r="X2009" s="1">
        <v>77823</v>
      </c>
      <c r="Y2009" s="1">
        <v>180</v>
      </c>
      <c r="Z2009" s="2">
        <v>128.66</v>
      </c>
      <c r="AA2009" s="2">
        <v>37.78</v>
      </c>
      <c r="AB2009" s="2">
        <v>54.66</v>
      </c>
    </row>
    <row r="2010" spans="24:28" x14ac:dyDescent="0.25">
      <c r="X2010" s="1">
        <v>77840</v>
      </c>
      <c r="Y2010" s="1">
        <v>180</v>
      </c>
      <c r="Z2010" s="2">
        <v>219.89</v>
      </c>
      <c r="AA2010" s="2">
        <v>0</v>
      </c>
      <c r="AB2010" s="2">
        <v>0</v>
      </c>
    </row>
    <row r="2011" spans="24:28" x14ac:dyDescent="0.25">
      <c r="X2011" s="1">
        <v>77841</v>
      </c>
      <c r="Y2011" s="1">
        <v>180</v>
      </c>
      <c r="Z2011" s="2">
        <v>443.7</v>
      </c>
      <c r="AA2011" s="2">
        <v>92.9</v>
      </c>
      <c r="AB2011" s="2">
        <v>54.78</v>
      </c>
    </row>
    <row r="2012" spans="24:28" x14ac:dyDescent="0.25">
      <c r="X2012" s="1">
        <v>77849</v>
      </c>
      <c r="Y2012" s="1">
        <v>370</v>
      </c>
      <c r="Z2012" s="2">
        <v>171.15</v>
      </c>
      <c r="AA2012" s="2">
        <v>0</v>
      </c>
      <c r="AB2012" s="2">
        <v>0</v>
      </c>
    </row>
    <row r="2013" spans="24:28" x14ac:dyDescent="0.25">
      <c r="X2013" s="1">
        <v>77853</v>
      </c>
      <c r="Y2013" s="1">
        <v>250</v>
      </c>
      <c r="Z2013" s="2">
        <v>279.44</v>
      </c>
      <c r="AA2013" s="2">
        <v>139.77000000000001</v>
      </c>
      <c r="AB2013" s="2">
        <v>289.85000000000002</v>
      </c>
    </row>
    <row r="2014" spans="24:28" x14ac:dyDescent="0.25">
      <c r="X2014" s="1">
        <v>77881</v>
      </c>
      <c r="Y2014" s="1">
        <v>180</v>
      </c>
      <c r="Z2014" s="2">
        <v>477.1</v>
      </c>
      <c r="AA2014" s="2">
        <v>0</v>
      </c>
      <c r="AB2014" s="2">
        <v>0</v>
      </c>
    </row>
    <row r="2015" spans="24:28" x14ac:dyDescent="0.25">
      <c r="X2015" s="1">
        <v>77920</v>
      </c>
      <c r="Y2015" s="1">
        <v>370</v>
      </c>
      <c r="Z2015" s="2">
        <v>0</v>
      </c>
      <c r="AA2015" s="2">
        <v>50.85</v>
      </c>
      <c r="AB2015" s="2">
        <v>0</v>
      </c>
    </row>
    <row r="2016" spans="24:28" x14ac:dyDescent="0.25">
      <c r="X2016" s="1">
        <v>77921</v>
      </c>
      <c r="Y2016" s="1">
        <v>4980</v>
      </c>
      <c r="Z2016" s="2">
        <v>275.10000000000002</v>
      </c>
      <c r="AA2016" s="2">
        <v>528.97</v>
      </c>
      <c r="AB2016" s="2">
        <v>323.88</v>
      </c>
    </row>
    <row r="2017" spans="24:28" x14ac:dyDescent="0.25">
      <c r="X2017" s="1">
        <v>77926</v>
      </c>
      <c r="Y2017" s="1">
        <v>340</v>
      </c>
      <c r="Z2017" s="2">
        <v>0</v>
      </c>
      <c r="AA2017" s="2">
        <v>285.82</v>
      </c>
      <c r="AB2017" s="2">
        <v>0</v>
      </c>
    </row>
    <row r="2018" spans="24:28" x14ac:dyDescent="0.25">
      <c r="X2018" s="1">
        <v>77945</v>
      </c>
      <c r="Y2018" s="1">
        <v>370</v>
      </c>
      <c r="Z2018" s="2">
        <v>638.84</v>
      </c>
      <c r="AA2018" s="2">
        <v>0</v>
      </c>
      <c r="AB2018" s="2">
        <v>1132.3</v>
      </c>
    </row>
    <row r="2019" spans="24:28" x14ac:dyDescent="0.25">
      <c r="X2019" s="1">
        <v>77956</v>
      </c>
      <c r="Y2019" s="1">
        <v>150</v>
      </c>
      <c r="Z2019" s="2">
        <v>181.24</v>
      </c>
      <c r="AA2019" s="2">
        <v>373.09</v>
      </c>
      <c r="AB2019" s="2">
        <v>191.95</v>
      </c>
    </row>
    <row r="2020" spans="24:28" x14ac:dyDescent="0.25">
      <c r="X2020" s="1">
        <v>77972</v>
      </c>
      <c r="Y2020" s="1">
        <v>150</v>
      </c>
      <c r="Z2020" s="2">
        <v>0</v>
      </c>
      <c r="AA2020" s="2">
        <v>70.27</v>
      </c>
      <c r="AB2020" s="2">
        <v>142.94</v>
      </c>
    </row>
    <row r="2021" spans="24:28" x14ac:dyDescent="0.25">
      <c r="X2021" s="1">
        <v>77980</v>
      </c>
      <c r="Y2021" s="1">
        <v>180</v>
      </c>
      <c r="Z2021" s="2">
        <v>488.4</v>
      </c>
      <c r="AA2021" s="2">
        <v>46.82</v>
      </c>
      <c r="AB2021" s="2">
        <v>0</v>
      </c>
    </row>
    <row r="2022" spans="24:28" x14ac:dyDescent="0.25">
      <c r="X2022" s="1">
        <v>77988</v>
      </c>
      <c r="Y2022" s="1">
        <v>4980</v>
      </c>
      <c r="Z2022" s="2">
        <v>141.26</v>
      </c>
      <c r="AA2022" s="2">
        <v>139.77000000000001</v>
      </c>
      <c r="AB2022" s="2">
        <v>0</v>
      </c>
    </row>
    <row r="2023" spans="24:28" x14ac:dyDescent="0.25">
      <c r="X2023" s="1">
        <v>77994</v>
      </c>
      <c r="Y2023" s="1">
        <v>360</v>
      </c>
      <c r="Z2023" s="2">
        <v>0</v>
      </c>
      <c r="AA2023" s="2">
        <v>0</v>
      </c>
      <c r="AB2023" s="2">
        <v>208.23</v>
      </c>
    </row>
    <row r="2024" spans="24:28" x14ac:dyDescent="0.25">
      <c r="X2024" s="1">
        <v>78008</v>
      </c>
      <c r="Y2024" s="1">
        <v>320</v>
      </c>
      <c r="Z2024" s="2">
        <v>0</v>
      </c>
      <c r="AA2024" s="2">
        <v>49.59</v>
      </c>
      <c r="AB2024" s="2">
        <v>0</v>
      </c>
    </row>
    <row r="2025" spans="24:28" x14ac:dyDescent="0.25">
      <c r="X2025" s="1">
        <v>78079</v>
      </c>
      <c r="Y2025" s="1">
        <v>250</v>
      </c>
      <c r="Z2025" s="2">
        <v>0</v>
      </c>
      <c r="AA2025" s="2">
        <v>0</v>
      </c>
      <c r="AB2025" s="2">
        <v>26.17</v>
      </c>
    </row>
    <row r="2026" spans="24:28" x14ac:dyDescent="0.25">
      <c r="X2026" s="1">
        <v>78123</v>
      </c>
      <c r="Y2026" s="1">
        <v>400</v>
      </c>
      <c r="Z2026" s="2">
        <v>0</v>
      </c>
      <c r="AA2026" s="2">
        <v>49.01</v>
      </c>
      <c r="AB2026" s="2">
        <v>43.21</v>
      </c>
    </row>
    <row r="2027" spans="24:28" x14ac:dyDescent="0.25">
      <c r="X2027" s="1">
        <v>78132</v>
      </c>
      <c r="Y2027" s="1">
        <v>450</v>
      </c>
      <c r="Z2027" s="2">
        <v>46.91</v>
      </c>
      <c r="AA2027" s="2">
        <v>0</v>
      </c>
      <c r="AB2027" s="2">
        <v>0</v>
      </c>
    </row>
    <row r="2028" spans="24:28" x14ac:dyDescent="0.25">
      <c r="X2028" s="1">
        <v>78167</v>
      </c>
      <c r="Y2028" s="1">
        <v>450</v>
      </c>
      <c r="Z2028" s="2">
        <v>335.11</v>
      </c>
      <c r="AA2028" s="2">
        <v>0</v>
      </c>
      <c r="AB2028" s="2">
        <v>0</v>
      </c>
    </row>
    <row r="2029" spans="24:28" x14ac:dyDescent="0.25">
      <c r="X2029" s="1">
        <v>78251</v>
      </c>
      <c r="Y2029" s="1">
        <v>290</v>
      </c>
      <c r="Z2029" s="2">
        <v>137.28</v>
      </c>
      <c r="AA2029" s="2">
        <v>0</v>
      </c>
      <c r="AB2029" s="2">
        <v>97.76</v>
      </c>
    </row>
    <row r="2030" spans="24:28" x14ac:dyDescent="0.25">
      <c r="X2030" s="1">
        <v>78315</v>
      </c>
      <c r="Y2030" s="1">
        <v>180</v>
      </c>
      <c r="Z2030" s="2">
        <v>0</v>
      </c>
      <c r="AA2030" s="2">
        <v>70.12</v>
      </c>
      <c r="AB2030" s="2">
        <v>139.26</v>
      </c>
    </row>
    <row r="2031" spans="24:28" x14ac:dyDescent="0.25">
      <c r="X2031" s="1">
        <v>78318</v>
      </c>
      <c r="Y2031" s="1">
        <v>370</v>
      </c>
      <c r="Z2031" s="2">
        <v>159.94</v>
      </c>
      <c r="AA2031" s="2">
        <v>0</v>
      </c>
      <c r="AB2031" s="2">
        <v>149.35</v>
      </c>
    </row>
    <row r="2032" spans="24:28" x14ac:dyDescent="0.25">
      <c r="X2032" s="1">
        <v>78338</v>
      </c>
      <c r="Y2032" s="1">
        <v>400</v>
      </c>
      <c r="Z2032" s="2">
        <v>116.73</v>
      </c>
      <c r="AA2032" s="2">
        <v>48.23</v>
      </c>
      <c r="AB2032" s="2">
        <v>45.95</v>
      </c>
    </row>
    <row r="2033" spans="24:28" x14ac:dyDescent="0.25">
      <c r="X2033" s="1">
        <v>78372</v>
      </c>
      <c r="Y2033" s="1">
        <v>180</v>
      </c>
      <c r="Z2033" s="2">
        <v>142.82</v>
      </c>
      <c r="AA2033" s="2">
        <v>0</v>
      </c>
      <c r="AB2033" s="2">
        <v>0</v>
      </c>
    </row>
    <row r="2034" spans="24:28" x14ac:dyDescent="0.25">
      <c r="X2034" s="1">
        <v>78410</v>
      </c>
      <c r="Y2034" s="1">
        <v>260</v>
      </c>
      <c r="Z2034" s="2">
        <v>0</v>
      </c>
      <c r="AA2034" s="2">
        <v>0</v>
      </c>
      <c r="AB2034" s="2">
        <v>76.36</v>
      </c>
    </row>
    <row r="2035" spans="24:28" x14ac:dyDescent="0.25">
      <c r="X2035" s="1">
        <v>78413</v>
      </c>
      <c r="Y2035" s="1">
        <v>450</v>
      </c>
      <c r="Z2035" s="2">
        <v>27.79</v>
      </c>
      <c r="AA2035" s="2">
        <v>0</v>
      </c>
      <c r="AB2035" s="2">
        <v>0</v>
      </c>
    </row>
    <row r="2036" spans="24:28" x14ac:dyDescent="0.25">
      <c r="X2036" s="1">
        <v>78479</v>
      </c>
      <c r="Y2036" s="1">
        <v>320</v>
      </c>
      <c r="Z2036" s="2">
        <v>0</v>
      </c>
      <c r="AA2036" s="2">
        <v>0</v>
      </c>
      <c r="AB2036" s="2">
        <v>95</v>
      </c>
    </row>
    <row r="2037" spans="24:28" x14ac:dyDescent="0.25">
      <c r="X2037" s="1">
        <v>78492</v>
      </c>
      <c r="Y2037" s="1">
        <v>400</v>
      </c>
      <c r="Z2037" s="2">
        <v>198.43</v>
      </c>
      <c r="AA2037" s="2">
        <v>120.46</v>
      </c>
      <c r="AB2037" s="2">
        <v>323.48</v>
      </c>
    </row>
    <row r="2038" spans="24:28" x14ac:dyDescent="0.25">
      <c r="X2038" s="1">
        <v>78515</v>
      </c>
      <c r="Y2038" s="1">
        <v>400</v>
      </c>
      <c r="Z2038" s="2">
        <v>94.25</v>
      </c>
      <c r="AA2038" s="2">
        <v>0</v>
      </c>
      <c r="AB2038" s="2">
        <v>339.59</v>
      </c>
    </row>
    <row r="2039" spans="24:28" x14ac:dyDescent="0.25">
      <c r="X2039" s="1">
        <v>78526</v>
      </c>
      <c r="Y2039" s="1">
        <v>260</v>
      </c>
      <c r="Z2039" s="2">
        <v>0</v>
      </c>
      <c r="AA2039" s="2">
        <v>46.59</v>
      </c>
      <c r="AB2039" s="2">
        <v>0</v>
      </c>
    </row>
    <row r="2040" spans="24:28" x14ac:dyDescent="0.25">
      <c r="X2040" s="1">
        <v>78534</v>
      </c>
      <c r="Y2040" s="1">
        <v>340</v>
      </c>
      <c r="Z2040" s="2">
        <v>161.53</v>
      </c>
      <c r="AA2040" s="2">
        <v>0</v>
      </c>
      <c r="AB2040" s="2">
        <v>507.7</v>
      </c>
    </row>
    <row r="2041" spans="24:28" x14ac:dyDescent="0.25">
      <c r="X2041" s="1">
        <v>78562</v>
      </c>
      <c r="Y2041" s="1">
        <v>150</v>
      </c>
      <c r="Z2041" s="2">
        <v>0</v>
      </c>
      <c r="AA2041" s="2">
        <v>48.62</v>
      </c>
      <c r="AB2041" s="2">
        <v>0</v>
      </c>
    </row>
    <row r="2042" spans="24:28" x14ac:dyDescent="0.25">
      <c r="X2042" s="1">
        <v>78576</v>
      </c>
      <c r="Y2042" s="1">
        <v>150</v>
      </c>
      <c r="Z2042" s="2">
        <v>0</v>
      </c>
      <c r="AA2042" s="2">
        <v>452.6</v>
      </c>
      <c r="AB2042" s="2">
        <v>0</v>
      </c>
    </row>
    <row r="2043" spans="24:28" x14ac:dyDescent="0.25">
      <c r="X2043" s="1">
        <v>78591</v>
      </c>
      <c r="Y2043" s="1">
        <v>777</v>
      </c>
      <c r="Z2043" s="2">
        <v>847.19</v>
      </c>
      <c r="AA2043" s="2">
        <v>1210.32</v>
      </c>
      <c r="AB2043" s="2">
        <v>778.82</v>
      </c>
    </row>
    <row r="2044" spans="24:28" x14ac:dyDescent="0.25">
      <c r="X2044" s="1">
        <v>78596</v>
      </c>
      <c r="Y2044" s="1">
        <v>220</v>
      </c>
      <c r="Z2044" s="2">
        <v>139.72</v>
      </c>
      <c r="AA2044" s="2">
        <v>0</v>
      </c>
      <c r="AB2044" s="2">
        <v>0</v>
      </c>
    </row>
    <row r="2045" spans="24:28" x14ac:dyDescent="0.25">
      <c r="X2045" s="1">
        <v>78597</v>
      </c>
      <c r="Y2045" s="1">
        <v>650</v>
      </c>
      <c r="Z2045" s="2">
        <v>1811.55</v>
      </c>
      <c r="AA2045" s="2">
        <v>3211.74</v>
      </c>
      <c r="AB2045" s="2">
        <v>11938.06</v>
      </c>
    </row>
    <row r="2046" spans="24:28" x14ac:dyDescent="0.25">
      <c r="X2046" s="1">
        <v>78614</v>
      </c>
      <c r="Y2046" s="1">
        <v>280</v>
      </c>
      <c r="Z2046" s="2">
        <v>92.56</v>
      </c>
      <c r="AA2046" s="2">
        <v>45.5</v>
      </c>
      <c r="AB2046" s="2">
        <v>49.5</v>
      </c>
    </row>
    <row r="2047" spans="24:28" x14ac:dyDescent="0.25">
      <c r="X2047" s="1">
        <v>78645</v>
      </c>
      <c r="Y2047" s="1">
        <v>555</v>
      </c>
      <c r="Z2047" s="2">
        <v>0</v>
      </c>
      <c r="AA2047" s="2">
        <v>96.02</v>
      </c>
      <c r="AB2047" s="2">
        <v>126.87</v>
      </c>
    </row>
    <row r="2048" spans="24:28" x14ac:dyDescent="0.25">
      <c r="X2048" s="1">
        <v>78670</v>
      </c>
      <c r="Y2048" s="1">
        <v>370</v>
      </c>
      <c r="Z2048" s="2">
        <v>0</v>
      </c>
      <c r="AA2048" s="2">
        <v>95.26</v>
      </c>
      <c r="AB2048" s="2">
        <v>0</v>
      </c>
    </row>
    <row r="2049" spans="24:28" x14ac:dyDescent="0.25">
      <c r="X2049" s="1">
        <v>78720</v>
      </c>
      <c r="Y2049" s="1">
        <v>370</v>
      </c>
      <c r="Z2049" s="2">
        <v>399.42</v>
      </c>
      <c r="AA2049" s="2">
        <v>152.16</v>
      </c>
      <c r="AB2049" s="2">
        <v>0</v>
      </c>
    </row>
    <row r="2050" spans="24:28" x14ac:dyDescent="0.25">
      <c r="X2050" s="1">
        <v>78767</v>
      </c>
      <c r="Y2050" s="1">
        <v>320</v>
      </c>
      <c r="Z2050" s="2">
        <v>0</v>
      </c>
      <c r="AA2050" s="2">
        <v>0</v>
      </c>
      <c r="AB2050" s="2">
        <v>177.34</v>
      </c>
    </row>
    <row r="2051" spans="24:28" x14ac:dyDescent="0.25">
      <c r="X2051" s="1">
        <v>78767</v>
      </c>
      <c r="Y2051" s="1">
        <v>400</v>
      </c>
      <c r="Z2051" s="2">
        <v>0</v>
      </c>
      <c r="AA2051" s="2">
        <v>50.16</v>
      </c>
      <c r="AB2051" s="2">
        <v>0</v>
      </c>
    </row>
    <row r="2052" spans="24:28" x14ac:dyDescent="0.25">
      <c r="X2052" s="1">
        <v>78787</v>
      </c>
      <c r="Y2052" s="1">
        <v>555</v>
      </c>
      <c r="Z2052" s="2">
        <v>136.80000000000001</v>
      </c>
      <c r="AA2052" s="2">
        <v>0</v>
      </c>
      <c r="AB2052" s="2">
        <v>0</v>
      </c>
    </row>
    <row r="2053" spans="24:28" x14ac:dyDescent="0.25">
      <c r="X2053" s="1">
        <v>78799</v>
      </c>
      <c r="Y2053" s="1">
        <v>320</v>
      </c>
      <c r="Z2053" s="2">
        <v>0</v>
      </c>
      <c r="AA2053" s="2">
        <v>48.29</v>
      </c>
      <c r="AB2053" s="2">
        <v>64.599999999999994</v>
      </c>
    </row>
    <row r="2054" spans="24:28" x14ac:dyDescent="0.25">
      <c r="X2054" s="1">
        <v>78808</v>
      </c>
      <c r="Y2054" s="1">
        <v>260</v>
      </c>
      <c r="Z2054" s="2">
        <v>226.85</v>
      </c>
      <c r="AA2054" s="2">
        <v>182.48</v>
      </c>
      <c r="AB2054" s="2">
        <v>266.26</v>
      </c>
    </row>
    <row r="2055" spans="24:28" x14ac:dyDescent="0.25">
      <c r="X2055" s="1">
        <v>78865</v>
      </c>
      <c r="Y2055" s="1">
        <v>450</v>
      </c>
      <c r="Z2055" s="2">
        <v>31.33</v>
      </c>
      <c r="AA2055" s="2">
        <v>0</v>
      </c>
      <c r="AB2055" s="2">
        <v>0</v>
      </c>
    </row>
    <row r="2056" spans="24:28" x14ac:dyDescent="0.25">
      <c r="X2056" s="1">
        <v>78896</v>
      </c>
      <c r="Y2056" s="1">
        <v>150</v>
      </c>
      <c r="Z2056" s="2">
        <v>178.97</v>
      </c>
      <c r="AA2056" s="2">
        <v>0</v>
      </c>
      <c r="AB2056" s="2">
        <v>163.32</v>
      </c>
    </row>
    <row r="2057" spans="24:28" x14ac:dyDescent="0.25">
      <c r="X2057" s="1">
        <v>78914</v>
      </c>
      <c r="Y2057" s="1">
        <v>290</v>
      </c>
      <c r="Z2057" s="2">
        <v>523.5</v>
      </c>
      <c r="AA2057" s="2">
        <v>0</v>
      </c>
      <c r="AB2057" s="2">
        <v>0</v>
      </c>
    </row>
    <row r="2058" spans="24:28" x14ac:dyDescent="0.25">
      <c r="X2058" s="1">
        <v>78929</v>
      </c>
      <c r="Y2058" s="1">
        <v>150</v>
      </c>
      <c r="Z2058" s="2">
        <v>0</v>
      </c>
      <c r="AA2058" s="2">
        <v>0</v>
      </c>
      <c r="AB2058" s="2">
        <v>56.64</v>
      </c>
    </row>
    <row r="2059" spans="24:28" x14ac:dyDescent="0.25">
      <c r="X2059" s="1">
        <v>78931</v>
      </c>
      <c r="Y2059" s="1">
        <v>260</v>
      </c>
      <c r="Z2059" s="2">
        <v>46.22</v>
      </c>
      <c r="AA2059" s="2">
        <v>0</v>
      </c>
      <c r="AB2059" s="2">
        <v>0</v>
      </c>
    </row>
    <row r="2060" spans="24:28" x14ac:dyDescent="0.25">
      <c r="X2060" s="1">
        <v>78957</v>
      </c>
      <c r="Y2060" s="1">
        <v>450</v>
      </c>
      <c r="Z2060" s="2">
        <v>0</v>
      </c>
      <c r="AA2060" s="2">
        <v>0</v>
      </c>
      <c r="AB2060" s="2">
        <v>49.74</v>
      </c>
    </row>
    <row r="2061" spans="24:28" x14ac:dyDescent="0.25">
      <c r="X2061" s="1">
        <v>79001</v>
      </c>
      <c r="Y2061" s="1">
        <v>280</v>
      </c>
      <c r="Z2061" s="2">
        <v>175.41</v>
      </c>
      <c r="AA2061" s="2">
        <v>214.58</v>
      </c>
      <c r="AB2061" s="2">
        <v>79.5</v>
      </c>
    </row>
    <row r="2062" spans="24:28" x14ac:dyDescent="0.25">
      <c r="X2062" s="1">
        <v>79008</v>
      </c>
      <c r="Y2062" s="1">
        <v>370</v>
      </c>
      <c r="Z2062" s="2">
        <v>0</v>
      </c>
      <c r="AA2062" s="2">
        <v>138.63</v>
      </c>
      <c r="AB2062" s="2">
        <v>422.11</v>
      </c>
    </row>
    <row r="2063" spans="24:28" x14ac:dyDescent="0.25">
      <c r="X2063" s="1">
        <v>79032</v>
      </c>
      <c r="Y2063" s="1">
        <v>180</v>
      </c>
      <c r="Z2063" s="2">
        <v>131.97999999999999</v>
      </c>
      <c r="AA2063" s="2">
        <v>0</v>
      </c>
      <c r="AB2063" s="2">
        <v>521.20000000000005</v>
      </c>
    </row>
    <row r="2064" spans="24:28" x14ac:dyDescent="0.25">
      <c r="X2064" s="1">
        <v>79052</v>
      </c>
      <c r="Y2064" s="1">
        <v>104</v>
      </c>
      <c r="Z2064" s="2">
        <v>150.08000000000001</v>
      </c>
      <c r="AA2064" s="2">
        <v>0</v>
      </c>
      <c r="AB2064" s="2">
        <v>77.64</v>
      </c>
    </row>
    <row r="2065" spans="24:28" x14ac:dyDescent="0.25">
      <c r="X2065" s="1">
        <v>79067</v>
      </c>
      <c r="Y2065" s="1">
        <v>280</v>
      </c>
      <c r="Z2065" s="2">
        <v>375.17</v>
      </c>
      <c r="AA2065" s="2">
        <v>0</v>
      </c>
      <c r="AB2065" s="2">
        <v>0</v>
      </c>
    </row>
    <row r="2066" spans="24:28" x14ac:dyDescent="0.25">
      <c r="X2066" s="1">
        <v>79072</v>
      </c>
      <c r="Y2066" s="1">
        <v>320</v>
      </c>
      <c r="Z2066" s="2">
        <v>0</v>
      </c>
      <c r="AA2066" s="2">
        <v>0</v>
      </c>
      <c r="AB2066" s="2">
        <v>253.24</v>
      </c>
    </row>
    <row r="2067" spans="24:28" x14ac:dyDescent="0.25">
      <c r="X2067" s="1">
        <v>79074</v>
      </c>
      <c r="Y2067" s="1">
        <v>280</v>
      </c>
      <c r="Z2067" s="2">
        <v>0</v>
      </c>
      <c r="AA2067" s="2">
        <v>264.02</v>
      </c>
      <c r="AB2067" s="2">
        <v>0</v>
      </c>
    </row>
    <row r="2068" spans="24:28" x14ac:dyDescent="0.25">
      <c r="X2068" s="1">
        <v>79096</v>
      </c>
      <c r="Y2068" s="1">
        <v>400</v>
      </c>
      <c r="Z2068" s="2">
        <v>13.65</v>
      </c>
      <c r="AA2068" s="2">
        <v>0</v>
      </c>
      <c r="AB2068" s="2">
        <v>0</v>
      </c>
    </row>
    <row r="2069" spans="24:28" x14ac:dyDescent="0.25">
      <c r="X2069" s="1">
        <v>79100</v>
      </c>
      <c r="Y2069" s="1">
        <v>370</v>
      </c>
      <c r="Z2069" s="2">
        <v>7441.64</v>
      </c>
      <c r="AA2069" s="2">
        <v>232.56</v>
      </c>
      <c r="AB2069" s="2">
        <v>227.88</v>
      </c>
    </row>
    <row r="2070" spans="24:28" x14ac:dyDescent="0.25">
      <c r="X2070" s="1">
        <v>79104</v>
      </c>
      <c r="Y2070" s="1">
        <v>370</v>
      </c>
      <c r="Z2070" s="2">
        <v>55.56</v>
      </c>
      <c r="AA2070" s="2">
        <v>304.25</v>
      </c>
      <c r="AB2070" s="2">
        <v>38.799999999999997</v>
      </c>
    </row>
    <row r="2071" spans="24:28" x14ac:dyDescent="0.25">
      <c r="X2071" s="1">
        <v>79107</v>
      </c>
      <c r="Y2071" s="1">
        <v>777</v>
      </c>
      <c r="Z2071" s="2">
        <v>0</v>
      </c>
      <c r="AA2071" s="2">
        <v>721.55</v>
      </c>
      <c r="AB2071" s="2">
        <v>0</v>
      </c>
    </row>
    <row r="2072" spans="24:28" x14ac:dyDescent="0.25">
      <c r="X2072" s="1">
        <v>79243</v>
      </c>
      <c r="Y2072" s="1">
        <v>320</v>
      </c>
      <c r="Z2072" s="2">
        <v>185.33</v>
      </c>
      <c r="AA2072" s="2">
        <v>0</v>
      </c>
      <c r="AB2072" s="2">
        <v>97.34</v>
      </c>
    </row>
    <row r="2073" spans="24:28" x14ac:dyDescent="0.25">
      <c r="X2073" s="1">
        <v>79269</v>
      </c>
      <c r="Y2073" s="1">
        <v>370</v>
      </c>
      <c r="Z2073" s="2">
        <v>40.72</v>
      </c>
      <c r="AA2073" s="2">
        <v>0</v>
      </c>
      <c r="AB2073" s="2">
        <v>83.86</v>
      </c>
    </row>
    <row r="2074" spans="24:28" x14ac:dyDescent="0.25">
      <c r="X2074" s="1">
        <v>79270</v>
      </c>
      <c r="Y2074" s="1">
        <v>150</v>
      </c>
      <c r="Z2074" s="2">
        <v>91.08</v>
      </c>
      <c r="AA2074" s="2">
        <v>30.3</v>
      </c>
      <c r="AB2074" s="2">
        <v>80.16</v>
      </c>
    </row>
    <row r="2075" spans="24:28" x14ac:dyDescent="0.25">
      <c r="X2075" s="1">
        <v>79310</v>
      </c>
      <c r="Y2075" s="1">
        <v>104</v>
      </c>
      <c r="Z2075" s="2">
        <v>0</v>
      </c>
      <c r="AA2075" s="2">
        <v>0</v>
      </c>
      <c r="AB2075" s="2">
        <v>49.79</v>
      </c>
    </row>
    <row r="2076" spans="24:28" x14ac:dyDescent="0.25">
      <c r="X2076" s="1">
        <v>79321</v>
      </c>
      <c r="Y2076" s="1">
        <v>260</v>
      </c>
      <c r="Z2076" s="2">
        <v>31</v>
      </c>
      <c r="AA2076" s="2">
        <v>0</v>
      </c>
      <c r="AB2076" s="2">
        <v>0</v>
      </c>
    </row>
    <row r="2077" spans="24:28" x14ac:dyDescent="0.25">
      <c r="X2077" s="1">
        <v>79344</v>
      </c>
      <c r="Y2077" s="1">
        <v>220</v>
      </c>
      <c r="Z2077" s="2">
        <v>178.05</v>
      </c>
      <c r="AA2077" s="2">
        <v>0</v>
      </c>
      <c r="AB2077" s="2">
        <v>0</v>
      </c>
    </row>
    <row r="2078" spans="24:28" x14ac:dyDescent="0.25">
      <c r="X2078" s="1">
        <v>79365</v>
      </c>
      <c r="Y2078" s="1">
        <v>777</v>
      </c>
      <c r="Z2078" s="2">
        <v>919.9</v>
      </c>
      <c r="AA2078" s="2">
        <v>0</v>
      </c>
      <c r="AB2078" s="2">
        <v>0</v>
      </c>
    </row>
    <row r="2079" spans="24:28" x14ac:dyDescent="0.25">
      <c r="X2079" s="1">
        <v>79374</v>
      </c>
      <c r="Y2079" s="1">
        <v>777</v>
      </c>
      <c r="Z2079" s="2">
        <v>414.26</v>
      </c>
      <c r="AA2079" s="2">
        <v>442.38</v>
      </c>
      <c r="AB2079" s="2">
        <v>576.48</v>
      </c>
    </row>
    <row r="2080" spans="24:28" x14ac:dyDescent="0.25">
      <c r="X2080" s="1">
        <v>79381</v>
      </c>
      <c r="Y2080" s="1">
        <v>777</v>
      </c>
      <c r="Z2080" s="2">
        <v>0</v>
      </c>
      <c r="AA2080" s="2">
        <v>647.4</v>
      </c>
      <c r="AB2080" s="2">
        <v>0</v>
      </c>
    </row>
    <row r="2081" spans="24:28" x14ac:dyDescent="0.25">
      <c r="X2081" s="1">
        <v>79387</v>
      </c>
      <c r="Y2081" s="1">
        <v>340</v>
      </c>
      <c r="Z2081" s="2">
        <v>0</v>
      </c>
      <c r="AA2081" s="2">
        <v>252.75</v>
      </c>
      <c r="AB2081" s="2">
        <v>807.48</v>
      </c>
    </row>
    <row r="2082" spans="24:28" x14ac:dyDescent="0.25">
      <c r="X2082" s="1">
        <v>79396</v>
      </c>
      <c r="Y2082" s="1">
        <v>250</v>
      </c>
      <c r="Z2082" s="2">
        <v>0</v>
      </c>
      <c r="AA2082" s="2">
        <v>0</v>
      </c>
      <c r="AB2082" s="2">
        <v>342.09</v>
      </c>
    </row>
    <row r="2083" spans="24:28" x14ac:dyDescent="0.25">
      <c r="X2083" s="1">
        <v>79424</v>
      </c>
      <c r="Y2083" s="1">
        <v>340</v>
      </c>
      <c r="Z2083" s="2">
        <v>97.36</v>
      </c>
      <c r="AA2083" s="2">
        <v>48.68</v>
      </c>
      <c r="AB2083" s="2">
        <v>228.07</v>
      </c>
    </row>
    <row r="2084" spans="24:28" x14ac:dyDescent="0.25">
      <c r="X2084" s="1">
        <v>79534</v>
      </c>
      <c r="Y2084" s="1">
        <v>260</v>
      </c>
      <c r="Z2084" s="2">
        <v>363.26</v>
      </c>
      <c r="AA2084" s="2">
        <v>196.29</v>
      </c>
      <c r="AB2084" s="2">
        <v>0</v>
      </c>
    </row>
    <row r="2085" spans="24:28" x14ac:dyDescent="0.25">
      <c r="X2085" s="1">
        <v>79548</v>
      </c>
      <c r="Y2085" s="1">
        <v>4980</v>
      </c>
      <c r="Z2085" s="2">
        <v>0</v>
      </c>
      <c r="AA2085" s="2">
        <v>183.94</v>
      </c>
      <c r="AB2085" s="2">
        <v>0</v>
      </c>
    </row>
    <row r="2086" spans="24:28" x14ac:dyDescent="0.25">
      <c r="X2086" s="1">
        <v>79554</v>
      </c>
      <c r="Y2086" s="1">
        <v>180</v>
      </c>
      <c r="Z2086" s="2">
        <v>0</v>
      </c>
      <c r="AA2086" s="2">
        <v>50.45</v>
      </c>
      <c r="AB2086" s="2">
        <v>101.75</v>
      </c>
    </row>
    <row r="2087" spans="24:28" x14ac:dyDescent="0.25">
      <c r="X2087" s="1">
        <v>79559</v>
      </c>
      <c r="Y2087" s="1">
        <v>104</v>
      </c>
      <c r="Z2087" s="2">
        <v>811.65</v>
      </c>
      <c r="AA2087" s="2">
        <v>774.09</v>
      </c>
      <c r="AB2087" s="2">
        <v>265.54000000000002</v>
      </c>
    </row>
    <row r="2088" spans="24:28" x14ac:dyDescent="0.25">
      <c r="X2088" s="1">
        <v>79566</v>
      </c>
      <c r="Y2088" s="1">
        <v>555</v>
      </c>
      <c r="Z2088" s="2">
        <v>489.76</v>
      </c>
      <c r="AA2088" s="2">
        <v>619.1</v>
      </c>
      <c r="AB2088" s="2">
        <v>96</v>
      </c>
    </row>
    <row r="2089" spans="24:28" x14ac:dyDescent="0.25">
      <c r="X2089" s="1">
        <v>79593</v>
      </c>
      <c r="Y2089" s="1">
        <v>290</v>
      </c>
      <c r="Z2089" s="2">
        <v>0</v>
      </c>
      <c r="AA2089" s="2">
        <v>128.38999999999999</v>
      </c>
      <c r="AB2089" s="2">
        <v>0</v>
      </c>
    </row>
    <row r="2090" spans="24:28" x14ac:dyDescent="0.25">
      <c r="X2090" s="1">
        <v>79613</v>
      </c>
      <c r="Y2090" s="1">
        <v>400</v>
      </c>
      <c r="Z2090" s="2">
        <v>0</v>
      </c>
      <c r="AA2090" s="2">
        <v>145.91</v>
      </c>
      <c r="AB2090" s="2">
        <v>0</v>
      </c>
    </row>
    <row r="2091" spans="24:28" x14ac:dyDescent="0.25">
      <c r="X2091" s="1">
        <v>79648</v>
      </c>
      <c r="Y2091" s="1">
        <v>360</v>
      </c>
      <c r="Z2091" s="2">
        <v>0</v>
      </c>
      <c r="AA2091" s="2">
        <v>477.18</v>
      </c>
      <c r="AB2091" s="2">
        <v>0</v>
      </c>
    </row>
    <row r="2092" spans="24:28" x14ac:dyDescent="0.25">
      <c r="X2092" s="1">
        <v>79671</v>
      </c>
      <c r="Y2092" s="1">
        <v>260</v>
      </c>
      <c r="Z2092" s="2">
        <v>682.03</v>
      </c>
      <c r="AA2092" s="2">
        <v>0</v>
      </c>
      <c r="AB2092" s="2">
        <v>0</v>
      </c>
    </row>
    <row r="2093" spans="24:28" x14ac:dyDescent="0.25">
      <c r="X2093" s="1">
        <v>79689</v>
      </c>
      <c r="Y2093" s="1">
        <v>450</v>
      </c>
      <c r="Z2093" s="2">
        <v>415.83</v>
      </c>
      <c r="AA2093" s="2">
        <v>798.24</v>
      </c>
      <c r="AB2093" s="2">
        <v>0</v>
      </c>
    </row>
    <row r="2094" spans="24:28" x14ac:dyDescent="0.25">
      <c r="X2094" s="1">
        <v>79690</v>
      </c>
      <c r="Y2094" s="1">
        <v>340</v>
      </c>
      <c r="Z2094" s="2">
        <v>0</v>
      </c>
      <c r="AA2094" s="2">
        <v>0</v>
      </c>
      <c r="AB2094" s="2">
        <v>734.34</v>
      </c>
    </row>
    <row r="2095" spans="24:28" x14ac:dyDescent="0.25">
      <c r="X2095" s="1">
        <v>79693</v>
      </c>
      <c r="Y2095" s="1">
        <v>360</v>
      </c>
      <c r="Z2095" s="2">
        <v>181.73</v>
      </c>
      <c r="AA2095" s="2">
        <v>0</v>
      </c>
      <c r="AB2095" s="2">
        <v>0</v>
      </c>
    </row>
    <row r="2096" spans="24:28" x14ac:dyDescent="0.25">
      <c r="X2096" s="1">
        <v>79715</v>
      </c>
      <c r="Y2096" s="1">
        <v>4980</v>
      </c>
      <c r="Z2096" s="2">
        <v>292.19</v>
      </c>
      <c r="AA2096" s="2">
        <v>49.66</v>
      </c>
      <c r="AB2096" s="2">
        <v>0</v>
      </c>
    </row>
    <row r="2097" spans="24:28" x14ac:dyDescent="0.25">
      <c r="X2097" s="1">
        <v>79717</v>
      </c>
      <c r="Y2097" s="1">
        <v>450</v>
      </c>
      <c r="Z2097" s="2">
        <v>138.77000000000001</v>
      </c>
      <c r="AA2097" s="2">
        <v>96.6</v>
      </c>
      <c r="AB2097" s="2">
        <v>51.98</v>
      </c>
    </row>
    <row r="2098" spans="24:28" x14ac:dyDescent="0.25">
      <c r="X2098" s="1">
        <v>79724</v>
      </c>
      <c r="Y2098" s="1">
        <v>300</v>
      </c>
      <c r="Z2098" s="2">
        <v>185.49</v>
      </c>
      <c r="AA2098" s="2">
        <v>51.56</v>
      </c>
      <c r="AB2098" s="2">
        <v>184.78</v>
      </c>
    </row>
    <row r="2099" spans="24:28" x14ac:dyDescent="0.25">
      <c r="X2099" s="1">
        <v>79751</v>
      </c>
      <c r="Y2099" s="1">
        <v>650</v>
      </c>
      <c r="Z2099" s="2">
        <v>0</v>
      </c>
      <c r="AA2099" s="2">
        <v>0</v>
      </c>
      <c r="AB2099" s="2">
        <v>34.6</v>
      </c>
    </row>
    <row r="2100" spans="24:28" x14ac:dyDescent="0.25">
      <c r="X2100" s="1">
        <v>79777</v>
      </c>
      <c r="Y2100" s="1">
        <v>220</v>
      </c>
      <c r="Z2100" s="2">
        <v>0</v>
      </c>
      <c r="AA2100" s="2">
        <v>247.68</v>
      </c>
      <c r="AB2100" s="2">
        <v>0</v>
      </c>
    </row>
    <row r="2101" spans="24:28" x14ac:dyDescent="0.25">
      <c r="X2101" s="1">
        <v>79777</v>
      </c>
      <c r="Y2101" s="1">
        <v>250</v>
      </c>
      <c r="Z2101" s="2">
        <v>596.1</v>
      </c>
      <c r="AA2101" s="2">
        <v>0</v>
      </c>
      <c r="AB2101" s="2">
        <v>444.75</v>
      </c>
    </row>
    <row r="2102" spans="24:28" x14ac:dyDescent="0.25">
      <c r="X2102" s="1">
        <v>79789</v>
      </c>
      <c r="Y2102" s="1">
        <v>370</v>
      </c>
      <c r="Z2102" s="2">
        <v>0</v>
      </c>
      <c r="AA2102" s="2">
        <v>109.54</v>
      </c>
      <c r="AB2102" s="2">
        <v>0</v>
      </c>
    </row>
    <row r="2103" spans="24:28" x14ac:dyDescent="0.25">
      <c r="X2103" s="1">
        <v>79790</v>
      </c>
      <c r="Y2103" s="1">
        <v>4980</v>
      </c>
      <c r="Z2103" s="2">
        <v>184.14</v>
      </c>
      <c r="AA2103" s="2">
        <v>0</v>
      </c>
      <c r="AB2103" s="2">
        <v>49.43</v>
      </c>
    </row>
    <row r="2104" spans="24:28" x14ac:dyDescent="0.25">
      <c r="X2104" s="1">
        <v>79802</v>
      </c>
      <c r="Y2104" s="1">
        <v>400</v>
      </c>
      <c r="Z2104" s="2">
        <v>46.4</v>
      </c>
      <c r="AA2104" s="2">
        <v>0</v>
      </c>
      <c r="AB2104" s="2">
        <v>99.17</v>
      </c>
    </row>
    <row r="2105" spans="24:28" x14ac:dyDescent="0.25">
      <c r="X2105" s="1">
        <v>79808</v>
      </c>
      <c r="Y2105" s="1">
        <v>150</v>
      </c>
      <c r="Z2105" s="2">
        <v>0</v>
      </c>
      <c r="AA2105" s="2">
        <v>182.44</v>
      </c>
      <c r="AB2105" s="2">
        <v>0</v>
      </c>
    </row>
    <row r="2106" spans="24:28" x14ac:dyDescent="0.25">
      <c r="X2106" s="1">
        <v>79816</v>
      </c>
      <c r="Y2106" s="1">
        <v>260</v>
      </c>
      <c r="Z2106" s="2">
        <v>740.45</v>
      </c>
      <c r="AA2106" s="2">
        <v>232.95</v>
      </c>
      <c r="AB2106" s="2">
        <v>0</v>
      </c>
    </row>
    <row r="2107" spans="24:28" x14ac:dyDescent="0.25">
      <c r="X2107" s="1">
        <v>79833</v>
      </c>
      <c r="Y2107" s="1">
        <v>220</v>
      </c>
      <c r="Z2107" s="2">
        <v>45.76</v>
      </c>
      <c r="AA2107" s="2">
        <v>189.44</v>
      </c>
      <c r="AB2107" s="2">
        <v>0</v>
      </c>
    </row>
    <row r="2108" spans="24:28" x14ac:dyDescent="0.25">
      <c r="X2108" s="1">
        <v>79836</v>
      </c>
      <c r="Y2108" s="1">
        <v>260</v>
      </c>
      <c r="Z2108" s="2">
        <v>0</v>
      </c>
      <c r="AA2108" s="2">
        <v>41.25</v>
      </c>
      <c r="AB2108" s="2">
        <v>0</v>
      </c>
    </row>
    <row r="2109" spans="24:28" x14ac:dyDescent="0.25">
      <c r="X2109" s="1">
        <v>79851</v>
      </c>
      <c r="Y2109" s="1">
        <v>370</v>
      </c>
      <c r="Z2109" s="2">
        <v>0</v>
      </c>
      <c r="AA2109" s="2">
        <v>294.88</v>
      </c>
      <c r="AB2109" s="2">
        <v>0</v>
      </c>
    </row>
    <row r="2110" spans="24:28" x14ac:dyDescent="0.25">
      <c r="X2110" s="1">
        <v>79874</v>
      </c>
      <c r="Y2110" s="1">
        <v>777</v>
      </c>
      <c r="Z2110" s="2">
        <v>0</v>
      </c>
      <c r="AA2110" s="2">
        <v>0</v>
      </c>
      <c r="AB2110" s="2">
        <v>106.24</v>
      </c>
    </row>
    <row r="2111" spans="24:28" x14ac:dyDescent="0.25">
      <c r="X2111" s="1">
        <v>79877</v>
      </c>
      <c r="Y2111" s="1">
        <v>555</v>
      </c>
      <c r="Z2111" s="2">
        <v>0</v>
      </c>
      <c r="AA2111" s="2">
        <v>0</v>
      </c>
      <c r="AB2111" s="2">
        <v>221.7</v>
      </c>
    </row>
    <row r="2112" spans="24:28" x14ac:dyDescent="0.25">
      <c r="X2112" s="1">
        <v>79879</v>
      </c>
      <c r="Y2112" s="1">
        <v>320</v>
      </c>
      <c r="Z2112" s="2">
        <v>32.82</v>
      </c>
      <c r="AA2112" s="2">
        <v>0</v>
      </c>
      <c r="AB2112" s="2">
        <v>0</v>
      </c>
    </row>
    <row r="2113" spans="24:28" x14ac:dyDescent="0.25">
      <c r="X2113" s="1">
        <v>79938</v>
      </c>
      <c r="Y2113" s="1">
        <v>450</v>
      </c>
      <c r="Z2113" s="2">
        <v>30.54</v>
      </c>
      <c r="AA2113" s="2">
        <v>0</v>
      </c>
      <c r="AB2113" s="2">
        <v>0</v>
      </c>
    </row>
    <row r="2114" spans="24:28" x14ac:dyDescent="0.25">
      <c r="X2114" s="1">
        <v>79945</v>
      </c>
      <c r="Y2114" s="1">
        <v>370</v>
      </c>
      <c r="Z2114" s="2">
        <v>0</v>
      </c>
      <c r="AA2114" s="2">
        <v>412.43</v>
      </c>
      <c r="AB2114" s="2">
        <v>179.36</v>
      </c>
    </row>
    <row r="2115" spans="24:28" x14ac:dyDescent="0.25">
      <c r="X2115" s="1">
        <v>80000</v>
      </c>
      <c r="Y2115" s="1">
        <v>370</v>
      </c>
      <c r="Z2115" s="2">
        <v>0</v>
      </c>
      <c r="AA2115" s="2">
        <v>0</v>
      </c>
      <c r="AB2115" s="2">
        <v>251.52</v>
      </c>
    </row>
    <row r="2116" spans="24:28" x14ac:dyDescent="0.25">
      <c r="X2116" s="1">
        <v>80011</v>
      </c>
      <c r="Y2116" s="1">
        <v>220</v>
      </c>
      <c r="Z2116" s="2">
        <v>0</v>
      </c>
      <c r="AA2116" s="2">
        <v>193.2</v>
      </c>
      <c r="AB2116" s="2">
        <v>0</v>
      </c>
    </row>
    <row r="2117" spans="24:28" x14ac:dyDescent="0.25">
      <c r="X2117" s="1">
        <v>80018</v>
      </c>
      <c r="Y2117" s="1">
        <v>220</v>
      </c>
      <c r="Z2117" s="2">
        <v>31</v>
      </c>
      <c r="AA2117" s="2">
        <v>0</v>
      </c>
      <c r="AB2117" s="2">
        <v>0</v>
      </c>
    </row>
    <row r="2118" spans="24:28" x14ac:dyDescent="0.25">
      <c r="X2118" s="1">
        <v>80040</v>
      </c>
      <c r="Y2118" s="1">
        <v>4980</v>
      </c>
      <c r="Z2118" s="2">
        <v>228.25</v>
      </c>
      <c r="AA2118" s="2">
        <v>77.010000000000005</v>
      </c>
      <c r="AB2118" s="2">
        <v>126.93</v>
      </c>
    </row>
    <row r="2119" spans="24:28" x14ac:dyDescent="0.25">
      <c r="X2119" s="1">
        <v>80049</v>
      </c>
      <c r="Y2119" s="1">
        <v>340</v>
      </c>
      <c r="Z2119" s="2">
        <v>226.96</v>
      </c>
      <c r="AA2119" s="2">
        <v>196.44</v>
      </c>
      <c r="AB2119" s="2">
        <v>239.28</v>
      </c>
    </row>
    <row r="2120" spans="24:28" x14ac:dyDescent="0.25">
      <c r="X2120" s="1">
        <v>80063</v>
      </c>
      <c r="Y2120" s="1">
        <v>320</v>
      </c>
      <c r="Z2120" s="2">
        <v>0</v>
      </c>
      <c r="AA2120" s="2">
        <v>73.739999999999995</v>
      </c>
      <c r="AB2120" s="2">
        <v>265.02999999999997</v>
      </c>
    </row>
    <row r="2121" spans="24:28" x14ac:dyDescent="0.25">
      <c r="X2121" s="1">
        <v>80089</v>
      </c>
      <c r="Y2121" s="1">
        <v>180</v>
      </c>
      <c r="Z2121" s="2">
        <v>95.24</v>
      </c>
      <c r="AA2121" s="2">
        <v>47.3</v>
      </c>
      <c r="AB2121" s="2">
        <v>0</v>
      </c>
    </row>
    <row r="2122" spans="24:28" x14ac:dyDescent="0.25">
      <c r="X2122" s="1">
        <v>80092</v>
      </c>
      <c r="Y2122" s="1">
        <v>290</v>
      </c>
      <c r="Z2122" s="2">
        <v>0</v>
      </c>
      <c r="AA2122" s="2">
        <v>170.34</v>
      </c>
      <c r="AB2122" s="2">
        <v>159.06</v>
      </c>
    </row>
    <row r="2123" spans="24:28" x14ac:dyDescent="0.25">
      <c r="X2123" s="1">
        <v>80108</v>
      </c>
      <c r="Y2123" s="1">
        <v>400</v>
      </c>
      <c r="Z2123" s="2">
        <v>143.09</v>
      </c>
      <c r="AA2123" s="2">
        <v>29.67</v>
      </c>
      <c r="AB2123" s="2">
        <v>79.569999999999993</v>
      </c>
    </row>
    <row r="2124" spans="24:28" x14ac:dyDescent="0.25">
      <c r="X2124" s="1">
        <v>80151</v>
      </c>
      <c r="Y2124" s="1">
        <v>280</v>
      </c>
      <c r="Z2124" s="2">
        <v>473.3</v>
      </c>
      <c r="AA2124" s="2">
        <v>90.28</v>
      </c>
      <c r="AB2124" s="2">
        <v>245.34</v>
      </c>
    </row>
    <row r="2125" spans="24:28" x14ac:dyDescent="0.25">
      <c r="X2125" s="1">
        <v>80179</v>
      </c>
      <c r="Y2125" s="1">
        <v>320</v>
      </c>
      <c r="Z2125" s="2">
        <v>181.78</v>
      </c>
      <c r="AA2125" s="2">
        <v>0</v>
      </c>
      <c r="AB2125" s="2">
        <v>163.1</v>
      </c>
    </row>
    <row r="2126" spans="24:28" x14ac:dyDescent="0.25">
      <c r="X2126" s="1">
        <v>80185</v>
      </c>
      <c r="Y2126" s="1">
        <v>280</v>
      </c>
      <c r="Z2126" s="2">
        <v>46.59</v>
      </c>
      <c r="AA2126" s="2">
        <v>96.33</v>
      </c>
      <c r="AB2126" s="2">
        <v>89.34</v>
      </c>
    </row>
    <row r="2127" spans="24:28" x14ac:dyDescent="0.25">
      <c r="X2127" s="1">
        <v>80222</v>
      </c>
      <c r="Y2127" s="1">
        <v>180</v>
      </c>
      <c r="Z2127" s="2">
        <v>0</v>
      </c>
      <c r="AA2127" s="2">
        <v>0</v>
      </c>
      <c r="AB2127" s="2">
        <v>41.91</v>
      </c>
    </row>
    <row r="2128" spans="24:28" x14ac:dyDescent="0.25">
      <c r="X2128" s="1">
        <v>80231</v>
      </c>
      <c r="Y2128" s="1">
        <v>220</v>
      </c>
      <c r="Z2128" s="2">
        <v>86.53</v>
      </c>
      <c r="AA2128" s="2">
        <v>0</v>
      </c>
      <c r="AB2128" s="2">
        <v>0</v>
      </c>
    </row>
    <row r="2129" spans="24:28" x14ac:dyDescent="0.25">
      <c r="X2129" s="1">
        <v>80234</v>
      </c>
      <c r="Y2129" s="1">
        <v>400</v>
      </c>
      <c r="Z2129" s="2">
        <v>0</v>
      </c>
      <c r="AA2129" s="2">
        <v>0</v>
      </c>
      <c r="AB2129" s="2">
        <v>26.46</v>
      </c>
    </row>
    <row r="2130" spans="24:28" x14ac:dyDescent="0.25">
      <c r="X2130" s="1">
        <v>80250</v>
      </c>
      <c r="Y2130" s="1">
        <v>280</v>
      </c>
      <c r="Z2130" s="2">
        <v>46.65</v>
      </c>
      <c r="AA2130" s="2">
        <v>115.81</v>
      </c>
      <c r="AB2130" s="2">
        <v>0</v>
      </c>
    </row>
    <row r="2131" spans="24:28" x14ac:dyDescent="0.25">
      <c r="X2131" s="1">
        <v>80262</v>
      </c>
      <c r="Y2131" s="1">
        <v>320</v>
      </c>
      <c r="Z2131" s="2">
        <v>45.09</v>
      </c>
      <c r="AA2131" s="2">
        <v>91.87</v>
      </c>
      <c r="AB2131" s="2">
        <v>0</v>
      </c>
    </row>
    <row r="2132" spans="24:28" x14ac:dyDescent="0.25">
      <c r="X2132" s="1">
        <v>80273</v>
      </c>
      <c r="Y2132" s="1">
        <v>400</v>
      </c>
      <c r="Z2132" s="2">
        <v>0</v>
      </c>
      <c r="AA2132" s="2">
        <v>64.94</v>
      </c>
      <c r="AB2132" s="2">
        <v>0</v>
      </c>
    </row>
    <row r="2133" spans="24:28" x14ac:dyDescent="0.25">
      <c r="X2133" s="1">
        <v>80274</v>
      </c>
      <c r="Y2133" s="1">
        <v>400</v>
      </c>
      <c r="Z2133" s="2">
        <v>0</v>
      </c>
      <c r="AA2133" s="2">
        <v>48.71</v>
      </c>
      <c r="AB2133" s="2">
        <v>192.39</v>
      </c>
    </row>
    <row r="2134" spans="24:28" x14ac:dyDescent="0.25">
      <c r="X2134" s="1">
        <v>80285</v>
      </c>
      <c r="Y2134" s="1">
        <v>450</v>
      </c>
      <c r="Z2134" s="2">
        <v>9.8699999999999992</v>
      </c>
      <c r="AA2134" s="2">
        <v>0</v>
      </c>
      <c r="AB2134" s="2">
        <v>0</v>
      </c>
    </row>
    <row r="2135" spans="24:28" x14ac:dyDescent="0.25">
      <c r="X2135" s="1">
        <v>80295</v>
      </c>
      <c r="Y2135" s="1">
        <v>340</v>
      </c>
      <c r="Z2135" s="2">
        <v>0</v>
      </c>
      <c r="AA2135" s="2">
        <v>170.46</v>
      </c>
      <c r="AB2135" s="2">
        <v>0</v>
      </c>
    </row>
    <row r="2136" spans="24:28" x14ac:dyDescent="0.25">
      <c r="X2136" s="1">
        <v>80304</v>
      </c>
      <c r="Y2136" s="1">
        <v>180</v>
      </c>
      <c r="Z2136" s="2">
        <v>20.76</v>
      </c>
      <c r="AA2136" s="2">
        <v>47.55</v>
      </c>
      <c r="AB2136" s="2">
        <v>268.27999999999997</v>
      </c>
    </row>
    <row r="2137" spans="24:28" x14ac:dyDescent="0.25">
      <c r="X2137" s="1">
        <v>80350</v>
      </c>
      <c r="Y2137" s="1">
        <v>370</v>
      </c>
      <c r="Z2137" s="2">
        <v>47.63</v>
      </c>
      <c r="AA2137" s="2">
        <v>30.27</v>
      </c>
      <c r="AB2137" s="2">
        <v>0</v>
      </c>
    </row>
    <row r="2138" spans="24:28" x14ac:dyDescent="0.25">
      <c r="X2138" s="1">
        <v>80361</v>
      </c>
      <c r="Y2138" s="1">
        <v>450</v>
      </c>
      <c r="Z2138" s="2">
        <v>31</v>
      </c>
      <c r="AA2138" s="2">
        <v>0</v>
      </c>
      <c r="AB2138" s="2">
        <v>30.91</v>
      </c>
    </row>
    <row r="2139" spans="24:28" x14ac:dyDescent="0.25">
      <c r="X2139" s="1">
        <v>80366</v>
      </c>
      <c r="Y2139" s="1">
        <v>340</v>
      </c>
      <c r="Z2139" s="2">
        <v>496.29</v>
      </c>
      <c r="AA2139" s="2">
        <v>0</v>
      </c>
      <c r="AB2139" s="2">
        <v>66.98</v>
      </c>
    </row>
    <row r="2140" spans="24:28" x14ac:dyDescent="0.25">
      <c r="X2140" s="1">
        <v>80378</v>
      </c>
      <c r="Y2140" s="1">
        <v>180</v>
      </c>
      <c r="Z2140" s="2">
        <v>0</v>
      </c>
      <c r="AA2140" s="2">
        <v>0</v>
      </c>
      <c r="AB2140" s="2">
        <v>14.99</v>
      </c>
    </row>
    <row r="2141" spans="24:28" x14ac:dyDescent="0.25">
      <c r="X2141" s="1">
        <v>80383</v>
      </c>
      <c r="Y2141" s="1">
        <v>250</v>
      </c>
      <c r="Z2141" s="2">
        <v>232.95</v>
      </c>
      <c r="AA2141" s="2">
        <v>192.66</v>
      </c>
      <c r="AB2141" s="2">
        <v>298.44</v>
      </c>
    </row>
    <row r="2142" spans="24:28" x14ac:dyDescent="0.25">
      <c r="X2142" s="1">
        <v>80414</v>
      </c>
      <c r="Y2142" s="1">
        <v>180</v>
      </c>
      <c r="Z2142" s="2">
        <v>576.48</v>
      </c>
      <c r="AA2142" s="2">
        <v>0</v>
      </c>
      <c r="AB2142" s="2">
        <v>0</v>
      </c>
    </row>
    <row r="2143" spans="24:28" x14ac:dyDescent="0.25">
      <c r="X2143" s="1">
        <v>80443</v>
      </c>
      <c r="Y2143" s="1">
        <v>220</v>
      </c>
      <c r="Z2143" s="2">
        <v>161.24</v>
      </c>
      <c r="AA2143" s="2">
        <v>0</v>
      </c>
      <c r="AB2143" s="2">
        <v>82</v>
      </c>
    </row>
    <row r="2144" spans="24:28" x14ac:dyDescent="0.25">
      <c r="X2144" s="1">
        <v>80452</v>
      </c>
      <c r="Y2144" s="1">
        <v>180</v>
      </c>
      <c r="Z2144" s="2">
        <v>0</v>
      </c>
      <c r="AA2144" s="2">
        <v>5.48</v>
      </c>
      <c r="AB2144" s="2">
        <v>0</v>
      </c>
    </row>
    <row r="2145" spans="24:28" x14ac:dyDescent="0.25">
      <c r="X2145" s="1">
        <v>80456</v>
      </c>
      <c r="Y2145" s="1">
        <v>180</v>
      </c>
      <c r="Z2145" s="2">
        <v>192.16</v>
      </c>
      <c r="AA2145" s="2">
        <v>0</v>
      </c>
      <c r="AB2145" s="2">
        <v>309.83999999999997</v>
      </c>
    </row>
    <row r="2146" spans="24:28" x14ac:dyDescent="0.25">
      <c r="X2146" s="1">
        <v>80457</v>
      </c>
      <c r="Y2146" s="1">
        <v>340</v>
      </c>
      <c r="Z2146" s="2">
        <v>0</v>
      </c>
      <c r="AA2146" s="2">
        <v>71.62</v>
      </c>
      <c r="AB2146" s="2">
        <v>0</v>
      </c>
    </row>
    <row r="2147" spans="24:28" x14ac:dyDescent="0.25">
      <c r="X2147" s="1">
        <v>80461</v>
      </c>
      <c r="Y2147" s="1">
        <v>250</v>
      </c>
      <c r="Z2147" s="2">
        <v>245.96</v>
      </c>
      <c r="AA2147" s="2">
        <v>0</v>
      </c>
      <c r="AB2147" s="2">
        <v>241.16</v>
      </c>
    </row>
    <row r="2148" spans="24:28" x14ac:dyDescent="0.25">
      <c r="X2148" s="1">
        <v>80508</v>
      </c>
      <c r="Y2148" s="1">
        <v>150</v>
      </c>
      <c r="Z2148" s="2">
        <v>0</v>
      </c>
      <c r="AA2148" s="2">
        <v>196.09</v>
      </c>
      <c r="AB2148" s="2">
        <v>576.22</v>
      </c>
    </row>
    <row r="2149" spans="24:28" x14ac:dyDescent="0.25">
      <c r="X2149" s="1">
        <v>80531</v>
      </c>
      <c r="Y2149" s="1">
        <v>450</v>
      </c>
      <c r="Z2149" s="2">
        <v>47.96</v>
      </c>
      <c r="AA2149" s="2">
        <v>108.61</v>
      </c>
      <c r="AB2149" s="2">
        <v>0</v>
      </c>
    </row>
    <row r="2150" spans="24:28" x14ac:dyDescent="0.25">
      <c r="X2150" s="1">
        <v>80630</v>
      </c>
      <c r="Y2150" s="1">
        <v>220</v>
      </c>
      <c r="Z2150" s="2">
        <v>0</v>
      </c>
      <c r="AA2150" s="2">
        <v>139.77000000000001</v>
      </c>
      <c r="AB2150" s="2">
        <v>59.68</v>
      </c>
    </row>
    <row r="2151" spans="24:28" x14ac:dyDescent="0.25">
      <c r="X2151" s="1">
        <v>80668</v>
      </c>
      <c r="Y2151" s="1">
        <v>777</v>
      </c>
      <c r="Z2151" s="2">
        <v>1471.96</v>
      </c>
      <c r="AA2151" s="2">
        <v>2480.56</v>
      </c>
      <c r="AB2151" s="2">
        <v>1638.84</v>
      </c>
    </row>
    <row r="2152" spans="24:28" x14ac:dyDescent="0.25">
      <c r="X2152" s="1">
        <v>80674</v>
      </c>
      <c r="Y2152" s="1">
        <v>320</v>
      </c>
      <c r="Z2152" s="2">
        <v>0</v>
      </c>
      <c r="AA2152" s="2">
        <v>435.99</v>
      </c>
      <c r="AB2152" s="2">
        <v>0</v>
      </c>
    </row>
    <row r="2153" spans="24:28" x14ac:dyDescent="0.25">
      <c r="X2153" s="1">
        <v>80690</v>
      </c>
      <c r="Y2153" s="1">
        <v>650</v>
      </c>
      <c r="Z2153" s="2">
        <v>317.61</v>
      </c>
      <c r="AA2153" s="2">
        <v>0</v>
      </c>
      <c r="AB2153" s="2">
        <v>193.64</v>
      </c>
    </row>
    <row r="2154" spans="24:28" x14ac:dyDescent="0.25">
      <c r="X2154" s="1">
        <v>80721</v>
      </c>
      <c r="Y2154" s="1">
        <v>370</v>
      </c>
      <c r="Z2154" s="2">
        <v>0</v>
      </c>
      <c r="AA2154" s="2">
        <v>50.89</v>
      </c>
      <c r="AB2154" s="2">
        <v>0</v>
      </c>
    </row>
    <row r="2155" spans="24:28" x14ac:dyDescent="0.25">
      <c r="X2155" s="1">
        <v>80726</v>
      </c>
      <c r="Y2155" s="1">
        <v>340</v>
      </c>
      <c r="Z2155" s="2">
        <v>0</v>
      </c>
      <c r="AA2155" s="2">
        <v>186.56</v>
      </c>
      <c r="AB2155" s="2">
        <v>0</v>
      </c>
    </row>
    <row r="2156" spans="24:28" x14ac:dyDescent="0.25">
      <c r="X2156" s="1">
        <v>80736</v>
      </c>
      <c r="Y2156" s="1">
        <v>104</v>
      </c>
      <c r="Z2156" s="2">
        <v>127.97</v>
      </c>
      <c r="AA2156" s="2">
        <v>0</v>
      </c>
      <c r="AB2156" s="2">
        <v>0</v>
      </c>
    </row>
    <row r="2157" spans="24:28" x14ac:dyDescent="0.25">
      <c r="X2157" s="1">
        <v>80740</v>
      </c>
      <c r="Y2157" s="1">
        <v>150</v>
      </c>
      <c r="Z2157" s="2">
        <v>49.1</v>
      </c>
      <c r="AA2157" s="2">
        <v>0</v>
      </c>
      <c r="AB2157" s="2">
        <v>392.18</v>
      </c>
    </row>
    <row r="2158" spans="24:28" x14ac:dyDescent="0.25">
      <c r="X2158" s="1">
        <v>80741</v>
      </c>
      <c r="Y2158" s="1">
        <v>250</v>
      </c>
      <c r="Z2158" s="2">
        <v>0</v>
      </c>
      <c r="AA2158" s="2">
        <v>64.040000000000006</v>
      </c>
      <c r="AB2158" s="2">
        <v>0</v>
      </c>
    </row>
    <row r="2159" spans="24:28" x14ac:dyDescent="0.25">
      <c r="X2159" s="1">
        <v>80750</v>
      </c>
      <c r="Y2159" s="1">
        <v>340</v>
      </c>
      <c r="Z2159" s="2">
        <v>0</v>
      </c>
      <c r="AA2159" s="2">
        <v>0</v>
      </c>
      <c r="AB2159" s="2">
        <v>734.76</v>
      </c>
    </row>
    <row r="2160" spans="24:28" x14ac:dyDescent="0.25">
      <c r="X2160" s="1">
        <v>80791</v>
      </c>
      <c r="Y2160" s="1">
        <v>220</v>
      </c>
      <c r="Z2160" s="2">
        <v>1267.26</v>
      </c>
      <c r="AA2160" s="2">
        <v>0</v>
      </c>
      <c r="AB2160" s="2">
        <v>26315.38</v>
      </c>
    </row>
    <row r="2161" spans="24:28" x14ac:dyDescent="0.25">
      <c r="X2161" s="1">
        <v>80792</v>
      </c>
      <c r="Y2161" s="1">
        <v>260</v>
      </c>
      <c r="Z2161" s="2">
        <v>21.34</v>
      </c>
      <c r="AA2161" s="2">
        <v>0</v>
      </c>
      <c r="AB2161" s="2">
        <v>0</v>
      </c>
    </row>
    <row r="2162" spans="24:28" x14ac:dyDescent="0.25">
      <c r="X2162" s="1">
        <v>80793</v>
      </c>
      <c r="Y2162" s="1">
        <v>300</v>
      </c>
      <c r="Z2162" s="2">
        <v>0</v>
      </c>
      <c r="AA2162" s="2">
        <v>39.619999999999997</v>
      </c>
      <c r="AB2162" s="2">
        <v>51.98</v>
      </c>
    </row>
    <row r="2163" spans="24:28" x14ac:dyDescent="0.25">
      <c r="X2163" s="1">
        <v>80916</v>
      </c>
      <c r="Y2163" s="1">
        <v>650</v>
      </c>
      <c r="Z2163" s="2">
        <v>257.63</v>
      </c>
      <c r="AA2163" s="2">
        <v>0</v>
      </c>
      <c r="AB2163" s="2">
        <v>0</v>
      </c>
    </row>
    <row r="2164" spans="24:28" x14ac:dyDescent="0.25">
      <c r="X2164" s="1">
        <v>80933</v>
      </c>
      <c r="Y2164" s="1">
        <v>370</v>
      </c>
      <c r="Z2164" s="2">
        <v>63.38</v>
      </c>
      <c r="AA2164" s="2">
        <v>0</v>
      </c>
      <c r="AB2164" s="2">
        <v>0</v>
      </c>
    </row>
    <row r="2165" spans="24:28" x14ac:dyDescent="0.25">
      <c r="X2165" s="1">
        <v>80943</v>
      </c>
      <c r="Y2165" s="1">
        <v>320</v>
      </c>
      <c r="Z2165" s="2">
        <v>359.39</v>
      </c>
      <c r="AA2165" s="2">
        <v>0</v>
      </c>
      <c r="AB2165" s="2">
        <v>149.97</v>
      </c>
    </row>
    <row r="2166" spans="24:28" x14ac:dyDescent="0.25">
      <c r="X2166" s="1">
        <v>80954</v>
      </c>
      <c r="Y2166" s="1">
        <v>370</v>
      </c>
      <c r="Z2166" s="2">
        <v>633.79999999999995</v>
      </c>
      <c r="AA2166" s="2">
        <v>0</v>
      </c>
      <c r="AB2166" s="2">
        <v>0</v>
      </c>
    </row>
    <row r="2167" spans="24:28" x14ac:dyDescent="0.25">
      <c r="X2167" s="1">
        <v>80956</v>
      </c>
      <c r="Y2167" s="1">
        <v>370</v>
      </c>
      <c r="Z2167" s="2">
        <v>0</v>
      </c>
      <c r="AA2167" s="2">
        <v>0</v>
      </c>
      <c r="AB2167" s="2">
        <v>149.82</v>
      </c>
    </row>
    <row r="2168" spans="24:28" x14ac:dyDescent="0.25">
      <c r="X2168" s="1">
        <v>80984</v>
      </c>
      <c r="Y2168" s="1">
        <v>360</v>
      </c>
      <c r="Z2168" s="2">
        <v>0</v>
      </c>
      <c r="AA2168" s="2">
        <v>27.38</v>
      </c>
      <c r="AB2168" s="2">
        <v>0</v>
      </c>
    </row>
    <row r="2169" spans="24:28" x14ac:dyDescent="0.25">
      <c r="X2169" s="1">
        <v>80998</v>
      </c>
      <c r="Y2169" s="1">
        <v>370</v>
      </c>
      <c r="Z2169" s="2">
        <v>0</v>
      </c>
      <c r="AA2169" s="2">
        <v>0</v>
      </c>
      <c r="AB2169" s="2">
        <v>47.63</v>
      </c>
    </row>
    <row r="2170" spans="24:28" x14ac:dyDescent="0.25">
      <c r="X2170" s="1">
        <v>81014</v>
      </c>
      <c r="Y2170" s="1">
        <v>370</v>
      </c>
      <c r="Z2170" s="2">
        <v>96.23</v>
      </c>
      <c r="AA2170" s="2">
        <v>46.79</v>
      </c>
      <c r="AB2170" s="2">
        <v>95.46</v>
      </c>
    </row>
    <row r="2171" spans="24:28" x14ac:dyDescent="0.25">
      <c r="X2171" s="1">
        <v>81016</v>
      </c>
      <c r="Y2171" s="1">
        <v>370</v>
      </c>
      <c r="Z2171" s="2">
        <v>168.26</v>
      </c>
      <c r="AA2171" s="2">
        <v>0</v>
      </c>
      <c r="AB2171" s="2">
        <v>43.64</v>
      </c>
    </row>
    <row r="2172" spans="24:28" x14ac:dyDescent="0.25">
      <c r="X2172" s="1">
        <v>81018</v>
      </c>
      <c r="Y2172" s="1">
        <v>370</v>
      </c>
      <c r="Z2172" s="2">
        <v>95.26</v>
      </c>
      <c r="AA2172" s="2">
        <v>0</v>
      </c>
      <c r="AB2172" s="2">
        <v>83.82</v>
      </c>
    </row>
    <row r="2173" spans="24:28" x14ac:dyDescent="0.25">
      <c r="X2173" s="1">
        <v>81024</v>
      </c>
      <c r="Y2173" s="1">
        <v>360</v>
      </c>
      <c r="Z2173" s="2">
        <v>0</v>
      </c>
      <c r="AA2173" s="2">
        <v>0</v>
      </c>
      <c r="AB2173" s="2">
        <v>51.47</v>
      </c>
    </row>
    <row r="2174" spans="24:28" x14ac:dyDescent="0.25">
      <c r="X2174" s="1">
        <v>81039</v>
      </c>
      <c r="Y2174" s="1">
        <v>150</v>
      </c>
      <c r="Z2174" s="2">
        <v>92.51</v>
      </c>
      <c r="AA2174" s="2">
        <v>48.18</v>
      </c>
      <c r="AB2174" s="2">
        <v>42.44</v>
      </c>
    </row>
    <row r="2175" spans="24:28" x14ac:dyDescent="0.25">
      <c r="X2175" s="1">
        <v>81059</v>
      </c>
      <c r="Y2175" s="1">
        <v>320</v>
      </c>
      <c r="Z2175" s="2">
        <v>0</v>
      </c>
      <c r="AA2175" s="2">
        <v>158.46</v>
      </c>
      <c r="AB2175" s="2">
        <v>0</v>
      </c>
    </row>
    <row r="2176" spans="24:28" x14ac:dyDescent="0.25">
      <c r="X2176" s="1">
        <v>81066</v>
      </c>
      <c r="Y2176" s="1">
        <v>250</v>
      </c>
      <c r="Z2176" s="2">
        <v>0</v>
      </c>
      <c r="AA2176" s="2">
        <v>49.3</v>
      </c>
      <c r="AB2176" s="2">
        <v>0</v>
      </c>
    </row>
    <row r="2177" spans="24:28" x14ac:dyDescent="0.25">
      <c r="X2177" s="1">
        <v>81074</v>
      </c>
      <c r="Y2177" s="1">
        <v>555</v>
      </c>
      <c r="Z2177" s="2">
        <v>0</v>
      </c>
      <c r="AA2177" s="2">
        <v>0</v>
      </c>
      <c r="AB2177" s="2">
        <v>59.22</v>
      </c>
    </row>
    <row r="2178" spans="24:28" x14ac:dyDescent="0.25">
      <c r="X2178" s="1">
        <v>81080</v>
      </c>
      <c r="Y2178" s="1">
        <v>370</v>
      </c>
      <c r="Z2178" s="2">
        <v>95.26</v>
      </c>
      <c r="AA2178" s="2">
        <v>0</v>
      </c>
      <c r="AB2178" s="2">
        <v>0</v>
      </c>
    </row>
    <row r="2179" spans="24:28" x14ac:dyDescent="0.25">
      <c r="X2179" s="1">
        <v>81113</v>
      </c>
      <c r="Y2179" s="1">
        <v>370</v>
      </c>
      <c r="Z2179" s="2">
        <v>74.39</v>
      </c>
      <c r="AA2179" s="2">
        <v>0</v>
      </c>
      <c r="AB2179" s="2">
        <v>0</v>
      </c>
    </row>
    <row r="2180" spans="24:28" x14ac:dyDescent="0.25">
      <c r="X2180" s="1">
        <v>81141</v>
      </c>
      <c r="Y2180" s="1">
        <v>777</v>
      </c>
      <c r="Z2180" s="2">
        <v>380.92</v>
      </c>
      <c r="AA2180" s="2">
        <v>383.8</v>
      </c>
      <c r="AB2180" s="2">
        <v>334.36</v>
      </c>
    </row>
    <row r="2181" spans="24:28" x14ac:dyDescent="0.25">
      <c r="X2181" s="1">
        <v>81160</v>
      </c>
      <c r="Y2181" s="1">
        <v>300</v>
      </c>
      <c r="Z2181" s="2">
        <v>0</v>
      </c>
      <c r="AA2181" s="2">
        <v>196.44</v>
      </c>
      <c r="AB2181" s="2">
        <v>0</v>
      </c>
    </row>
    <row r="2182" spans="24:28" x14ac:dyDescent="0.25">
      <c r="X2182" s="1">
        <v>81187</v>
      </c>
      <c r="Y2182" s="1">
        <v>370</v>
      </c>
      <c r="Z2182" s="2">
        <v>53.56</v>
      </c>
      <c r="AA2182" s="2">
        <v>52.52</v>
      </c>
      <c r="AB2182" s="2">
        <v>167.64</v>
      </c>
    </row>
    <row r="2183" spans="24:28" x14ac:dyDescent="0.25">
      <c r="X2183" s="1">
        <v>81189</v>
      </c>
      <c r="Y2183" s="1">
        <v>370</v>
      </c>
      <c r="Z2183" s="2">
        <v>0</v>
      </c>
      <c r="AA2183" s="2">
        <v>0</v>
      </c>
      <c r="AB2183" s="2">
        <v>307</v>
      </c>
    </row>
    <row r="2184" spans="24:28" x14ac:dyDescent="0.25">
      <c r="X2184" s="1">
        <v>81214</v>
      </c>
      <c r="Y2184" s="1">
        <v>370</v>
      </c>
      <c r="Z2184" s="2">
        <v>142.82</v>
      </c>
      <c r="AA2184" s="2">
        <v>0</v>
      </c>
      <c r="AB2184" s="2">
        <v>152.55000000000001</v>
      </c>
    </row>
    <row r="2185" spans="24:28" x14ac:dyDescent="0.25">
      <c r="X2185" s="1">
        <v>81230</v>
      </c>
      <c r="Y2185" s="1">
        <v>370</v>
      </c>
      <c r="Z2185" s="2">
        <v>0</v>
      </c>
      <c r="AA2185" s="2">
        <v>0</v>
      </c>
      <c r="AB2185" s="2">
        <v>58.74</v>
      </c>
    </row>
    <row r="2186" spans="24:28" x14ac:dyDescent="0.25">
      <c r="X2186" s="1">
        <v>81243</v>
      </c>
      <c r="Y2186" s="1">
        <v>260</v>
      </c>
      <c r="Z2186" s="2">
        <v>0</v>
      </c>
      <c r="AA2186" s="2">
        <v>63.18</v>
      </c>
      <c r="AB2186" s="2">
        <v>0</v>
      </c>
    </row>
    <row r="2187" spans="24:28" x14ac:dyDescent="0.25">
      <c r="X2187" s="1">
        <v>81245</v>
      </c>
      <c r="Y2187" s="1">
        <v>370</v>
      </c>
      <c r="Z2187" s="2">
        <v>2392.33</v>
      </c>
      <c r="AA2187" s="2">
        <v>0</v>
      </c>
      <c r="AB2187" s="2">
        <v>0</v>
      </c>
    </row>
    <row r="2188" spans="24:28" x14ac:dyDescent="0.25">
      <c r="X2188" s="1">
        <v>81247</v>
      </c>
      <c r="Y2188" s="1">
        <v>650</v>
      </c>
      <c r="Z2188" s="2">
        <v>0</v>
      </c>
      <c r="AA2188" s="2">
        <v>101.67</v>
      </c>
      <c r="AB2188" s="2">
        <v>0</v>
      </c>
    </row>
    <row r="2189" spans="24:28" x14ac:dyDescent="0.25">
      <c r="X2189" s="1">
        <v>81263</v>
      </c>
      <c r="Y2189" s="1">
        <v>180</v>
      </c>
      <c r="Z2189" s="2">
        <v>0</v>
      </c>
      <c r="AA2189" s="2">
        <v>0</v>
      </c>
      <c r="AB2189" s="2">
        <v>83.86</v>
      </c>
    </row>
    <row r="2190" spans="24:28" x14ac:dyDescent="0.25">
      <c r="X2190" s="1">
        <v>81289</v>
      </c>
      <c r="Y2190" s="1">
        <v>370</v>
      </c>
      <c r="Z2190" s="2">
        <v>0</v>
      </c>
      <c r="AA2190" s="2">
        <v>0</v>
      </c>
      <c r="AB2190" s="2">
        <v>939.12</v>
      </c>
    </row>
    <row r="2191" spans="24:28" x14ac:dyDescent="0.25">
      <c r="X2191" s="1">
        <v>81296</v>
      </c>
      <c r="Y2191" s="1">
        <v>260</v>
      </c>
      <c r="Z2191" s="2">
        <v>0</v>
      </c>
      <c r="AA2191" s="2">
        <v>0</v>
      </c>
      <c r="AB2191" s="2">
        <v>72.84</v>
      </c>
    </row>
    <row r="2192" spans="24:28" x14ac:dyDescent="0.25">
      <c r="X2192" s="1">
        <v>81317</v>
      </c>
      <c r="Y2192" s="1">
        <v>260</v>
      </c>
      <c r="Z2192" s="2">
        <v>406.98</v>
      </c>
      <c r="AA2192" s="2">
        <v>0</v>
      </c>
      <c r="AB2192" s="2">
        <v>0</v>
      </c>
    </row>
    <row r="2193" spans="24:28" x14ac:dyDescent="0.25">
      <c r="X2193" s="1">
        <v>81320</v>
      </c>
      <c r="Y2193" s="1">
        <v>290</v>
      </c>
      <c r="Z2193" s="2">
        <v>0</v>
      </c>
      <c r="AA2193" s="2">
        <v>0</v>
      </c>
      <c r="AB2193" s="2">
        <v>226.52</v>
      </c>
    </row>
    <row r="2194" spans="24:28" x14ac:dyDescent="0.25">
      <c r="X2194" s="1">
        <v>81340</v>
      </c>
      <c r="Y2194" s="1">
        <v>370</v>
      </c>
      <c r="Z2194" s="2">
        <v>93.84</v>
      </c>
      <c r="AA2194" s="2">
        <v>0</v>
      </c>
      <c r="AB2194" s="2">
        <v>151.37</v>
      </c>
    </row>
    <row r="2195" spans="24:28" x14ac:dyDescent="0.25">
      <c r="X2195" s="1">
        <v>81366</v>
      </c>
      <c r="Y2195" s="1">
        <v>777</v>
      </c>
      <c r="Z2195" s="2">
        <v>0</v>
      </c>
      <c r="AA2195" s="2">
        <v>1184.04</v>
      </c>
      <c r="AB2195" s="2">
        <v>0</v>
      </c>
    </row>
    <row r="2196" spans="24:28" x14ac:dyDescent="0.25">
      <c r="X2196" s="1">
        <v>81367</v>
      </c>
      <c r="Y2196" s="1">
        <v>4980</v>
      </c>
      <c r="Z2196" s="2">
        <v>175.41</v>
      </c>
      <c r="AA2196" s="2">
        <v>0</v>
      </c>
      <c r="AB2196" s="2">
        <v>0</v>
      </c>
    </row>
    <row r="2197" spans="24:28" x14ac:dyDescent="0.25">
      <c r="X2197" s="1">
        <v>81379</v>
      </c>
      <c r="Y2197" s="1">
        <v>370</v>
      </c>
      <c r="Z2197" s="2">
        <v>385.86</v>
      </c>
      <c r="AA2197" s="2">
        <v>239.95</v>
      </c>
      <c r="AB2197" s="2">
        <v>0</v>
      </c>
    </row>
    <row r="2198" spans="24:28" x14ac:dyDescent="0.25">
      <c r="X2198" s="1">
        <v>81400</v>
      </c>
      <c r="Y2198" s="1">
        <v>180</v>
      </c>
      <c r="Z2198" s="2">
        <v>0</v>
      </c>
      <c r="AA2198" s="2">
        <v>0</v>
      </c>
      <c r="AB2198" s="2">
        <v>91.23</v>
      </c>
    </row>
    <row r="2199" spans="24:28" x14ac:dyDescent="0.25">
      <c r="X2199" s="1">
        <v>81407</v>
      </c>
      <c r="Y2199" s="1">
        <v>260</v>
      </c>
      <c r="Z2199" s="2">
        <v>0</v>
      </c>
      <c r="AA2199" s="2">
        <v>0</v>
      </c>
      <c r="AB2199" s="2">
        <v>80.540000000000006</v>
      </c>
    </row>
    <row r="2200" spans="24:28" x14ac:dyDescent="0.25">
      <c r="X2200" s="1">
        <v>81410</v>
      </c>
      <c r="Y2200" s="1">
        <v>450</v>
      </c>
      <c r="Z2200" s="2">
        <v>46.59</v>
      </c>
      <c r="AA2200" s="2">
        <v>0</v>
      </c>
      <c r="AB2200" s="2">
        <v>0</v>
      </c>
    </row>
    <row r="2201" spans="24:28" x14ac:dyDescent="0.25">
      <c r="X2201" s="1">
        <v>81430</v>
      </c>
      <c r="Y2201" s="1">
        <v>777</v>
      </c>
      <c r="Z2201" s="2">
        <v>452.71</v>
      </c>
      <c r="AA2201" s="2">
        <v>0</v>
      </c>
      <c r="AB2201" s="2">
        <v>0</v>
      </c>
    </row>
    <row r="2202" spans="24:28" x14ac:dyDescent="0.25">
      <c r="X2202" s="1">
        <v>81437</v>
      </c>
      <c r="Y2202" s="1">
        <v>777</v>
      </c>
      <c r="Z2202" s="2">
        <v>0</v>
      </c>
      <c r="AA2202" s="2">
        <v>1098.1199999999999</v>
      </c>
      <c r="AB2202" s="2">
        <v>0</v>
      </c>
    </row>
    <row r="2203" spans="24:28" x14ac:dyDescent="0.25">
      <c r="X2203" s="1">
        <v>81459</v>
      </c>
      <c r="Y2203" s="1">
        <v>360</v>
      </c>
      <c r="Z2203" s="2">
        <v>48.68</v>
      </c>
      <c r="AA2203" s="2">
        <v>0</v>
      </c>
      <c r="AB2203" s="2">
        <v>51.98</v>
      </c>
    </row>
    <row r="2204" spans="24:28" x14ac:dyDescent="0.25">
      <c r="X2204" s="1">
        <v>81463</v>
      </c>
      <c r="Y2204" s="1">
        <v>104</v>
      </c>
      <c r="Z2204" s="2">
        <v>0</v>
      </c>
      <c r="AA2204" s="2">
        <v>0</v>
      </c>
      <c r="AB2204" s="2">
        <v>36.9</v>
      </c>
    </row>
    <row r="2205" spans="24:28" x14ac:dyDescent="0.25">
      <c r="X2205" s="1">
        <v>81482</v>
      </c>
      <c r="Y2205" s="1">
        <v>370</v>
      </c>
      <c r="Z2205" s="2">
        <v>0</v>
      </c>
      <c r="AA2205" s="2">
        <v>0</v>
      </c>
      <c r="AB2205" s="2">
        <v>756.18</v>
      </c>
    </row>
    <row r="2206" spans="24:28" x14ac:dyDescent="0.25">
      <c r="X2206" s="1">
        <v>81495</v>
      </c>
      <c r="Y2206" s="1">
        <v>777</v>
      </c>
      <c r="Z2206" s="2">
        <v>0</v>
      </c>
      <c r="AA2206" s="2">
        <v>114.96</v>
      </c>
      <c r="AB2206" s="2">
        <v>0</v>
      </c>
    </row>
    <row r="2207" spans="24:28" x14ac:dyDescent="0.25">
      <c r="X2207" s="1">
        <v>81500</v>
      </c>
      <c r="Y2207" s="1">
        <v>4980</v>
      </c>
      <c r="Z2207" s="2">
        <v>0</v>
      </c>
      <c r="AA2207" s="2">
        <v>0</v>
      </c>
      <c r="AB2207" s="2">
        <v>96.62</v>
      </c>
    </row>
    <row r="2208" spans="24:28" x14ac:dyDescent="0.25">
      <c r="X2208" s="1">
        <v>81502</v>
      </c>
      <c r="Y2208" s="1">
        <v>4980</v>
      </c>
      <c r="Z2208" s="2">
        <v>0</v>
      </c>
      <c r="AA2208" s="2">
        <v>83.16</v>
      </c>
      <c r="AB2208" s="2">
        <v>0</v>
      </c>
    </row>
    <row r="2209" spans="24:28" x14ac:dyDescent="0.25">
      <c r="X2209" s="1">
        <v>81517</v>
      </c>
      <c r="Y2209" s="1">
        <v>300</v>
      </c>
      <c r="Z2209" s="2">
        <v>0</v>
      </c>
      <c r="AA2209" s="2">
        <v>0</v>
      </c>
      <c r="AB2209" s="2">
        <v>29.07</v>
      </c>
    </row>
    <row r="2210" spans="24:28" x14ac:dyDescent="0.25">
      <c r="X2210" s="1">
        <v>81523</v>
      </c>
      <c r="Y2210" s="1">
        <v>777</v>
      </c>
      <c r="Z2210" s="2">
        <v>0</v>
      </c>
      <c r="AA2210" s="2">
        <v>0</v>
      </c>
      <c r="AB2210" s="2">
        <v>457.34</v>
      </c>
    </row>
    <row r="2211" spans="24:28" x14ac:dyDescent="0.25">
      <c r="X2211" s="1">
        <v>81533</v>
      </c>
      <c r="Y2211" s="1">
        <v>777</v>
      </c>
      <c r="Z2211" s="2">
        <v>0</v>
      </c>
      <c r="AA2211" s="2">
        <v>11900.46</v>
      </c>
      <c r="AB2211" s="2">
        <v>0</v>
      </c>
    </row>
    <row r="2212" spans="24:28" x14ac:dyDescent="0.25">
      <c r="X2212" s="1">
        <v>81543</v>
      </c>
      <c r="Y2212" s="1">
        <v>260</v>
      </c>
      <c r="Z2212" s="2">
        <v>145.26</v>
      </c>
      <c r="AA2212" s="2">
        <v>182.03</v>
      </c>
      <c r="AB2212" s="2">
        <v>0</v>
      </c>
    </row>
    <row r="2213" spans="24:28" x14ac:dyDescent="0.25">
      <c r="X2213" s="1">
        <v>81546</v>
      </c>
      <c r="Y2213" s="1">
        <v>370</v>
      </c>
      <c r="Z2213" s="2">
        <v>629.12</v>
      </c>
      <c r="AA2213" s="2">
        <v>0</v>
      </c>
      <c r="AB2213" s="2">
        <v>378.18</v>
      </c>
    </row>
    <row r="2214" spans="24:28" x14ac:dyDescent="0.25">
      <c r="X2214" s="1">
        <v>81549</v>
      </c>
      <c r="Y2214" s="1">
        <v>340</v>
      </c>
      <c r="Z2214" s="2">
        <v>76.900000000000006</v>
      </c>
      <c r="AA2214" s="2">
        <v>0</v>
      </c>
      <c r="AB2214" s="2">
        <v>0</v>
      </c>
    </row>
    <row r="2215" spans="24:28" x14ac:dyDescent="0.25">
      <c r="X2215" s="1">
        <v>81584</v>
      </c>
      <c r="Y2215" s="1">
        <v>450</v>
      </c>
      <c r="Z2215" s="2">
        <v>178.05</v>
      </c>
      <c r="AA2215" s="2">
        <v>0</v>
      </c>
      <c r="AB2215" s="2">
        <v>0</v>
      </c>
    </row>
    <row r="2216" spans="24:28" x14ac:dyDescent="0.25">
      <c r="X2216" s="1">
        <v>81595</v>
      </c>
      <c r="Y2216" s="1">
        <v>555</v>
      </c>
      <c r="Z2216" s="2">
        <v>0</v>
      </c>
      <c r="AA2216" s="2">
        <v>224.01</v>
      </c>
      <c r="AB2216" s="2">
        <v>0</v>
      </c>
    </row>
    <row r="2217" spans="24:28" x14ac:dyDescent="0.25">
      <c r="X2217" s="1">
        <v>81605</v>
      </c>
      <c r="Y2217" s="1">
        <v>370</v>
      </c>
      <c r="Z2217" s="2">
        <v>487.54</v>
      </c>
      <c r="AA2217" s="2">
        <v>0</v>
      </c>
      <c r="AB2217" s="2">
        <v>913.98</v>
      </c>
    </row>
    <row r="2218" spans="24:28" x14ac:dyDescent="0.25">
      <c r="X2218" s="1">
        <v>81606</v>
      </c>
      <c r="Y2218" s="1">
        <v>370</v>
      </c>
      <c r="Z2218" s="2">
        <v>0</v>
      </c>
      <c r="AA2218" s="2">
        <v>242.64</v>
      </c>
      <c r="AB2218" s="2">
        <v>0</v>
      </c>
    </row>
    <row r="2219" spans="24:28" x14ac:dyDescent="0.25">
      <c r="X2219" s="1">
        <v>81623</v>
      </c>
      <c r="Y2219" s="1">
        <v>777</v>
      </c>
      <c r="Z2219" s="2">
        <v>0</v>
      </c>
      <c r="AA2219" s="2">
        <v>415.62</v>
      </c>
      <c r="AB2219" s="2">
        <v>0</v>
      </c>
    </row>
    <row r="2220" spans="24:28" x14ac:dyDescent="0.25">
      <c r="X2220" s="1">
        <v>81675</v>
      </c>
      <c r="Y2220" s="1">
        <v>360</v>
      </c>
      <c r="Z2220" s="2">
        <v>0</v>
      </c>
      <c r="AA2220" s="2">
        <v>122.92</v>
      </c>
      <c r="AB2220" s="2">
        <v>0</v>
      </c>
    </row>
    <row r="2221" spans="24:28" x14ac:dyDescent="0.25">
      <c r="X2221" s="1">
        <v>81708</v>
      </c>
      <c r="Y2221" s="1">
        <v>777</v>
      </c>
      <c r="Z2221" s="2">
        <v>0</v>
      </c>
      <c r="AA2221" s="2">
        <v>51.24</v>
      </c>
      <c r="AB2221" s="2">
        <v>0</v>
      </c>
    </row>
    <row r="2222" spans="24:28" x14ac:dyDescent="0.25">
      <c r="X2222" s="1">
        <v>81711</v>
      </c>
      <c r="Y2222" s="1">
        <v>220</v>
      </c>
      <c r="Z2222" s="2">
        <v>5173.17</v>
      </c>
      <c r="AA2222" s="2">
        <v>3258.85</v>
      </c>
      <c r="AB2222" s="2">
        <v>3700.83</v>
      </c>
    </row>
    <row r="2223" spans="24:28" x14ac:dyDescent="0.25">
      <c r="X2223" s="1">
        <v>81712</v>
      </c>
      <c r="Y2223" s="1">
        <v>250</v>
      </c>
      <c r="Z2223" s="2">
        <v>406.21</v>
      </c>
      <c r="AA2223" s="2">
        <v>558.37</v>
      </c>
      <c r="AB2223" s="2">
        <v>128.83000000000001</v>
      </c>
    </row>
    <row r="2224" spans="24:28" x14ac:dyDescent="0.25">
      <c r="X2224" s="1">
        <v>81727</v>
      </c>
      <c r="Y2224" s="1">
        <v>250</v>
      </c>
      <c r="Z2224" s="2">
        <v>232.85</v>
      </c>
      <c r="AA2224" s="2">
        <v>0</v>
      </c>
      <c r="AB2224" s="2">
        <v>70.680000000000007</v>
      </c>
    </row>
    <row r="2225" spans="24:28" x14ac:dyDescent="0.25">
      <c r="X2225" s="1">
        <v>81760</v>
      </c>
      <c r="Y2225" s="1">
        <v>180</v>
      </c>
      <c r="Z2225" s="2">
        <v>114.78</v>
      </c>
      <c r="AA2225" s="2">
        <v>19.5</v>
      </c>
      <c r="AB2225" s="2">
        <v>29.07</v>
      </c>
    </row>
    <row r="2226" spans="24:28" x14ac:dyDescent="0.25">
      <c r="X2226" s="1">
        <v>81761</v>
      </c>
      <c r="Y2226" s="1">
        <v>250</v>
      </c>
      <c r="Z2226" s="2">
        <v>0</v>
      </c>
      <c r="AA2226" s="2">
        <v>367.88</v>
      </c>
      <c r="AB2226" s="2">
        <v>366.48</v>
      </c>
    </row>
    <row r="2227" spans="24:28" x14ac:dyDescent="0.25">
      <c r="X2227" s="1">
        <v>81794</v>
      </c>
      <c r="Y2227" s="1">
        <v>4980</v>
      </c>
      <c r="Z2227" s="2">
        <v>49.1</v>
      </c>
      <c r="AA2227" s="2">
        <v>0</v>
      </c>
      <c r="AB2227" s="2">
        <v>0</v>
      </c>
    </row>
    <row r="2228" spans="24:28" x14ac:dyDescent="0.25">
      <c r="X2228" s="1">
        <v>81801</v>
      </c>
      <c r="Y2228" s="1">
        <v>220</v>
      </c>
      <c r="Z2228" s="2">
        <v>0</v>
      </c>
      <c r="AA2228" s="2">
        <v>0</v>
      </c>
      <c r="AB2228" s="2">
        <v>205.32</v>
      </c>
    </row>
    <row r="2229" spans="24:28" x14ac:dyDescent="0.25">
      <c r="X2229" s="1">
        <v>81804</v>
      </c>
      <c r="Y2229" s="1">
        <v>370</v>
      </c>
      <c r="Z2229" s="2">
        <v>50.4</v>
      </c>
      <c r="AA2229" s="2">
        <v>0</v>
      </c>
      <c r="AB2229" s="2">
        <v>0</v>
      </c>
    </row>
    <row r="2230" spans="24:28" x14ac:dyDescent="0.25">
      <c r="X2230" s="1">
        <v>81814</v>
      </c>
      <c r="Y2230" s="1">
        <v>250</v>
      </c>
      <c r="Z2230" s="2">
        <v>139.77000000000001</v>
      </c>
      <c r="AA2230" s="2">
        <v>0</v>
      </c>
      <c r="AB2230" s="2">
        <v>0</v>
      </c>
    </row>
    <row r="2231" spans="24:28" x14ac:dyDescent="0.25">
      <c r="X2231" s="1">
        <v>81826</v>
      </c>
      <c r="Y2231" s="1">
        <v>400</v>
      </c>
      <c r="Z2231" s="2">
        <v>45.54</v>
      </c>
      <c r="AA2231" s="2">
        <v>94.16</v>
      </c>
      <c r="AB2231" s="2">
        <v>40.08</v>
      </c>
    </row>
    <row r="2232" spans="24:28" x14ac:dyDescent="0.25">
      <c r="X2232" s="1">
        <v>81835</v>
      </c>
      <c r="Y2232" s="1">
        <v>4980</v>
      </c>
      <c r="Z2232" s="2">
        <v>0</v>
      </c>
      <c r="AA2232" s="2">
        <v>25.43</v>
      </c>
      <c r="AB2232" s="2">
        <v>0</v>
      </c>
    </row>
    <row r="2233" spans="24:28" x14ac:dyDescent="0.25">
      <c r="X2233" s="1">
        <v>81866</v>
      </c>
      <c r="Y2233" s="1">
        <v>340</v>
      </c>
      <c r="Z2233" s="2">
        <v>0</v>
      </c>
      <c r="AA2233" s="2">
        <v>48.68</v>
      </c>
      <c r="AB2233" s="2">
        <v>0</v>
      </c>
    </row>
    <row r="2234" spans="24:28" x14ac:dyDescent="0.25">
      <c r="X2234" s="1">
        <v>81888</v>
      </c>
      <c r="Y2234" s="1">
        <v>220</v>
      </c>
      <c r="Z2234" s="2">
        <v>140.66999999999999</v>
      </c>
      <c r="AA2234" s="2">
        <v>312.3</v>
      </c>
      <c r="AB2234" s="2">
        <v>60.02</v>
      </c>
    </row>
    <row r="2235" spans="24:28" x14ac:dyDescent="0.25">
      <c r="X2235" s="1">
        <v>81901</v>
      </c>
      <c r="Y2235" s="1">
        <v>370</v>
      </c>
      <c r="Z2235" s="2">
        <v>0</v>
      </c>
      <c r="AA2235" s="2">
        <v>50.85</v>
      </c>
      <c r="AB2235" s="2">
        <v>0</v>
      </c>
    </row>
    <row r="2236" spans="24:28" x14ac:dyDescent="0.25">
      <c r="X2236" s="1">
        <v>81910</v>
      </c>
      <c r="Y2236" s="1">
        <v>340</v>
      </c>
      <c r="Z2236" s="2">
        <v>118.5</v>
      </c>
      <c r="AA2236" s="2">
        <v>116.31</v>
      </c>
      <c r="AB2236" s="2">
        <v>146.12</v>
      </c>
    </row>
    <row r="2237" spans="24:28" x14ac:dyDescent="0.25">
      <c r="X2237" s="1">
        <v>81915</v>
      </c>
      <c r="Y2237" s="1">
        <v>360</v>
      </c>
      <c r="Z2237" s="2">
        <v>0</v>
      </c>
      <c r="AA2237" s="2">
        <v>0</v>
      </c>
      <c r="AB2237" s="2">
        <v>186.64</v>
      </c>
    </row>
    <row r="2238" spans="24:28" x14ac:dyDescent="0.25">
      <c r="X2238" s="1">
        <v>81923</v>
      </c>
      <c r="Y2238" s="1">
        <v>370</v>
      </c>
      <c r="Z2238" s="2">
        <v>160.56</v>
      </c>
      <c r="AA2238" s="2">
        <v>0</v>
      </c>
      <c r="AB2238" s="2">
        <v>0</v>
      </c>
    </row>
    <row r="2239" spans="24:28" x14ac:dyDescent="0.25">
      <c r="X2239" s="1">
        <v>81933</v>
      </c>
      <c r="Y2239" s="1">
        <v>370</v>
      </c>
      <c r="Z2239" s="2">
        <v>94.39</v>
      </c>
      <c r="AA2239" s="2">
        <v>50.86</v>
      </c>
      <c r="AB2239" s="2">
        <v>0</v>
      </c>
    </row>
    <row r="2240" spans="24:28" x14ac:dyDescent="0.25">
      <c r="X2240" s="1">
        <v>81980</v>
      </c>
      <c r="Y2240" s="1">
        <v>150</v>
      </c>
      <c r="Z2240" s="2">
        <v>45.9</v>
      </c>
      <c r="AA2240" s="2">
        <v>98.02</v>
      </c>
      <c r="AB2240" s="2">
        <v>80.78</v>
      </c>
    </row>
    <row r="2241" spans="24:28" x14ac:dyDescent="0.25">
      <c r="X2241" s="1">
        <v>82003</v>
      </c>
      <c r="Y2241" s="1">
        <v>555</v>
      </c>
      <c r="Z2241" s="2">
        <v>0</v>
      </c>
      <c r="AA2241" s="2">
        <v>0</v>
      </c>
      <c r="AB2241" s="2">
        <v>150.30000000000001</v>
      </c>
    </row>
    <row r="2242" spans="24:28" x14ac:dyDescent="0.25">
      <c r="X2242" s="1">
        <v>82008</v>
      </c>
      <c r="Y2242" s="1">
        <v>180</v>
      </c>
      <c r="Z2242" s="2">
        <v>319.60000000000002</v>
      </c>
      <c r="AA2242" s="2">
        <v>0</v>
      </c>
      <c r="AB2242" s="2">
        <v>117.85</v>
      </c>
    </row>
    <row r="2243" spans="24:28" x14ac:dyDescent="0.25">
      <c r="X2243" s="1">
        <v>82021</v>
      </c>
      <c r="Y2243" s="1">
        <v>260</v>
      </c>
      <c r="Z2243" s="2">
        <v>0</v>
      </c>
      <c r="AA2243" s="2">
        <v>50.7</v>
      </c>
      <c r="AB2243" s="2">
        <v>592.76</v>
      </c>
    </row>
    <row r="2244" spans="24:28" x14ac:dyDescent="0.25">
      <c r="X2244" s="1">
        <v>82054</v>
      </c>
      <c r="Y2244" s="1">
        <v>400</v>
      </c>
      <c r="Z2244" s="2">
        <v>163.11000000000001</v>
      </c>
      <c r="AA2244" s="2">
        <v>32</v>
      </c>
      <c r="AB2244" s="2">
        <v>0</v>
      </c>
    </row>
    <row r="2245" spans="24:28" x14ac:dyDescent="0.25">
      <c r="X2245" s="1">
        <v>82066</v>
      </c>
      <c r="Y2245" s="1">
        <v>370</v>
      </c>
      <c r="Z2245" s="2">
        <v>0</v>
      </c>
      <c r="AA2245" s="2">
        <v>0</v>
      </c>
      <c r="AB2245" s="2">
        <v>63310.32</v>
      </c>
    </row>
    <row r="2246" spans="24:28" x14ac:dyDescent="0.25">
      <c r="X2246" s="1">
        <v>82082</v>
      </c>
      <c r="Y2246" s="1">
        <v>260</v>
      </c>
      <c r="Z2246" s="2">
        <v>230.16</v>
      </c>
      <c r="AA2246" s="2">
        <v>0</v>
      </c>
      <c r="AB2246" s="2">
        <v>0</v>
      </c>
    </row>
    <row r="2247" spans="24:28" x14ac:dyDescent="0.25">
      <c r="X2247" s="1">
        <v>82111</v>
      </c>
      <c r="Y2247" s="1">
        <v>400</v>
      </c>
      <c r="Z2247" s="2">
        <v>268.44</v>
      </c>
      <c r="AA2247" s="2">
        <v>97.38</v>
      </c>
      <c r="AB2247" s="2">
        <v>451.57</v>
      </c>
    </row>
    <row r="2248" spans="24:28" x14ac:dyDescent="0.25">
      <c r="X2248" s="1">
        <v>82115</v>
      </c>
      <c r="Y2248" s="1">
        <v>250</v>
      </c>
      <c r="Z2248" s="2">
        <v>170.38</v>
      </c>
      <c r="AA2248" s="2">
        <v>0</v>
      </c>
      <c r="AB2248" s="2">
        <v>0</v>
      </c>
    </row>
    <row r="2249" spans="24:28" x14ac:dyDescent="0.25">
      <c r="X2249" s="1">
        <v>82122</v>
      </c>
      <c r="Y2249" s="1">
        <v>270</v>
      </c>
      <c r="Z2249" s="2">
        <v>186.92</v>
      </c>
      <c r="AA2249" s="2">
        <v>1295.03</v>
      </c>
      <c r="AB2249" s="2">
        <v>2490.19</v>
      </c>
    </row>
    <row r="2250" spans="24:28" x14ac:dyDescent="0.25">
      <c r="X2250" s="1">
        <v>82145</v>
      </c>
      <c r="Y2250" s="1">
        <v>260</v>
      </c>
      <c r="Z2250" s="2">
        <v>0</v>
      </c>
      <c r="AA2250" s="2">
        <v>176.58</v>
      </c>
      <c r="AB2250" s="2">
        <v>49.74</v>
      </c>
    </row>
    <row r="2251" spans="24:28" x14ac:dyDescent="0.25">
      <c r="X2251" s="1">
        <v>82166</v>
      </c>
      <c r="Y2251" s="1">
        <v>320</v>
      </c>
      <c r="Z2251" s="2">
        <v>131.31</v>
      </c>
      <c r="AA2251" s="2">
        <v>59.02</v>
      </c>
      <c r="AB2251" s="2">
        <v>145.93</v>
      </c>
    </row>
    <row r="2252" spans="24:28" x14ac:dyDescent="0.25">
      <c r="X2252" s="1">
        <v>82181</v>
      </c>
      <c r="Y2252" s="1">
        <v>150</v>
      </c>
      <c r="Z2252" s="2">
        <v>517.52</v>
      </c>
      <c r="AA2252" s="2">
        <v>371.18</v>
      </c>
      <c r="AB2252" s="2">
        <v>354.27</v>
      </c>
    </row>
    <row r="2253" spans="24:28" x14ac:dyDescent="0.25">
      <c r="X2253" s="1">
        <v>82184</v>
      </c>
      <c r="Y2253" s="1">
        <v>340</v>
      </c>
      <c r="Z2253" s="2">
        <v>0</v>
      </c>
      <c r="AA2253" s="2">
        <v>60.15</v>
      </c>
      <c r="AB2253" s="2">
        <v>0</v>
      </c>
    </row>
    <row r="2254" spans="24:28" x14ac:dyDescent="0.25">
      <c r="X2254" s="1">
        <v>82201</v>
      </c>
      <c r="Y2254" s="1">
        <v>450</v>
      </c>
      <c r="Z2254" s="2">
        <v>80.069999999999993</v>
      </c>
      <c r="AA2254" s="2">
        <v>1033.49</v>
      </c>
      <c r="AB2254" s="2">
        <v>1189.08</v>
      </c>
    </row>
    <row r="2255" spans="24:28" x14ac:dyDescent="0.25">
      <c r="X2255" s="1">
        <v>82269</v>
      </c>
      <c r="Y2255" s="1">
        <v>320</v>
      </c>
      <c r="Z2255" s="2">
        <v>25.61</v>
      </c>
      <c r="AA2255" s="2">
        <v>0</v>
      </c>
      <c r="AB2255" s="2">
        <v>0</v>
      </c>
    </row>
    <row r="2256" spans="24:28" x14ac:dyDescent="0.25">
      <c r="X2256" s="1">
        <v>82284</v>
      </c>
      <c r="Y2256" s="1">
        <v>180</v>
      </c>
      <c r="Z2256" s="2">
        <v>192.56</v>
      </c>
      <c r="AA2256" s="2">
        <v>0</v>
      </c>
      <c r="AB2256" s="2">
        <v>0</v>
      </c>
    </row>
    <row r="2257" spans="24:28" x14ac:dyDescent="0.25">
      <c r="X2257" s="1">
        <v>82296</v>
      </c>
      <c r="Y2257" s="1">
        <v>370</v>
      </c>
      <c r="Z2257" s="2">
        <v>93.84</v>
      </c>
      <c r="AA2257" s="2">
        <v>0</v>
      </c>
      <c r="AB2257" s="2">
        <v>0</v>
      </c>
    </row>
    <row r="2258" spans="24:28" x14ac:dyDescent="0.25">
      <c r="X2258" s="1">
        <v>82300</v>
      </c>
      <c r="Y2258" s="1">
        <v>370</v>
      </c>
      <c r="Z2258" s="2">
        <v>46.92</v>
      </c>
      <c r="AA2258" s="2">
        <v>0</v>
      </c>
      <c r="AB2258" s="2">
        <v>0</v>
      </c>
    </row>
    <row r="2259" spans="24:28" x14ac:dyDescent="0.25">
      <c r="X2259" s="1">
        <v>82306</v>
      </c>
      <c r="Y2259" s="1">
        <v>104</v>
      </c>
      <c r="Z2259" s="2">
        <v>0</v>
      </c>
      <c r="AA2259" s="2">
        <v>49.74</v>
      </c>
      <c r="AB2259" s="2">
        <v>0</v>
      </c>
    </row>
    <row r="2260" spans="24:28" x14ac:dyDescent="0.25">
      <c r="X2260" s="1">
        <v>82309</v>
      </c>
      <c r="Y2260" s="1">
        <v>400</v>
      </c>
      <c r="Z2260" s="2">
        <v>0</v>
      </c>
      <c r="AA2260" s="2">
        <v>0</v>
      </c>
      <c r="AB2260" s="2">
        <v>48.18</v>
      </c>
    </row>
    <row r="2261" spans="24:28" x14ac:dyDescent="0.25">
      <c r="X2261" s="1">
        <v>82311</v>
      </c>
      <c r="Y2261" s="1">
        <v>340</v>
      </c>
      <c r="Z2261" s="2">
        <v>0</v>
      </c>
      <c r="AA2261" s="2">
        <v>0</v>
      </c>
      <c r="AB2261" s="2">
        <v>53.9</v>
      </c>
    </row>
    <row r="2262" spans="24:28" x14ac:dyDescent="0.25">
      <c r="X2262" s="1">
        <v>82321</v>
      </c>
      <c r="Y2262" s="1">
        <v>360</v>
      </c>
      <c r="Z2262" s="2">
        <v>0</v>
      </c>
      <c r="AA2262" s="2">
        <v>154.41</v>
      </c>
      <c r="AB2262" s="2">
        <v>0</v>
      </c>
    </row>
    <row r="2263" spans="24:28" x14ac:dyDescent="0.25">
      <c r="X2263" s="1">
        <v>82328</v>
      </c>
      <c r="Y2263" s="1">
        <v>400</v>
      </c>
      <c r="Z2263" s="2">
        <v>90.13</v>
      </c>
      <c r="AA2263" s="2">
        <v>0</v>
      </c>
      <c r="AB2263" s="2">
        <v>96.28</v>
      </c>
    </row>
    <row r="2264" spans="24:28" x14ac:dyDescent="0.25">
      <c r="X2264" s="1">
        <v>82382</v>
      </c>
      <c r="Y2264" s="1">
        <v>290</v>
      </c>
      <c r="Z2264" s="2">
        <v>0</v>
      </c>
      <c r="AA2264" s="2">
        <v>315.58</v>
      </c>
      <c r="AB2264" s="2">
        <v>0</v>
      </c>
    </row>
    <row r="2265" spans="24:28" x14ac:dyDescent="0.25">
      <c r="X2265" s="1">
        <v>82400</v>
      </c>
      <c r="Y2265" s="1">
        <v>270</v>
      </c>
      <c r="Z2265" s="2">
        <v>265.73</v>
      </c>
      <c r="AA2265" s="2">
        <v>226.6</v>
      </c>
      <c r="AB2265" s="2">
        <v>195.12</v>
      </c>
    </row>
    <row r="2266" spans="24:28" x14ac:dyDescent="0.25">
      <c r="X2266" s="1">
        <v>82419</v>
      </c>
      <c r="Y2266" s="1">
        <v>220</v>
      </c>
      <c r="Z2266" s="2">
        <v>96.43</v>
      </c>
      <c r="AA2266" s="2">
        <v>51.22</v>
      </c>
      <c r="AB2266" s="2">
        <v>0</v>
      </c>
    </row>
    <row r="2267" spans="24:28" x14ac:dyDescent="0.25">
      <c r="X2267" s="1">
        <v>82424</v>
      </c>
      <c r="Y2267" s="1">
        <v>250</v>
      </c>
      <c r="Z2267" s="2">
        <v>4242.72</v>
      </c>
      <c r="AA2267" s="2">
        <v>740.46</v>
      </c>
      <c r="AB2267" s="2">
        <v>2403.88</v>
      </c>
    </row>
    <row r="2268" spans="24:28" x14ac:dyDescent="0.25">
      <c r="X2268" s="1">
        <v>82455</v>
      </c>
      <c r="Y2268" s="1">
        <v>260</v>
      </c>
      <c r="Z2268" s="2">
        <v>1103.6400000000001</v>
      </c>
      <c r="AA2268" s="2">
        <v>0</v>
      </c>
      <c r="AB2268" s="2">
        <v>287.39999999999998</v>
      </c>
    </row>
    <row r="2269" spans="24:28" x14ac:dyDescent="0.25">
      <c r="X2269" s="1">
        <v>82483</v>
      </c>
      <c r="Y2269" s="1">
        <v>104</v>
      </c>
      <c r="Z2269" s="2">
        <v>0</v>
      </c>
      <c r="AA2269" s="2">
        <v>588.86</v>
      </c>
      <c r="AB2269" s="2">
        <v>498.67</v>
      </c>
    </row>
    <row r="2270" spans="24:28" x14ac:dyDescent="0.25">
      <c r="X2270" s="1">
        <v>82491</v>
      </c>
      <c r="Y2270" s="1">
        <v>250</v>
      </c>
      <c r="Z2270" s="2">
        <v>0</v>
      </c>
      <c r="AA2270" s="2">
        <v>0</v>
      </c>
      <c r="AB2270" s="2">
        <v>123</v>
      </c>
    </row>
    <row r="2271" spans="24:28" x14ac:dyDescent="0.25">
      <c r="X2271" s="1">
        <v>82499</v>
      </c>
      <c r="Y2271" s="1">
        <v>220</v>
      </c>
      <c r="Z2271" s="2">
        <v>0</v>
      </c>
      <c r="AA2271" s="2">
        <v>671.5</v>
      </c>
      <c r="AB2271" s="2">
        <v>0</v>
      </c>
    </row>
    <row r="2272" spans="24:28" x14ac:dyDescent="0.25">
      <c r="X2272" s="1">
        <v>82506</v>
      </c>
      <c r="Y2272" s="1">
        <v>150</v>
      </c>
      <c r="Z2272" s="2">
        <v>0</v>
      </c>
      <c r="AA2272" s="2">
        <v>411.14</v>
      </c>
      <c r="AB2272" s="2">
        <v>0</v>
      </c>
    </row>
    <row r="2273" spans="24:28" x14ac:dyDescent="0.25">
      <c r="X2273" s="1">
        <v>82531</v>
      </c>
      <c r="Y2273" s="1">
        <v>260</v>
      </c>
      <c r="Z2273" s="2">
        <v>136.38</v>
      </c>
      <c r="AA2273" s="2">
        <v>0</v>
      </c>
      <c r="AB2273" s="2">
        <v>0</v>
      </c>
    </row>
    <row r="2274" spans="24:28" x14ac:dyDescent="0.25">
      <c r="X2274" s="1">
        <v>82559</v>
      </c>
      <c r="Y2274" s="1">
        <v>370</v>
      </c>
      <c r="Z2274" s="2">
        <v>0</v>
      </c>
      <c r="AA2274" s="2">
        <v>0</v>
      </c>
      <c r="AB2274" s="2">
        <v>65.62</v>
      </c>
    </row>
    <row r="2275" spans="24:28" x14ac:dyDescent="0.25">
      <c r="X2275" s="1">
        <v>82562</v>
      </c>
      <c r="Y2275" s="1">
        <v>370</v>
      </c>
      <c r="Z2275" s="2">
        <v>0</v>
      </c>
      <c r="AA2275" s="2">
        <v>93.61</v>
      </c>
      <c r="AB2275" s="2">
        <v>0</v>
      </c>
    </row>
    <row r="2276" spans="24:28" x14ac:dyDescent="0.25">
      <c r="X2276" s="1">
        <v>82578</v>
      </c>
      <c r="Y2276" s="1">
        <v>280</v>
      </c>
      <c r="Z2276" s="2">
        <v>0</v>
      </c>
      <c r="AA2276" s="2">
        <v>140.88999999999999</v>
      </c>
      <c r="AB2276" s="2">
        <v>0</v>
      </c>
    </row>
    <row r="2277" spans="24:28" x14ac:dyDescent="0.25">
      <c r="X2277" s="1">
        <v>82581</v>
      </c>
      <c r="Y2277" s="1">
        <v>180</v>
      </c>
      <c r="Z2277" s="2">
        <v>146.19999999999999</v>
      </c>
      <c r="AA2277" s="2">
        <v>101.76</v>
      </c>
      <c r="AB2277" s="2">
        <v>0</v>
      </c>
    </row>
    <row r="2278" spans="24:28" x14ac:dyDescent="0.25">
      <c r="X2278" s="1">
        <v>82585</v>
      </c>
      <c r="Y2278" s="1">
        <v>400</v>
      </c>
      <c r="Z2278" s="2">
        <v>0</v>
      </c>
      <c r="AA2278" s="2">
        <v>0</v>
      </c>
      <c r="AB2278" s="2">
        <v>135.56</v>
      </c>
    </row>
    <row r="2279" spans="24:28" x14ac:dyDescent="0.25">
      <c r="X2279" s="1">
        <v>82621</v>
      </c>
      <c r="Y2279" s="1">
        <v>370</v>
      </c>
      <c r="Z2279" s="2">
        <v>50.19</v>
      </c>
      <c r="AA2279" s="2">
        <v>46.12</v>
      </c>
      <c r="AB2279" s="2">
        <v>0</v>
      </c>
    </row>
    <row r="2280" spans="24:28" x14ac:dyDescent="0.25">
      <c r="X2280" s="1">
        <v>82644</v>
      </c>
      <c r="Y2280" s="1">
        <v>280</v>
      </c>
      <c r="Z2280" s="2">
        <v>42.49</v>
      </c>
      <c r="AA2280" s="2">
        <v>0</v>
      </c>
      <c r="AB2280" s="2">
        <v>50.79</v>
      </c>
    </row>
    <row r="2281" spans="24:28" x14ac:dyDescent="0.25">
      <c r="X2281" s="1">
        <v>82665</v>
      </c>
      <c r="Y2281" s="1">
        <v>370</v>
      </c>
      <c r="Z2281" s="2">
        <v>0</v>
      </c>
      <c r="AA2281" s="2">
        <v>0</v>
      </c>
      <c r="AB2281" s="2">
        <v>50.49</v>
      </c>
    </row>
    <row r="2282" spans="24:28" x14ac:dyDescent="0.25">
      <c r="X2282" s="1">
        <v>82675</v>
      </c>
      <c r="Y2282" s="1">
        <v>320</v>
      </c>
      <c r="Z2282" s="2">
        <v>45.9</v>
      </c>
      <c r="AA2282" s="2">
        <v>0</v>
      </c>
      <c r="AB2282" s="2">
        <v>48.62</v>
      </c>
    </row>
    <row r="2283" spans="24:28" x14ac:dyDescent="0.25">
      <c r="X2283" s="1">
        <v>82690</v>
      </c>
      <c r="Y2283" s="1">
        <v>260</v>
      </c>
      <c r="Z2283" s="2">
        <v>0</v>
      </c>
      <c r="AA2283" s="2">
        <v>0</v>
      </c>
      <c r="AB2283" s="2">
        <v>73.89</v>
      </c>
    </row>
    <row r="2284" spans="24:28" x14ac:dyDescent="0.25">
      <c r="X2284" s="1">
        <v>82705</v>
      </c>
      <c r="Y2284" s="1">
        <v>180</v>
      </c>
      <c r="Z2284" s="2">
        <v>285.72000000000003</v>
      </c>
      <c r="AA2284" s="2">
        <v>0</v>
      </c>
      <c r="AB2284" s="2">
        <v>0</v>
      </c>
    </row>
    <row r="2285" spans="24:28" x14ac:dyDescent="0.25">
      <c r="X2285" s="1">
        <v>82708</v>
      </c>
      <c r="Y2285" s="1">
        <v>180</v>
      </c>
      <c r="Z2285" s="2">
        <v>191.25</v>
      </c>
      <c r="AA2285" s="2">
        <v>0</v>
      </c>
      <c r="AB2285" s="2">
        <v>0</v>
      </c>
    </row>
    <row r="2286" spans="24:28" x14ac:dyDescent="0.25">
      <c r="X2286" s="1">
        <v>82709</v>
      </c>
      <c r="Y2286" s="1">
        <v>180</v>
      </c>
      <c r="Z2286" s="2">
        <v>0</v>
      </c>
      <c r="AA2286" s="2">
        <v>11.92</v>
      </c>
      <c r="AB2286" s="2">
        <v>0</v>
      </c>
    </row>
    <row r="2287" spans="24:28" x14ac:dyDescent="0.25">
      <c r="X2287" s="1">
        <v>82734</v>
      </c>
      <c r="Y2287" s="1">
        <v>450</v>
      </c>
      <c r="Z2287" s="2">
        <v>0</v>
      </c>
      <c r="AA2287" s="2">
        <v>0</v>
      </c>
      <c r="AB2287" s="2">
        <v>128.52000000000001</v>
      </c>
    </row>
    <row r="2288" spans="24:28" x14ac:dyDescent="0.25">
      <c r="X2288" s="1">
        <v>82792</v>
      </c>
      <c r="Y2288" s="1">
        <v>370</v>
      </c>
      <c r="Z2288" s="2">
        <v>0</v>
      </c>
      <c r="AA2288" s="2">
        <v>199.4</v>
      </c>
      <c r="AB2288" s="2">
        <v>0</v>
      </c>
    </row>
    <row r="2289" spans="24:28" x14ac:dyDescent="0.25">
      <c r="X2289" s="1">
        <v>82793</v>
      </c>
      <c r="Y2289" s="1">
        <v>370</v>
      </c>
      <c r="Z2289" s="2">
        <v>98.56</v>
      </c>
      <c r="AA2289" s="2">
        <v>0</v>
      </c>
      <c r="AB2289" s="2">
        <v>0</v>
      </c>
    </row>
    <row r="2290" spans="24:28" x14ac:dyDescent="0.25">
      <c r="X2290" s="1">
        <v>82813</v>
      </c>
      <c r="Y2290" s="1">
        <v>360</v>
      </c>
      <c r="Z2290" s="2">
        <v>581.52</v>
      </c>
      <c r="AA2290" s="2">
        <v>104.14</v>
      </c>
      <c r="AB2290" s="2">
        <v>0</v>
      </c>
    </row>
    <row r="2291" spans="24:28" x14ac:dyDescent="0.25">
      <c r="X2291" s="1">
        <v>82822</v>
      </c>
      <c r="Y2291" s="1">
        <v>555</v>
      </c>
      <c r="Z2291" s="2">
        <v>0</v>
      </c>
      <c r="AA2291" s="2">
        <v>138.66</v>
      </c>
      <c r="AB2291" s="2">
        <v>0</v>
      </c>
    </row>
    <row r="2292" spans="24:28" x14ac:dyDescent="0.25">
      <c r="X2292" s="1">
        <v>82827</v>
      </c>
      <c r="Y2292" s="1">
        <v>250</v>
      </c>
      <c r="Z2292" s="2">
        <v>3912.7</v>
      </c>
      <c r="AA2292" s="2">
        <v>0</v>
      </c>
      <c r="AB2292" s="2">
        <v>2065.65</v>
      </c>
    </row>
    <row r="2293" spans="24:28" x14ac:dyDescent="0.25">
      <c r="X2293" s="1">
        <v>82845</v>
      </c>
      <c r="Y2293" s="1">
        <v>250</v>
      </c>
      <c r="Z2293" s="2">
        <v>139.72</v>
      </c>
      <c r="AA2293" s="2">
        <v>0</v>
      </c>
      <c r="AB2293" s="2">
        <v>0</v>
      </c>
    </row>
    <row r="2294" spans="24:28" x14ac:dyDescent="0.25">
      <c r="X2294" s="1">
        <v>82864</v>
      </c>
      <c r="Y2294" s="1">
        <v>150</v>
      </c>
      <c r="Z2294" s="2">
        <v>0</v>
      </c>
      <c r="AA2294" s="2">
        <v>0</v>
      </c>
      <c r="AB2294" s="2">
        <v>92.54</v>
      </c>
    </row>
    <row r="2295" spans="24:28" x14ac:dyDescent="0.25">
      <c r="X2295" s="1">
        <v>82874</v>
      </c>
      <c r="Y2295" s="1">
        <v>300</v>
      </c>
      <c r="Z2295" s="2">
        <v>0</v>
      </c>
      <c r="AA2295" s="2">
        <v>356.14</v>
      </c>
      <c r="AB2295" s="2">
        <v>0</v>
      </c>
    </row>
    <row r="2296" spans="24:28" x14ac:dyDescent="0.25">
      <c r="X2296" s="1">
        <v>82876</v>
      </c>
      <c r="Y2296" s="1">
        <v>180</v>
      </c>
      <c r="Z2296" s="2">
        <v>285.64</v>
      </c>
      <c r="AA2296" s="2">
        <v>406.88</v>
      </c>
      <c r="AB2296" s="2">
        <v>289.08999999999997</v>
      </c>
    </row>
    <row r="2297" spans="24:28" x14ac:dyDescent="0.25">
      <c r="X2297" s="1">
        <v>82887</v>
      </c>
      <c r="Y2297" s="1">
        <v>370</v>
      </c>
      <c r="Z2297" s="2">
        <v>140.28</v>
      </c>
      <c r="AA2297" s="2">
        <v>198.51</v>
      </c>
      <c r="AB2297" s="2">
        <v>0</v>
      </c>
    </row>
    <row r="2298" spans="24:28" x14ac:dyDescent="0.25">
      <c r="X2298" s="1">
        <v>82893</v>
      </c>
      <c r="Y2298" s="1">
        <v>180</v>
      </c>
      <c r="Z2298" s="2">
        <v>95.26</v>
      </c>
      <c r="AA2298" s="2">
        <v>0</v>
      </c>
      <c r="AB2298" s="2">
        <v>0</v>
      </c>
    </row>
    <row r="2299" spans="24:28" x14ac:dyDescent="0.25">
      <c r="X2299" s="1">
        <v>82904</v>
      </c>
      <c r="Y2299" s="1">
        <v>555</v>
      </c>
      <c r="Z2299" s="2">
        <v>0</v>
      </c>
      <c r="AA2299" s="2">
        <v>0</v>
      </c>
      <c r="AB2299" s="2">
        <v>93.3</v>
      </c>
    </row>
    <row r="2300" spans="24:28" x14ac:dyDescent="0.25">
      <c r="X2300" s="1">
        <v>82908</v>
      </c>
      <c r="Y2300" s="1">
        <v>555</v>
      </c>
      <c r="Z2300" s="2">
        <v>0</v>
      </c>
      <c r="AA2300" s="2">
        <v>735.76</v>
      </c>
      <c r="AB2300" s="2">
        <v>0</v>
      </c>
    </row>
    <row r="2301" spans="24:28" x14ac:dyDescent="0.25">
      <c r="X2301" s="1">
        <v>82920</v>
      </c>
      <c r="Y2301" s="1">
        <v>370</v>
      </c>
      <c r="Z2301" s="2">
        <v>189.65</v>
      </c>
      <c r="AA2301" s="2">
        <v>24.63</v>
      </c>
      <c r="AB2301" s="2">
        <v>152.58000000000001</v>
      </c>
    </row>
    <row r="2302" spans="24:28" x14ac:dyDescent="0.25">
      <c r="X2302" s="1">
        <v>82929</v>
      </c>
      <c r="Y2302" s="1">
        <v>370</v>
      </c>
      <c r="Z2302" s="2">
        <v>0</v>
      </c>
      <c r="AA2302" s="2">
        <v>1871.6</v>
      </c>
      <c r="AB2302" s="2">
        <v>1186.5</v>
      </c>
    </row>
    <row r="2303" spans="24:28" x14ac:dyDescent="0.25">
      <c r="X2303" s="1">
        <v>82935</v>
      </c>
      <c r="Y2303" s="1">
        <v>150</v>
      </c>
      <c r="Z2303" s="2">
        <v>48.23</v>
      </c>
      <c r="AA2303" s="2">
        <v>0</v>
      </c>
      <c r="AB2303" s="2">
        <v>0</v>
      </c>
    </row>
    <row r="2304" spans="24:28" x14ac:dyDescent="0.25">
      <c r="X2304" s="1">
        <v>82938</v>
      </c>
      <c r="Y2304" s="1">
        <v>320</v>
      </c>
      <c r="Z2304" s="2">
        <v>0</v>
      </c>
      <c r="AA2304" s="2">
        <v>0</v>
      </c>
      <c r="AB2304" s="2">
        <v>80.78</v>
      </c>
    </row>
    <row r="2305" spans="24:28" x14ac:dyDescent="0.25">
      <c r="X2305" s="1">
        <v>82971</v>
      </c>
      <c r="Y2305" s="1">
        <v>370</v>
      </c>
      <c r="Z2305" s="2">
        <v>17.5</v>
      </c>
      <c r="AA2305" s="2">
        <v>0</v>
      </c>
      <c r="AB2305" s="2">
        <v>0</v>
      </c>
    </row>
    <row r="2306" spans="24:28" x14ac:dyDescent="0.25">
      <c r="X2306" s="1">
        <v>82987</v>
      </c>
      <c r="Y2306" s="1">
        <v>370</v>
      </c>
      <c r="Z2306" s="2">
        <v>38.44</v>
      </c>
      <c r="AA2306" s="2">
        <v>50.85</v>
      </c>
      <c r="AB2306" s="2">
        <v>0</v>
      </c>
    </row>
    <row r="2307" spans="24:28" x14ac:dyDescent="0.25">
      <c r="X2307" s="1">
        <v>82991</v>
      </c>
      <c r="Y2307" s="1">
        <v>370</v>
      </c>
      <c r="Z2307" s="2">
        <v>239.16</v>
      </c>
      <c r="AA2307" s="2">
        <v>1923.84</v>
      </c>
      <c r="AB2307" s="2">
        <v>2390.96</v>
      </c>
    </row>
    <row r="2308" spans="24:28" x14ac:dyDescent="0.25">
      <c r="X2308" s="1">
        <v>82992</v>
      </c>
      <c r="Y2308" s="1">
        <v>370</v>
      </c>
      <c r="Z2308" s="2">
        <v>387.58</v>
      </c>
      <c r="AA2308" s="2">
        <v>610.44000000000005</v>
      </c>
      <c r="AB2308" s="2">
        <v>610.32000000000005</v>
      </c>
    </row>
    <row r="2309" spans="24:28" x14ac:dyDescent="0.25">
      <c r="X2309" s="1">
        <v>83007</v>
      </c>
      <c r="Y2309" s="1">
        <v>370</v>
      </c>
      <c r="Z2309" s="2">
        <v>312.3</v>
      </c>
      <c r="AA2309" s="2">
        <v>0</v>
      </c>
      <c r="AB2309" s="2">
        <v>0</v>
      </c>
    </row>
    <row r="2310" spans="24:28" x14ac:dyDescent="0.25">
      <c r="X2310" s="1">
        <v>83008</v>
      </c>
      <c r="Y2310" s="1">
        <v>150</v>
      </c>
      <c r="Z2310" s="2">
        <v>0</v>
      </c>
      <c r="AA2310" s="2">
        <v>0</v>
      </c>
      <c r="AB2310" s="2">
        <v>137.63999999999999</v>
      </c>
    </row>
    <row r="2311" spans="24:28" x14ac:dyDescent="0.25">
      <c r="X2311" s="1">
        <v>83043</v>
      </c>
      <c r="Y2311" s="1">
        <v>260</v>
      </c>
      <c r="Z2311" s="2">
        <v>0</v>
      </c>
      <c r="AA2311" s="2">
        <v>0</v>
      </c>
      <c r="AB2311" s="2">
        <v>124.32</v>
      </c>
    </row>
    <row r="2312" spans="24:28" x14ac:dyDescent="0.25">
      <c r="X2312" s="1">
        <v>83125</v>
      </c>
      <c r="Y2312" s="1">
        <v>180</v>
      </c>
      <c r="Z2312" s="2">
        <v>132.65</v>
      </c>
      <c r="AA2312" s="2">
        <v>0</v>
      </c>
      <c r="AB2312" s="2">
        <v>102.8</v>
      </c>
    </row>
    <row r="2313" spans="24:28" x14ac:dyDescent="0.25">
      <c r="X2313" s="1">
        <v>83133</v>
      </c>
      <c r="Y2313" s="1">
        <v>300</v>
      </c>
      <c r="Z2313" s="2">
        <v>292.08</v>
      </c>
      <c r="AA2313" s="2">
        <v>0</v>
      </c>
      <c r="AB2313" s="2">
        <v>0</v>
      </c>
    </row>
    <row r="2314" spans="24:28" x14ac:dyDescent="0.25">
      <c r="X2314" s="1">
        <v>83142</v>
      </c>
      <c r="Y2314" s="1">
        <v>777</v>
      </c>
      <c r="Z2314" s="2">
        <v>0</v>
      </c>
      <c r="AA2314" s="2">
        <v>0</v>
      </c>
      <c r="AB2314" s="2">
        <v>570.9</v>
      </c>
    </row>
    <row r="2315" spans="24:28" x14ac:dyDescent="0.25">
      <c r="X2315" s="1">
        <v>83144</v>
      </c>
      <c r="Y2315" s="1">
        <v>320</v>
      </c>
      <c r="Z2315" s="2">
        <v>0</v>
      </c>
      <c r="AA2315" s="2">
        <v>187.2</v>
      </c>
      <c r="AB2315" s="2">
        <v>195.02</v>
      </c>
    </row>
    <row r="2316" spans="24:28" x14ac:dyDescent="0.25">
      <c r="X2316" s="1">
        <v>83149</v>
      </c>
      <c r="Y2316" s="1">
        <v>555</v>
      </c>
      <c r="Z2316" s="2">
        <v>230.4</v>
      </c>
      <c r="AA2316" s="2">
        <v>0</v>
      </c>
      <c r="AB2316" s="2">
        <v>0</v>
      </c>
    </row>
    <row r="2317" spans="24:28" x14ac:dyDescent="0.25">
      <c r="X2317" s="1">
        <v>83162</v>
      </c>
      <c r="Y2317" s="1">
        <v>220</v>
      </c>
      <c r="Z2317" s="2">
        <v>0</v>
      </c>
      <c r="AA2317" s="2">
        <v>32.82</v>
      </c>
      <c r="AB2317" s="2">
        <v>0</v>
      </c>
    </row>
    <row r="2318" spans="24:28" x14ac:dyDescent="0.25">
      <c r="X2318" s="1">
        <v>83191</v>
      </c>
      <c r="Y2318" s="1">
        <v>450</v>
      </c>
      <c r="Z2318" s="2">
        <v>0</v>
      </c>
      <c r="AA2318" s="2">
        <v>0</v>
      </c>
      <c r="AB2318" s="2">
        <v>560.03</v>
      </c>
    </row>
    <row r="2319" spans="24:28" x14ac:dyDescent="0.25">
      <c r="X2319" s="1">
        <v>83197</v>
      </c>
      <c r="Y2319" s="1">
        <v>370</v>
      </c>
      <c r="Z2319" s="2">
        <v>132.46</v>
      </c>
      <c r="AA2319" s="2">
        <v>382.77</v>
      </c>
      <c r="AB2319" s="2">
        <v>411.92</v>
      </c>
    </row>
    <row r="2320" spans="24:28" x14ac:dyDescent="0.25">
      <c r="X2320" s="1">
        <v>83235</v>
      </c>
      <c r="Y2320" s="1">
        <v>300</v>
      </c>
      <c r="Z2320" s="2">
        <v>0</v>
      </c>
      <c r="AA2320" s="2">
        <v>0</v>
      </c>
      <c r="AB2320" s="2">
        <v>35.299999999999997</v>
      </c>
    </row>
    <row r="2321" spans="24:28" x14ac:dyDescent="0.25">
      <c r="X2321" s="1">
        <v>83273</v>
      </c>
      <c r="Y2321" s="1">
        <v>340</v>
      </c>
      <c r="Z2321" s="2">
        <v>0</v>
      </c>
      <c r="AA2321" s="2">
        <v>51.98</v>
      </c>
      <c r="AB2321" s="2">
        <v>0</v>
      </c>
    </row>
    <row r="2322" spans="24:28" x14ac:dyDescent="0.25">
      <c r="X2322" s="1">
        <v>83276</v>
      </c>
      <c r="Y2322" s="1">
        <v>370</v>
      </c>
      <c r="Z2322" s="2">
        <v>102.6</v>
      </c>
      <c r="AA2322" s="2">
        <v>102.04</v>
      </c>
      <c r="AB2322" s="2">
        <v>306.94</v>
      </c>
    </row>
    <row r="2323" spans="24:28" x14ac:dyDescent="0.25">
      <c r="X2323" s="1">
        <v>83285</v>
      </c>
      <c r="Y2323" s="1">
        <v>777</v>
      </c>
      <c r="Z2323" s="2">
        <v>437.14</v>
      </c>
      <c r="AA2323" s="2">
        <v>0</v>
      </c>
      <c r="AB2323" s="2">
        <v>0</v>
      </c>
    </row>
    <row r="2324" spans="24:28" x14ac:dyDescent="0.25">
      <c r="X2324" s="1">
        <v>83295</v>
      </c>
      <c r="Y2324" s="1">
        <v>777</v>
      </c>
      <c r="Z2324" s="2">
        <v>549.05999999999995</v>
      </c>
      <c r="AA2324" s="2">
        <v>0</v>
      </c>
      <c r="AB2324" s="2">
        <v>187.48</v>
      </c>
    </row>
    <row r="2325" spans="24:28" x14ac:dyDescent="0.25">
      <c r="X2325" s="1">
        <v>83426</v>
      </c>
      <c r="Y2325" s="1">
        <v>4980</v>
      </c>
      <c r="Z2325" s="2">
        <v>93.32</v>
      </c>
      <c r="AA2325" s="2">
        <v>0</v>
      </c>
      <c r="AB2325" s="2">
        <v>0</v>
      </c>
    </row>
    <row r="2326" spans="24:28" x14ac:dyDescent="0.25">
      <c r="X2326" s="1">
        <v>83446</v>
      </c>
      <c r="Y2326" s="1">
        <v>370</v>
      </c>
      <c r="Z2326" s="2">
        <v>98.56</v>
      </c>
      <c r="AA2326" s="2">
        <v>0</v>
      </c>
      <c r="AB2326" s="2">
        <v>0</v>
      </c>
    </row>
    <row r="2327" spans="24:28" x14ac:dyDescent="0.25">
      <c r="X2327" s="1">
        <v>83452</v>
      </c>
      <c r="Y2327" s="1">
        <v>400</v>
      </c>
      <c r="Z2327" s="2">
        <v>0</v>
      </c>
      <c r="AA2327" s="2">
        <v>0</v>
      </c>
      <c r="AB2327" s="2">
        <v>58.36</v>
      </c>
    </row>
    <row r="2328" spans="24:28" x14ac:dyDescent="0.25">
      <c r="X2328" s="1">
        <v>83487</v>
      </c>
      <c r="Y2328" s="1">
        <v>650</v>
      </c>
      <c r="Z2328" s="2">
        <v>153.93</v>
      </c>
      <c r="AA2328" s="2">
        <v>0</v>
      </c>
      <c r="AB2328" s="2">
        <v>0</v>
      </c>
    </row>
    <row r="2329" spans="24:28" x14ac:dyDescent="0.25">
      <c r="X2329" s="1">
        <v>83525</v>
      </c>
      <c r="Y2329" s="1">
        <v>250</v>
      </c>
      <c r="Z2329" s="2">
        <v>0</v>
      </c>
      <c r="AA2329" s="2">
        <v>99.48</v>
      </c>
      <c r="AB2329" s="2">
        <v>0</v>
      </c>
    </row>
    <row r="2330" spans="24:28" x14ac:dyDescent="0.25">
      <c r="X2330" s="1">
        <v>83574</v>
      </c>
      <c r="Y2330" s="1">
        <v>104</v>
      </c>
      <c r="Z2330" s="2">
        <v>465.05</v>
      </c>
      <c r="AA2330" s="2">
        <v>199.14</v>
      </c>
      <c r="AB2330" s="2">
        <v>342.15</v>
      </c>
    </row>
    <row r="2331" spans="24:28" x14ac:dyDescent="0.25">
      <c r="X2331" s="1">
        <v>83579</v>
      </c>
      <c r="Y2331" s="1">
        <v>150</v>
      </c>
      <c r="Z2331" s="2">
        <v>90.22</v>
      </c>
      <c r="AA2331" s="2">
        <v>48.62</v>
      </c>
      <c r="AB2331" s="2">
        <v>0</v>
      </c>
    </row>
    <row r="2332" spans="24:28" x14ac:dyDescent="0.25">
      <c r="X2332" s="1">
        <v>83580</v>
      </c>
      <c r="Y2332" s="1">
        <v>290</v>
      </c>
      <c r="Z2332" s="2">
        <v>912.4</v>
      </c>
      <c r="AA2332" s="2">
        <v>0</v>
      </c>
      <c r="AB2332" s="2">
        <v>0</v>
      </c>
    </row>
    <row r="2333" spans="24:28" x14ac:dyDescent="0.25">
      <c r="X2333" s="1">
        <v>83587</v>
      </c>
      <c r="Y2333" s="1">
        <v>450</v>
      </c>
      <c r="Z2333" s="2">
        <v>0</v>
      </c>
      <c r="AA2333" s="2">
        <v>91.52</v>
      </c>
      <c r="AB2333" s="2">
        <v>0</v>
      </c>
    </row>
    <row r="2334" spans="24:28" x14ac:dyDescent="0.25">
      <c r="X2334" s="1">
        <v>83596</v>
      </c>
      <c r="Y2334" s="1">
        <v>104</v>
      </c>
      <c r="Z2334" s="2">
        <v>0</v>
      </c>
      <c r="AA2334" s="2">
        <v>0</v>
      </c>
      <c r="AB2334" s="2">
        <v>46.59</v>
      </c>
    </row>
    <row r="2335" spans="24:28" x14ac:dyDescent="0.25">
      <c r="X2335" s="1">
        <v>83610</v>
      </c>
      <c r="Y2335" s="1">
        <v>280</v>
      </c>
      <c r="Z2335" s="2">
        <v>62.08</v>
      </c>
      <c r="AA2335" s="2">
        <v>0</v>
      </c>
      <c r="AB2335" s="2">
        <v>91.38</v>
      </c>
    </row>
    <row r="2336" spans="24:28" x14ac:dyDescent="0.25">
      <c r="X2336" s="1">
        <v>83613</v>
      </c>
      <c r="Y2336" s="1">
        <v>340</v>
      </c>
      <c r="Z2336" s="2">
        <v>48.64</v>
      </c>
      <c r="AA2336" s="2">
        <v>76.06</v>
      </c>
      <c r="AB2336" s="2">
        <v>48.68</v>
      </c>
    </row>
    <row r="2337" spans="24:28" x14ac:dyDescent="0.25">
      <c r="X2337" s="1">
        <v>83665</v>
      </c>
      <c r="Y2337" s="1">
        <v>150</v>
      </c>
      <c r="Z2337" s="2">
        <v>105</v>
      </c>
      <c r="AA2337" s="2">
        <v>0</v>
      </c>
      <c r="AB2337" s="2">
        <v>0</v>
      </c>
    </row>
    <row r="2338" spans="24:28" x14ac:dyDescent="0.25">
      <c r="X2338" s="1">
        <v>83669</v>
      </c>
      <c r="Y2338" s="1">
        <v>150</v>
      </c>
      <c r="Z2338" s="2">
        <v>288.26</v>
      </c>
      <c r="AA2338" s="2">
        <v>0</v>
      </c>
      <c r="AB2338" s="2">
        <v>0</v>
      </c>
    </row>
    <row r="2339" spans="24:28" x14ac:dyDescent="0.25">
      <c r="X2339" s="1">
        <v>83684</v>
      </c>
      <c r="Y2339" s="1">
        <v>400</v>
      </c>
      <c r="Z2339" s="2">
        <v>45.09</v>
      </c>
      <c r="AA2339" s="2">
        <v>0</v>
      </c>
      <c r="AB2339" s="2">
        <v>0</v>
      </c>
    </row>
    <row r="2340" spans="24:28" x14ac:dyDescent="0.25">
      <c r="X2340" s="1">
        <v>83702</v>
      </c>
      <c r="Y2340" s="1">
        <v>260</v>
      </c>
      <c r="Z2340" s="2">
        <v>0</v>
      </c>
      <c r="AA2340" s="2">
        <v>0</v>
      </c>
      <c r="AB2340" s="2">
        <v>1643.2</v>
      </c>
    </row>
    <row r="2341" spans="24:28" x14ac:dyDescent="0.25">
      <c r="X2341" s="1">
        <v>83707</v>
      </c>
      <c r="Y2341" s="1">
        <v>360</v>
      </c>
      <c r="Z2341" s="2">
        <v>0</v>
      </c>
      <c r="AA2341" s="2">
        <v>235.45</v>
      </c>
      <c r="AB2341" s="2">
        <v>207.97</v>
      </c>
    </row>
    <row r="2342" spans="24:28" x14ac:dyDescent="0.25">
      <c r="X2342" s="1">
        <v>83709</v>
      </c>
      <c r="Y2342" s="1">
        <v>4980</v>
      </c>
      <c r="Z2342" s="2">
        <v>0</v>
      </c>
      <c r="AA2342" s="2">
        <v>116.55</v>
      </c>
      <c r="AB2342" s="2">
        <v>19.16</v>
      </c>
    </row>
    <row r="2343" spans="24:28" x14ac:dyDescent="0.25">
      <c r="X2343" s="1">
        <v>83716</v>
      </c>
      <c r="Y2343" s="1">
        <v>150</v>
      </c>
      <c r="Z2343" s="2">
        <v>87.26</v>
      </c>
      <c r="AA2343" s="2">
        <v>93.16</v>
      </c>
      <c r="AB2343" s="2">
        <v>0</v>
      </c>
    </row>
    <row r="2344" spans="24:28" x14ac:dyDescent="0.25">
      <c r="X2344" s="1">
        <v>83721</v>
      </c>
      <c r="Y2344" s="1">
        <v>340</v>
      </c>
      <c r="Z2344" s="2">
        <v>143.85</v>
      </c>
      <c r="AA2344" s="2">
        <v>0</v>
      </c>
      <c r="AB2344" s="2">
        <v>0</v>
      </c>
    </row>
    <row r="2345" spans="24:28" x14ac:dyDescent="0.25">
      <c r="X2345" s="1">
        <v>83729</v>
      </c>
      <c r="Y2345" s="1">
        <v>370</v>
      </c>
      <c r="Z2345" s="2">
        <v>320.95999999999998</v>
      </c>
      <c r="AA2345" s="2">
        <v>0</v>
      </c>
      <c r="AB2345" s="2">
        <v>0</v>
      </c>
    </row>
    <row r="2346" spans="24:28" x14ac:dyDescent="0.25">
      <c r="X2346" s="1">
        <v>83731</v>
      </c>
      <c r="Y2346" s="1">
        <v>777</v>
      </c>
      <c r="Z2346" s="2">
        <v>246.78</v>
      </c>
      <c r="AA2346" s="2">
        <v>503.64</v>
      </c>
      <c r="AB2346" s="2">
        <v>229.22</v>
      </c>
    </row>
    <row r="2347" spans="24:28" x14ac:dyDescent="0.25">
      <c r="X2347" s="1">
        <v>83738</v>
      </c>
      <c r="Y2347" s="1">
        <v>4980</v>
      </c>
      <c r="Z2347" s="2">
        <v>47.52</v>
      </c>
      <c r="AA2347" s="2">
        <v>25.91</v>
      </c>
      <c r="AB2347" s="2">
        <v>30.91</v>
      </c>
    </row>
    <row r="2348" spans="24:28" x14ac:dyDescent="0.25">
      <c r="X2348" s="1">
        <v>83744</v>
      </c>
      <c r="Y2348" s="1">
        <v>777</v>
      </c>
      <c r="Z2348" s="2">
        <v>0</v>
      </c>
      <c r="AA2348" s="2">
        <v>189</v>
      </c>
      <c r="AB2348" s="2">
        <v>0</v>
      </c>
    </row>
    <row r="2349" spans="24:28" x14ac:dyDescent="0.25">
      <c r="X2349" s="1">
        <v>83766</v>
      </c>
      <c r="Y2349" s="1">
        <v>340</v>
      </c>
      <c r="Z2349" s="2">
        <v>0</v>
      </c>
      <c r="AA2349" s="2">
        <v>392.88</v>
      </c>
      <c r="AB2349" s="2">
        <v>0</v>
      </c>
    </row>
    <row r="2350" spans="24:28" x14ac:dyDescent="0.25">
      <c r="X2350" s="1">
        <v>83807</v>
      </c>
      <c r="Y2350" s="1">
        <v>104</v>
      </c>
      <c r="Z2350" s="2">
        <v>0</v>
      </c>
      <c r="AA2350" s="2">
        <v>110.26</v>
      </c>
      <c r="AB2350" s="2">
        <v>284.97000000000003</v>
      </c>
    </row>
    <row r="2351" spans="24:28" x14ac:dyDescent="0.25">
      <c r="X2351" s="1">
        <v>83821</v>
      </c>
      <c r="Y2351" s="1">
        <v>370</v>
      </c>
      <c r="Z2351" s="2">
        <v>47.59</v>
      </c>
      <c r="AA2351" s="2">
        <v>0</v>
      </c>
      <c r="AB2351" s="2">
        <v>0</v>
      </c>
    </row>
    <row r="2352" spans="24:28" x14ac:dyDescent="0.25">
      <c r="X2352" s="1">
        <v>83867</v>
      </c>
      <c r="Y2352" s="1">
        <v>400</v>
      </c>
      <c r="Z2352" s="2">
        <v>45.9</v>
      </c>
      <c r="AA2352" s="2">
        <v>0</v>
      </c>
      <c r="AB2352" s="2">
        <v>0</v>
      </c>
    </row>
    <row r="2353" spans="24:28" x14ac:dyDescent="0.25">
      <c r="X2353" s="1">
        <v>83915</v>
      </c>
      <c r="Y2353" s="1">
        <v>320</v>
      </c>
      <c r="Z2353" s="2">
        <v>98.2</v>
      </c>
      <c r="AA2353" s="2">
        <v>45.09</v>
      </c>
      <c r="AB2353" s="2">
        <v>0</v>
      </c>
    </row>
    <row r="2354" spans="24:28" x14ac:dyDescent="0.25">
      <c r="X2354" s="1">
        <v>83923</v>
      </c>
      <c r="Y2354" s="1">
        <v>220</v>
      </c>
      <c r="Z2354" s="2">
        <v>1030.55</v>
      </c>
      <c r="AA2354" s="2">
        <v>0</v>
      </c>
      <c r="AB2354" s="2">
        <v>183.24</v>
      </c>
    </row>
    <row r="2355" spans="24:28" x14ac:dyDescent="0.25">
      <c r="X2355" s="1">
        <v>83997</v>
      </c>
      <c r="Y2355" s="1">
        <v>777</v>
      </c>
      <c r="Z2355" s="2">
        <v>0</v>
      </c>
      <c r="AA2355" s="2">
        <v>0</v>
      </c>
      <c r="AB2355" s="2">
        <v>1142.28</v>
      </c>
    </row>
    <row r="2356" spans="24:28" x14ac:dyDescent="0.25">
      <c r="X2356" s="1">
        <v>84007</v>
      </c>
      <c r="Y2356" s="1">
        <v>220</v>
      </c>
      <c r="Z2356" s="2">
        <v>45.9</v>
      </c>
      <c r="AA2356" s="2">
        <v>49.09</v>
      </c>
      <c r="AB2356" s="2">
        <v>183.6</v>
      </c>
    </row>
    <row r="2357" spans="24:28" x14ac:dyDescent="0.25">
      <c r="X2357" s="1">
        <v>84020</v>
      </c>
      <c r="Y2357" s="1">
        <v>555</v>
      </c>
      <c r="Z2357" s="2">
        <v>54.7</v>
      </c>
      <c r="AA2357" s="2">
        <v>0</v>
      </c>
      <c r="AB2357" s="2">
        <v>0</v>
      </c>
    </row>
    <row r="2358" spans="24:28" x14ac:dyDescent="0.25">
      <c r="X2358" s="1">
        <v>84059</v>
      </c>
      <c r="Y2358" s="1">
        <v>555</v>
      </c>
      <c r="Z2358" s="2">
        <v>111.72</v>
      </c>
      <c r="AA2358" s="2">
        <v>0</v>
      </c>
      <c r="AB2358" s="2">
        <v>0</v>
      </c>
    </row>
    <row r="2359" spans="24:28" x14ac:dyDescent="0.25">
      <c r="X2359" s="1">
        <v>84063</v>
      </c>
      <c r="Y2359" s="1">
        <v>650</v>
      </c>
      <c r="Z2359" s="2">
        <v>0</v>
      </c>
      <c r="AA2359" s="2">
        <v>0</v>
      </c>
      <c r="AB2359" s="2">
        <v>93.3</v>
      </c>
    </row>
    <row r="2360" spans="24:28" x14ac:dyDescent="0.25">
      <c r="X2360" s="1">
        <v>84116</v>
      </c>
      <c r="Y2360" s="1">
        <v>340</v>
      </c>
      <c r="Z2360" s="2">
        <v>275.3</v>
      </c>
      <c r="AA2360" s="2">
        <v>832.58</v>
      </c>
      <c r="AB2360" s="2">
        <v>0</v>
      </c>
    </row>
    <row r="2361" spans="24:28" x14ac:dyDescent="0.25">
      <c r="X2361" s="1">
        <v>84130</v>
      </c>
      <c r="Y2361" s="1">
        <v>280</v>
      </c>
      <c r="Z2361" s="2">
        <v>54.32</v>
      </c>
      <c r="AA2361" s="2">
        <v>59.38</v>
      </c>
      <c r="AB2361" s="2">
        <v>0</v>
      </c>
    </row>
    <row r="2362" spans="24:28" x14ac:dyDescent="0.25">
      <c r="X2362" s="1">
        <v>84133</v>
      </c>
      <c r="Y2362" s="1">
        <v>300</v>
      </c>
      <c r="Z2362" s="2">
        <v>0</v>
      </c>
      <c r="AA2362" s="2">
        <v>57.55</v>
      </c>
      <c r="AB2362" s="2">
        <v>0</v>
      </c>
    </row>
    <row r="2363" spans="24:28" x14ac:dyDescent="0.25">
      <c r="X2363" s="1">
        <v>84135</v>
      </c>
      <c r="Y2363" s="1">
        <v>260</v>
      </c>
      <c r="Z2363" s="2">
        <v>91.52</v>
      </c>
      <c r="AA2363" s="2">
        <v>0</v>
      </c>
      <c r="AB2363" s="2">
        <v>49.35</v>
      </c>
    </row>
    <row r="2364" spans="24:28" x14ac:dyDescent="0.25">
      <c r="X2364" s="1">
        <v>84169</v>
      </c>
      <c r="Y2364" s="1">
        <v>777</v>
      </c>
      <c r="Z2364" s="2">
        <v>235.66</v>
      </c>
      <c r="AA2364" s="2">
        <v>0</v>
      </c>
      <c r="AB2364" s="2">
        <v>0</v>
      </c>
    </row>
    <row r="2365" spans="24:28" x14ac:dyDescent="0.25">
      <c r="X2365" s="1">
        <v>84197</v>
      </c>
      <c r="Y2365" s="1">
        <v>370</v>
      </c>
      <c r="Z2365" s="2">
        <v>0</v>
      </c>
      <c r="AA2365" s="2">
        <v>224.9</v>
      </c>
      <c r="AB2365" s="2">
        <v>0</v>
      </c>
    </row>
    <row r="2366" spans="24:28" x14ac:dyDescent="0.25">
      <c r="X2366" s="1">
        <v>84199</v>
      </c>
      <c r="Y2366" s="1">
        <v>450</v>
      </c>
      <c r="Z2366" s="2">
        <v>0</v>
      </c>
      <c r="AA2366" s="2">
        <v>140.09</v>
      </c>
      <c r="AB2366" s="2">
        <v>0</v>
      </c>
    </row>
    <row r="2367" spans="24:28" x14ac:dyDescent="0.25">
      <c r="X2367" s="1">
        <v>84224</v>
      </c>
      <c r="Y2367" s="1">
        <v>400</v>
      </c>
      <c r="Z2367" s="2">
        <v>25.61</v>
      </c>
      <c r="AA2367" s="2">
        <v>0</v>
      </c>
      <c r="AB2367" s="2">
        <v>0</v>
      </c>
    </row>
    <row r="2368" spans="24:28" x14ac:dyDescent="0.25">
      <c r="X2368" s="1">
        <v>84226</v>
      </c>
      <c r="Y2368" s="1">
        <v>370</v>
      </c>
      <c r="Z2368" s="2">
        <v>0</v>
      </c>
      <c r="AA2368" s="2">
        <v>47.63</v>
      </c>
      <c r="AB2368" s="2">
        <v>0</v>
      </c>
    </row>
    <row r="2369" spans="24:28" x14ac:dyDescent="0.25">
      <c r="X2369" s="1">
        <v>84245</v>
      </c>
      <c r="Y2369" s="1">
        <v>150</v>
      </c>
      <c r="Z2369" s="2">
        <v>0</v>
      </c>
      <c r="AA2369" s="2">
        <v>0</v>
      </c>
      <c r="AB2369" s="2">
        <v>47.54</v>
      </c>
    </row>
    <row r="2370" spans="24:28" x14ac:dyDescent="0.25">
      <c r="X2370" s="1">
        <v>84323</v>
      </c>
      <c r="Y2370" s="1">
        <v>150</v>
      </c>
      <c r="Z2370" s="2">
        <v>0</v>
      </c>
      <c r="AA2370" s="2">
        <v>237.94</v>
      </c>
      <c r="AB2370" s="2">
        <v>94.4</v>
      </c>
    </row>
    <row r="2371" spans="24:28" x14ac:dyDescent="0.25">
      <c r="X2371" s="1">
        <v>84330</v>
      </c>
      <c r="Y2371" s="1">
        <v>280</v>
      </c>
      <c r="Z2371" s="2">
        <v>46.92</v>
      </c>
      <c r="AA2371" s="2">
        <v>0</v>
      </c>
      <c r="AB2371" s="2">
        <v>0</v>
      </c>
    </row>
    <row r="2372" spans="24:28" x14ac:dyDescent="0.25">
      <c r="X2372" s="1">
        <v>84333</v>
      </c>
      <c r="Y2372" s="1">
        <v>650</v>
      </c>
      <c r="Z2372" s="2">
        <v>0</v>
      </c>
      <c r="AA2372" s="2">
        <v>0</v>
      </c>
      <c r="AB2372" s="2">
        <v>35.880000000000003</v>
      </c>
    </row>
    <row r="2373" spans="24:28" x14ac:dyDescent="0.25">
      <c r="X2373" s="1">
        <v>84345</v>
      </c>
      <c r="Y2373" s="1">
        <v>360</v>
      </c>
      <c r="Z2373" s="2">
        <v>100.75</v>
      </c>
      <c r="AA2373" s="2">
        <v>0</v>
      </c>
      <c r="AB2373" s="2">
        <v>131.31</v>
      </c>
    </row>
    <row r="2374" spans="24:28" x14ac:dyDescent="0.25">
      <c r="X2374" s="1">
        <v>84349</v>
      </c>
      <c r="Y2374" s="1">
        <v>400</v>
      </c>
      <c r="Z2374" s="2">
        <v>153.53</v>
      </c>
      <c r="AA2374" s="2">
        <v>192.92</v>
      </c>
      <c r="AB2374" s="2">
        <v>0</v>
      </c>
    </row>
    <row r="2375" spans="24:28" x14ac:dyDescent="0.25">
      <c r="X2375" s="1">
        <v>84355</v>
      </c>
      <c r="Y2375" s="1">
        <v>260</v>
      </c>
      <c r="Z2375" s="2">
        <v>217.87</v>
      </c>
      <c r="AA2375" s="2">
        <v>0</v>
      </c>
      <c r="AB2375" s="2">
        <v>257.13</v>
      </c>
    </row>
    <row r="2376" spans="24:28" x14ac:dyDescent="0.25">
      <c r="X2376" s="1">
        <v>84358</v>
      </c>
      <c r="Y2376" s="1">
        <v>104</v>
      </c>
      <c r="Z2376" s="2">
        <v>218.1</v>
      </c>
      <c r="AA2376" s="2">
        <v>187.53</v>
      </c>
      <c r="AB2376" s="2">
        <v>227.62</v>
      </c>
    </row>
    <row r="2377" spans="24:28" x14ac:dyDescent="0.25">
      <c r="X2377" s="1">
        <v>84369</v>
      </c>
      <c r="Y2377" s="1">
        <v>150</v>
      </c>
      <c r="Z2377" s="2">
        <v>0</v>
      </c>
      <c r="AA2377" s="2">
        <v>0</v>
      </c>
      <c r="AB2377" s="2">
        <v>136.62</v>
      </c>
    </row>
    <row r="2378" spans="24:28" x14ac:dyDescent="0.25">
      <c r="X2378" s="1">
        <v>84429</v>
      </c>
      <c r="Y2378" s="1">
        <v>400</v>
      </c>
      <c r="Z2378" s="2">
        <v>196.43</v>
      </c>
      <c r="AA2378" s="2">
        <v>95.66</v>
      </c>
      <c r="AB2378" s="2">
        <v>167.88</v>
      </c>
    </row>
    <row r="2379" spans="24:28" x14ac:dyDescent="0.25">
      <c r="X2379" s="1">
        <v>84430</v>
      </c>
      <c r="Y2379" s="1">
        <v>4980</v>
      </c>
      <c r="Z2379" s="2">
        <v>0</v>
      </c>
      <c r="AA2379" s="2">
        <v>179.81</v>
      </c>
      <c r="AB2379" s="2">
        <v>72.239999999999995</v>
      </c>
    </row>
    <row r="2380" spans="24:28" x14ac:dyDescent="0.25">
      <c r="X2380" s="1">
        <v>84468</v>
      </c>
      <c r="Y2380" s="1">
        <v>250</v>
      </c>
      <c r="Z2380" s="2">
        <v>0</v>
      </c>
      <c r="AA2380" s="2">
        <v>49.74</v>
      </c>
      <c r="AB2380" s="2">
        <v>30.91</v>
      </c>
    </row>
    <row r="2381" spans="24:28" x14ac:dyDescent="0.25">
      <c r="X2381" s="1">
        <v>84496</v>
      </c>
      <c r="Y2381" s="1">
        <v>4980</v>
      </c>
      <c r="Z2381" s="2">
        <v>221.16</v>
      </c>
      <c r="AA2381" s="2">
        <v>0</v>
      </c>
      <c r="AB2381" s="2">
        <v>0</v>
      </c>
    </row>
    <row r="2382" spans="24:28" x14ac:dyDescent="0.25">
      <c r="X2382" s="1">
        <v>84497</v>
      </c>
      <c r="Y2382" s="1">
        <v>150</v>
      </c>
      <c r="Z2382" s="2">
        <v>0</v>
      </c>
      <c r="AA2382" s="2">
        <v>181.24</v>
      </c>
      <c r="AB2382" s="2">
        <v>297.24</v>
      </c>
    </row>
    <row r="2383" spans="24:28" x14ac:dyDescent="0.25">
      <c r="X2383" s="1">
        <v>84514</v>
      </c>
      <c r="Y2383" s="1">
        <v>320</v>
      </c>
      <c r="Z2383" s="2">
        <v>29.15</v>
      </c>
      <c r="AA2383" s="2">
        <v>45.54</v>
      </c>
      <c r="AB2383" s="2">
        <v>87.08</v>
      </c>
    </row>
    <row r="2384" spans="24:28" x14ac:dyDescent="0.25">
      <c r="X2384" s="1">
        <v>84521</v>
      </c>
      <c r="Y2384" s="1">
        <v>180</v>
      </c>
      <c r="Z2384" s="2">
        <v>283.5</v>
      </c>
      <c r="AA2384" s="2">
        <v>201</v>
      </c>
      <c r="AB2384" s="2">
        <v>454.9</v>
      </c>
    </row>
    <row r="2385" spans="24:28" x14ac:dyDescent="0.25">
      <c r="X2385" s="1">
        <v>84522</v>
      </c>
      <c r="Y2385" s="1">
        <v>150</v>
      </c>
      <c r="Z2385" s="2">
        <v>897.7</v>
      </c>
      <c r="AA2385" s="2">
        <v>249.44</v>
      </c>
      <c r="AB2385" s="2">
        <v>1396.11</v>
      </c>
    </row>
    <row r="2386" spans="24:28" x14ac:dyDescent="0.25">
      <c r="X2386" s="1">
        <v>84523</v>
      </c>
      <c r="Y2386" s="1">
        <v>320</v>
      </c>
      <c r="Z2386" s="2">
        <v>148.97999999999999</v>
      </c>
      <c r="AA2386" s="2">
        <v>349.2</v>
      </c>
      <c r="AB2386" s="2">
        <v>150.46</v>
      </c>
    </row>
    <row r="2387" spans="24:28" x14ac:dyDescent="0.25">
      <c r="X2387" s="1">
        <v>84531</v>
      </c>
      <c r="Y2387" s="1">
        <v>250</v>
      </c>
      <c r="Z2387" s="2">
        <v>45.9</v>
      </c>
      <c r="AA2387" s="2">
        <v>98.09</v>
      </c>
      <c r="AB2387" s="2">
        <v>0</v>
      </c>
    </row>
    <row r="2388" spans="24:28" x14ac:dyDescent="0.25">
      <c r="X2388" s="1">
        <v>84533</v>
      </c>
      <c r="Y2388" s="1">
        <v>180</v>
      </c>
      <c r="Z2388" s="2">
        <v>26.78</v>
      </c>
      <c r="AA2388" s="2">
        <v>50.85</v>
      </c>
      <c r="AB2388" s="2">
        <v>0</v>
      </c>
    </row>
    <row r="2389" spans="24:28" x14ac:dyDescent="0.25">
      <c r="X2389" s="1">
        <v>84544</v>
      </c>
      <c r="Y2389" s="1">
        <v>555</v>
      </c>
      <c r="Z2389" s="2">
        <v>641.16</v>
      </c>
      <c r="AA2389" s="2">
        <v>184.77</v>
      </c>
      <c r="AB2389" s="2">
        <v>276.57</v>
      </c>
    </row>
    <row r="2390" spans="24:28" x14ac:dyDescent="0.25">
      <c r="X2390" s="1">
        <v>84550</v>
      </c>
      <c r="Y2390" s="1">
        <v>300</v>
      </c>
      <c r="Z2390" s="2">
        <v>48.3</v>
      </c>
      <c r="AA2390" s="2">
        <v>123.76</v>
      </c>
      <c r="AB2390" s="2">
        <v>98.82</v>
      </c>
    </row>
    <row r="2391" spans="24:28" x14ac:dyDescent="0.25">
      <c r="X2391" s="1">
        <v>84582</v>
      </c>
      <c r="Y2391" s="1">
        <v>4980</v>
      </c>
      <c r="Z2391" s="2">
        <v>34.64</v>
      </c>
      <c r="AA2391" s="2">
        <v>44.29</v>
      </c>
      <c r="AB2391" s="2">
        <v>0</v>
      </c>
    </row>
    <row r="2392" spans="24:28" x14ac:dyDescent="0.25">
      <c r="X2392" s="1">
        <v>84602</v>
      </c>
      <c r="Y2392" s="1">
        <v>450</v>
      </c>
      <c r="Z2392" s="2">
        <v>0</v>
      </c>
      <c r="AA2392" s="2">
        <v>23.65</v>
      </c>
      <c r="AB2392" s="2">
        <v>0</v>
      </c>
    </row>
    <row r="2393" spans="24:28" x14ac:dyDescent="0.25">
      <c r="X2393" s="1">
        <v>84622</v>
      </c>
      <c r="Y2393" s="1">
        <v>400</v>
      </c>
      <c r="Z2393" s="2">
        <v>87.96</v>
      </c>
      <c r="AA2393" s="2">
        <v>0</v>
      </c>
      <c r="AB2393" s="2">
        <v>0</v>
      </c>
    </row>
    <row r="2394" spans="24:28" x14ac:dyDescent="0.25">
      <c r="X2394" s="1">
        <v>84631</v>
      </c>
      <c r="Y2394" s="1">
        <v>450</v>
      </c>
      <c r="Z2394" s="2">
        <v>46.26</v>
      </c>
      <c r="AA2394" s="2">
        <v>0</v>
      </c>
      <c r="AB2394" s="2">
        <v>0</v>
      </c>
    </row>
    <row r="2395" spans="24:28" x14ac:dyDescent="0.25">
      <c r="X2395" s="1">
        <v>84636</v>
      </c>
      <c r="Y2395" s="1">
        <v>290</v>
      </c>
      <c r="Z2395" s="2">
        <v>175.5</v>
      </c>
      <c r="AA2395" s="2">
        <v>0</v>
      </c>
      <c r="AB2395" s="2">
        <v>0</v>
      </c>
    </row>
    <row r="2396" spans="24:28" x14ac:dyDescent="0.25">
      <c r="X2396" s="1">
        <v>84642</v>
      </c>
      <c r="Y2396" s="1">
        <v>320</v>
      </c>
      <c r="Z2396" s="2">
        <v>45.07</v>
      </c>
      <c r="AA2396" s="2">
        <v>25.81</v>
      </c>
      <c r="AB2396" s="2">
        <v>30.46</v>
      </c>
    </row>
    <row r="2397" spans="24:28" x14ac:dyDescent="0.25">
      <c r="X2397" s="1">
        <v>84645</v>
      </c>
      <c r="Y2397" s="1">
        <v>360</v>
      </c>
      <c r="Z2397" s="2">
        <v>0</v>
      </c>
      <c r="AA2397" s="2">
        <v>233.66</v>
      </c>
      <c r="AB2397" s="2">
        <v>52.03</v>
      </c>
    </row>
    <row r="2398" spans="24:28" x14ac:dyDescent="0.25">
      <c r="X2398" s="1">
        <v>84667</v>
      </c>
      <c r="Y2398" s="1">
        <v>370</v>
      </c>
      <c r="Z2398" s="2">
        <v>461.22</v>
      </c>
      <c r="AA2398" s="2">
        <v>267.12</v>
      </c>
      <c r="AB2398" s="2">
        <v>0</v>
      </c>
    </row>
    <row r="2399" spans="24:28" x14ac:dyDescent="0.25">
      <c r="X2399" s="1">
        <v>84680</v>
      </c>
      <c r="Y2399" s="1">
        <v>250</v>
      </c>
      <c r="Z2399" s="2">
        <v>46.59</v>
      </c>
      <c r="AA2399" s="2">
        <v>91.52</v>
      </c>
      <c r="AB2399" s="2">
        <v>0</v>
      </c>
    </row>
    <row r="2400" spans="24:28" x14ac:dyDescent="0.25">
      <c r="X2400" s="1">
        <v>84694</v>
      </c>
      <c r="Y2400" s="1">
        <v>290</v>
      </c>
      <c r="Z2400" s="2">
        <v>426.4</v>
      </c>
      <c r="AA2400" s="2">
        <v>106.2</v>
      </c>
      <c r="AB2400" s="2">
        <v>0</v>
      </c>
    </row>
    <row r="2401" spans="24:28" x14ac:dyDescent="0.25">
      <c r="X2401" s="1">
        <v>84718</v>
      </c>
      <c r="Y2401" s="1">
        <v>220</v>
      </c>
      <c r="Z2401" s="2">
        <v>93.64</v>
      </c>
      <c r="AA2401" s="2">
        <v>0</v>
      </c>
      <c r="AB2401" s="2">
        <v>0</v>
      </c>
    </row>
    <row r="2402" spans="24:28" x14ac:dyDescent="0.25">
      <c r="X2402" s="1">
        <v>84737</v>
      </c>
      <c r="Y2402" s="1">
        <v>300</v>
      </c>
      <c r="Z2402" s="2">
        <v>132.47999999999999</v>
      </c>
      <c r="AA2402" s="2">
        <v>0</v>
      </c>
      <c r="AB2402" s="2">
        <v>0</v>
      </c>
    </row>
    <row r="2403" spans="24:28" x14ac:dyDescent="0.25">
      <c r="X2403" s="1">
        <v>84770</v>
      </c>
      <c r="Y2403" s="1">
        <v>400</v>
      </c>
      <c r="Z2403" s="2">
        <v>122.31</v>
      </c>
      <c r="AA2403" s="2">
        <v>0</v>
      </c>
      <c r="AB2403" s="2">
        <v>48.29</v>
      </c>
    </row>
    <row r="2404" spans="24:28" x14ac:dyDescent="0.25">
      <c r="X2404" s="1">
        <v>84774</v>
      </c>
      <c r="Y2404" s="1">
        <v>150</v>
      </c>
      <c r="Z2404" s="2">
        <v>177.34</v>
      </c>
      <c r="AA2404" s="2">
        <v>0</v>
      </c>
      <c r="AB2404" s="2">
        <v>0</v>
      </c>
    </row>
    <row r="2405" spans="24:28" x14ac:dyDescent="0.25">
      <c r="X2405" s="1">
        <v>84794</v>
      </c>
      <c r="Y2405" s="1">
        <v>220</v>
      </c>
      <c r="Z2405" s="2">
        <v>0</v>
      </c>
      <c r="AA2405" s="2">
        <v>0</v>
      </c>
      <c r="AB2405" s="2">
        <v>17.670000000000002</v>
      </c>
    </row>
    <row r="2406" spans="24:28" x14ac:dyDescent="0.25">
      <c r="X2406" s="1">
        <v>84801</v>
      </c>
      <c r="Y2406" s="1">
        <v>180</v>
      </c>
      <c r="Z2406" s="2">
        <v>0</v>
      </c>
      <c r="AA2406" s="2">
        <v>0</v>
      </c>
      <c r="AB2406" s="2">
        <v>203.56</v>
      </c>
    </row>
    <row r="2407" spans="24:28" x14ac:dyDescent="0.25">
      <c r="X2407" s="1">
        <v>84809</v>
      </c>
      <c r="Y2407" s="1">
        <v>280</v>
      </c>
      <c r="Z2407" s="2">
        <v>122.64</v>
      </c>
      <c r="AA2407" s="2">
        <v>0</v>
      </c>
      <c r="AB2407" s="2">
        <v>0</v>
      </c>
    </row>
    <row r="2408" spans="24:28" x14ac:dyDescent="0.25">
      <c r="X2408" s="1">
        <v>84817</v>
      </c>
      <c r="Y2408" s="1">
        <v>400</v>
      </c>
      <c r="Z2408" s="2">
        <v>0</v>
      </c>
      <c r="AA2408" s="2">
        <v>48.6</v>
      </c>
      <c r="AB2408" s="2">
        <v>0</v>
      </c>
    </row>
    <row r="2409" spans="24:28" x14ac:dyDescent="0.25">
      <c r="X2409" s="1">
        <v>84821</v>
      </c>
      <c r="Y2409" s="1">
        <v>370</v>
      </c>
      <c r="Z2409" s="2">
        <v>0</v>
      </c>
      <c r="AA2409" s="2">
        <v>0</v>
      </c>
      <c r="AB2409" s="2">
        <v>264.74</v>
      </c>
    </row>
    <row r="2410" spans="24:28" x14ac:dyDescent="0.25">
      <c r="X2410" s="1">
        <v>84834</v>
      </c>
      <c r="Y2410" s="1">
        <v>250</v>
      </c>
      <c r="Z2410" s="2">
        <v>0</v>
      </c>
      <c r="AA2410" s="2">
        <v>183.94</v>
      </c>
      <c r="AB2410" s="2">
        <v>0</v>
      </c>
    </row>
    <row r="2411" spans="24:28" x14ac:dyDescent="0.25">
      <c r="X2411" s="1">
        <v>84837</v>
      </c>
      <c r="Y2411" s="1">
        <v>260</v>
      </c>
      <c r="Z2411" s="2">
        <v>404.95</v>
      </c>
      <c r="AA2411" s="2">
        <v>279.54000000000002</v>
      </c>
      <c r="AB2411" s="2">
        <v>86.44</v>
      </c>
    </row>
    <row r="2412" spans="24:28" x14ac:dyDescent="0.25">
      <c r="X2412" s="1">
        <v>84877</v>
      </c>
      <c r="Y2412" s="1">
        <v>150</v>
      </c>
      <c r="Z2412" s="2">
        <v>43.98</v>
      </c>
      <c r="AA2412" s="2">
        <v>0</v>
      </c>
      <c r="AB2412" s="2">
        <v>46.96</v>
      </c>
    </row>
    <row r="2413" spans="24:28" x14ac:dyDescent="0.25">
      <c r="X2413" s="1">
        <v>84908</v>
      </c>
      <c r="Y2413" s="1">
        <v>150</v>
      </c>
      <c r="Z2413" s="2">
        <v>0</v>
      </c>
      <c r="AA2413" s="2">
        <v>726.76</v>
      </c>
      <c r="AB2413" s="2">
        <v>1176.45</v>
      </c>
    </row>
    <row r="2414" spans="24:28" x14ac:dyDescent="0.25">
      <c r="X2414" s="1">
        <v>84944</v>
      </c>
      <c r="Y2414" s="1">
        <v>150</v>
      </c>
      <c r="Z2414" s="2">
        <v>3344.65</v>
      </c>
      <c r="AA2414" s="2">
        <v>2366.7600000000002</v>
      </c>
      <c r="AB2414" s="2">
        <v>2626.23</v>
      </c>
    </row>
    <row r="2415" spans="24:28" x14ac:dyDescent="0.25">
      <c r="X2415" s="1">
        <v>84983</v>
      </c>
      <c r="Y2415" s="1">
        <v>4980</v>
      </c>
      <c r="Z2415" s="2">
        <v>0</v>
      </c>
      <c r="AA2415" s="2">
        <v>137.33000000000001</v>
      </c>
      <c r="AB2415" s="2">
        <v>0</v>
      </c>
    </row>
    <row r="2416" spans="24:28" x14ac:dyDescent="0.25">
      <c r="X2416" s="1">
        <v>85005</v>
      </c>
      <c r="Y2416" s="1">
        <v>150</v>
      </c>
      <c r="Z2416" s="2">
        <v>284.26</v>
      </c>
      <c r="AA2416" s="2">
        <v>497.4</v>
      </c>
      <c r="AB2416" s="2">
        <v>142.71</v>
      </c>
    </row>
    <row r="2417" spans="24:28" x14ac:dyDescent="0.25">
      <c r="X2417" s="1">
        <v>85059</v>
      </c>
      <c r="Y2417" s="1">
        <v>104</v>
      </c>
      <c r="Z2417" s="2">
        <v>45.76</v>
      </c>
      <c r="AA2417" s="2">
        <v>0</v>
      </c>
      <c r="AB2417" s="2">
        <v>0</v>
      </c>
    </row>
    <row r="2418" spans="24:28" x14ac:dyDescent="0.25">
      <c r="X2418" s="1">
        <v>85068</v>
      </c>
      <c r="Y2418" s="1">
        <v>260</v>
      </c>
      <c r="Z2418" s="2">
        <v>0</v>
      </c>
      <c r="AA2418" s="2">
        <v>110.12</v>
      </c>
      <c r="AB2418" s="2">
        <v>452.42</v>
      </c>
    </row>
    <row r="2419" spans="24:28" x14ac:dyDescent="0.25">
      <c r="X2419" s="1">
        <v>85103</v>
      </c>
      <c r="Y2419" s="1">
        <v>104</v>
      </c>
      <c r="Z2419" s="2">
        <v>0</v>
      </c>
      <c r="AA2419" s="2">
        <v>0</v>
      </c>
      <c r="AB2419" s="2">
        <v>184.78</v>
      </c>
    </row>
    <row r="2420" spans="24:28" x14ac:dyDescent="0.25">
      <c r="X2420" s="1">
        <v>85105</v>
      </c>
      <c r="Y2420" s="1">
        <v>400</v>
      </c>
      <c r="Z2420" s="2">
        <v>0</v>
      </c>
      <c r="AA2420" s="2">
        <v>0</v>
      </c>
      <c r="AB2420" s="2">
        <v>123.99</v>
      </c>
    </row>
    <row r="2421" spans="24:28" x14ac:dyDescent="0.25">
      <c r="X2421" s="1">
        <v>85112</v>
      </c>
      <c r="Y2421" s="1">
        <v>260</v>
      </c>
      <c r="Z2421" s="2">
        <v>1822.07</v>
      </c>
      <c r="AA2421" s="2">
        <v>1586.22</v>
      </c>
      <c r="AB2421" s="2">
        <v>2664.93</v>
      </c>
    </row>
    <row r="2422" spans="24:28" x14ac:dyDescent="0.25">
      <c r="X2422" s="1">
        <v>85147</v>
      </c>
      <c r="Y2422" s="1">
        <v>4980</v>
      </c>
      <c r="Z2422" s="2">
        <v>0</v>
      </c>
      <c r="AA2422" s="2">
        <v>0</v>
      </c>
      <c r="AB2422" s="2">
        <v>219.19</v>
      </c>
    </row>
    <row r="2423" spans="24:28" x14ac:dyDescent="0.25">
      <c r="X2423" s="1">
        <v>85154</v>
      </c>
      <c r="Y2423" s="1">
        <v>104</v>
      </c>
      <c r="Z2423" s="2">
        <v>0</v>
      </c>
      <c r="AA2423" s="2">
        <v>0</v>
      </c>
      <c r="AB2423" s="2">
        <v>123</v>
      </c>
    </row>
    <row r="2424" spans="24:28" x14ac:dyDescent="0.25">
      <c r="X2424" s="1">
        <v>85173</v>
      </c>
      <c r="Y2424" s="1">
        <v>4980</v>
      </c>
      <c r="Z2424" s="2">
        <v>0</v>
      </c>
      <c r="AA2424" s="2">
        <v>26.48</v>
      </c>
      <c r="AB2424" s="2">
        <v>159.63999999999999</v>
      </c>
    </row>
    <row r="2425" spans="24:28" x14ac:dyDescent="0.25">
      <c r="X2425" s="1">
        <v>85175</v>
      </c>
      <c r="Y2425" s="1">
        <v>250</v>
      </c>
      <c r="Z2425" s="2">
        <v>575.72</v>
      </c>
      <c r="AA2425" s="2">
        <v>305.35000000000002</v>
      </c>
      <c r="AB2425" s="2">
        <v>292.35000000000002</v>
      </c>
    </row>
    <row r="2426" spans="24:28" x14ac:dyDescent="0.25">
      <c r="X2426" s="1">
        <v>85190</v>
      </c>
      <c r="Y2426" s="1">
        <v>777</v>
      </c>
      <c r="Z2426" s="2">
        <v>46.68</v>
      </c>
      <c r="AA2426" s="2">
        <v>0</v>
      </c>
      <c r="AB2426" s="2">
        <v>0</v>
      </c>
    </row>
    <row r="2427" spans="24:28" x14ac:dyDescent="0.25">
      <c r="X2427" s="1">
        <v>85195</v>
      </c>
      <c r="Y2427" s="1">
        <v>370</v>
      </c>
      <c r="Z2427" s="2">
        <v>60.78</v>
      </c>
      <c r="AA2427" s="2">
        <v>0</v>
      </c>
      <c r="AB2427" s="2">
        <v>0</v>
      </c>
    </row>
    <row r="2428" spans="24:28" x14ac:dyDescent="0.25">
      <c r="X2428" s="1">
        <v>85230</v>
      </c>
      <c r="Y2428" s="1">
        <v>180</v>
      </c>
      <c r="Z2428" s="2">
        <v>0</v>
      </c>
      <c r="AA2428" s="2">
        <v>95.07</v>
      </c>
      <c r="AB2428" s="2">
        <v>306.5</v>
      </c>
    </row>
    <row r="2429" spans="24:28" x14ac:dyDescent="0.25">
      <c r="X2429" s="1">
        <v>85236</v>
      </c>
      <c r="Y2429" s="1">
        <v>370</v>
      </c>
      <c r="Z2429" s="2">
        <v>2882.45</v>
      </c>
      <c r="AA2429" s="2">
        <v>1328.87</v>
      </c>
      <c r="AB2429" s="2">
        <v>0</v>
      </c>
    </row>
    <row r="2430" spans="24:28" x14ac:dyDescent="0.25">
      <c r="X2430" s="1">
        <v>85248</v>
      </c>
      <c r="Y2430" s="1">
        <v>104</v>
      </c>
      <c r="Z2430" s="2">
        <v>0</v>
      </c>
      <c r="AA2430" s="2">
        <v>0</v>
      </c>
      <c r="AB2430" s="2">
        <v>252.56</v>
      </c>
    </row>
    <row r="2431" spans="24:28" x14ac:dyDescent="0.25">
      <c r="X2431" s="1">
        <v>85278</v>
      </c>
      <c r="Y2431" s="1">
        <v>104</v>
      </c>
      <c r="Z2431" s="2">
        <v>0</v>
      </c>
      <c r="AA2431" s="2">
        <v>48.86</v>
      </c>
      <c r="AB2431" s="2">
        <v>0</v>
      </c>
    </row>
    <row r="2432" spans="24:28" x14ac:dyDescent="0.25">
      <c r="X2432" s="1">
        <v>85289</v>
      </c>
      <c r="Y2432" s="1">
        <v>555</v>
      </c>
      <c r="Z2432" s="2">
        <v>798.58</v>
      </c>
      <c r="AA2432" s="2">
        <v>333.78</v>
      </c>
      <c r="AB2432" s="2">
        <v>92.85</v>
      </c>
    </row>
    <row r="2433" spans="24:28" x14ac:dyDescent="0.25">
      <c r="X2433" s="1">
        <v>85294</v>
      </c>
      <c r="Y2433" s="1">
        <v>340</v>
      </c>
      <c r="Z2433" s="2">
        <v>0</v>
      </c>
      <c r="AA2433" s="2">
        <v>182.3</v>
      </c>
      <c r="AB2433" s="2">
        <v>0</v>
      </c>
    </row>
    <row r="2434" spans="24:28" x14ac:dyDescent="0.25">
      <c r="X2434" s="1">
        <v>85296</v>
      </c>
      <c r="Y2434" s="1">
        <v>650</v>
      </c>
      <c r="Z2434" s="2">
        <v>91.62</v>
      </c>
      <c r="AA2434" s="2">
        <v>0</v>
      </c>
      <c r="AB2434" s="2">
        <v>0</v>
      </c>
    </row>
    <row r="2435" spans="24:28" x14ac:dyDescent="0.25">
      <c r="X2435" s="1">
        <v>85312</v>
      </c>
      <c r="Y2435" s="1">
        <v>450</v>
      </c>
      <c r="Z2435" s="2">
        <v>265.62</v>
      </c>
      <c r="AA2435" s="2">
        <v>94.7</v>
      </c>
      <c r="AB2435" s="2">
        <v>580.65</v>
      </c>
    </row>
    <row r="2436" spans="24:28" x14ac:dyDescent="0.25">
      <c r="X2436" s="1">
        <v>85320</v>
      </c>
      <c r="Y2436" s="1">
        <v>180</v>
      </c>
      <c r="Z2436" s="2">
        <v>308.97000000000003</v>
      </c>
      <c r="AA2436" s="2">
        <v>0</v>
      </c>
      <c r="AB2436" s="2">
        <v>0</v>
      </c>
    </row>
    <row r="2437" spans="24:28" x14ac:dyDescent="0.25">
      <c r="X2437" s="1">
        <v>85381</v>
      </c>
      <c r="Y2437" s="1">
        <v>220</v>
      </c>
      <c r="Z2437" s="2">
        <v>673.35</v>
      </c>
      <c r="AA2437" s="2">
        <v>0</v>
      </c>
      <c r="AB2437" s="2">
        <v>0</v>
      </c>
    </row>
    <row r="2438" spans="24:28" x14ac:dyDescent="0.25">
      <c r="X2438" s="1">
        <v>85402</v>
      </c>
      <c r="Y2438" s="1">
        <v>400</v>
      </c>
      <c r="Z2438" s="2">
        <v>0</v>
      </c>
      <c r="AA2438" s="2">
        <v>686.48</v>
      </c>
      <c r="AB2438" s="2">
        <v>0</v>
      </c>
    </row>
    <row r="2439" spans="24:28" x14ac:dyDescent="0.25">
      <c r="X2439" s="1">
        <v>85404</v>
      </c>
      <c r="Y2439" s="1">
        <v>104</v>
      </c>
      <c r="Z2439" s="2">
        <v>1933.47</v>
      </c>
      <c r="AA2439" s="2">
        <v>169.36</v>
      </c>
      <c r="AB2439" s="2">
        <v>0</v>
      </c>
    </row>
    <row r="2440" spans="24:28" x14ac:dyDescent="0.25">
      <c r="X2440" s="1">
        <v>85405</v>
      </c>
      <c r="Y2440" s="1">
        <v>340</v>
      </c>
      <c r="Z2440" s="2">
        <v>27.67</v>
      </c>
      <c r="AA2440" s="2">
        <v>0</v>
      </c>
      <c r="AB2440" s="2">
        <v>0</v>
      </c>
    </row>
    <row r="2441" spans="24:28" x14ac:dyDescent="0.25">
      <c r="X2441" s="1">
        <v>85413</v>
      </c>
      <c r="Y2441" s="1">
        <v>250</v>
      </c>
      <c r="Z2441" s="2">
        <v>187.46</v>
      </c>
      <c r="AA2441" s="2">
        <v>0</v>
      </c>
      <c r="AB2441" s="2">
        <v>142.97999999999999</v>
      </c>
    </row>
    <row r="2442" spans="24:28" x14ac:dyDescent="0.25">
      <c r="X2442" s="1">
        <v>85427</v>
      </c>
      <c r="Y2442" s="1">
        <v>370</v>
      </c>
      <c r="Z2442" s="2">
        <v>0</v>
      </c>
      <c r="AA2442" s="2">
        <v>0</v>
      </c>
      <c r="AB2442" s="2">
        <v>68.95</v>
      </c>
    </row>
    <row r="2443" spans="24:28" x14ac:dyDescent="0.25">
      <c r="X2443" s="1">
        <v>85443</v>
      </c>
      <c r="Y2443" s="1">
        <v>180</v>
      </c>
      <c r="Z2443" s="2">
        <v>773.43</v>
      </c>
      <c r="AA2443" s="2">
        <v>576.29999999999995</v>
      </c>
      <c r="AB2443" s="2">
        <v>0</v>
      </c>
    </row>
    <row r="2444" spans="24:28" x14ac:dyDescent="0.25">
      <c r="X2444" s="1">
        <v>85444</v>
      </c>
      <c r="Y2444" s="1">
        <v>4980</v>
      </c>
      <c r="Z2444" s="2">
        <v>0</v>
      </c>
      <c r="AA2444" s="2">
        <v>0</v>
      </c>
      <c r="AB2444" s="2">
        <v>34702.400000000001</v>
      </c>
    </row>
    <row r="2445" spans="24:28" x14ac:dyDescent="0.25">
      <c r="X2445" s="1">
        <v>85457</v>
      </c>
      <c r="Y2445" s="1">
        <v>650</v>
      </c>
      <c r="Z2445" s="2">
        <v>0</v>
      </c>
      <c r="AA2445" s="2">
        <v>0</v>
      </c>
      <c r="AB2445" s="2">
        <v>184.8</v>
      </c>
    </row>
    <row r="2446" spans="24:28" x14ac:dyDescent="0.25">
      <c r="X2446" s="1">
        <v>85458</v>
      </c>
      <c r="Y2446" s="1">
        <v>400</v>
      </c>
      <c r="Z2446" s="2">
        <v>91.8</v>
      </c>
      <c r="AA2446" s="2">
        <v>0</v>
      </c>
      <c r="AB2446" s="2">
        <v>0</v>
      </c>
    </row>
    <row r="2447" spans="24:28" x14ac:dyDescent="0.25">
      <c r="X2447" s="1">
        <v>85465</v>
      </c>
      <c r="Y2447" s="1">
        <v>150</v>
      </c>
      <c r="Z2447" s="2">
        <v>246.45</v>
      </c>
      <c r="AA2447" s="2">
        <v>0</v>
      </c>
      <c r="AB2447" s="2">
        <v>159.16</v>
      </c>
    </row>
    <row r="2448" spans="24:28" x14ac:dyDescent="0.25">
      <c r="X2448" s="1">
        <v>85542</v>
      </c>
      <c r="Y2448" s="1">
        <v>320</v>
      </c>
      <c r="Z2448" s="2">
        <v>45.9</v>
      </c>
      <c r="AA2448" s="2">
        <v>49.01</v>
      </c>
      <c r="AB2448" s="2">
        <v>0</v>
      </c>
    </row>
    <row r="2449" spans="24:28" x14ac:dyDescent="0.25">
      <c r="X2449" s="1">
        <v>85587</v>
      </c>
      <c r="Y2449" s="1">
        <v>340</v>
      </c>
      <c r="Z2449" s="2">
        <v>198.08</v>
      </c>
      <c r="AA2449" s="2">
        <v>0</v>
      </c>
      <c r="AB2449" s="2">
        <v>0</v>
      </c>
    </row>
    <row r="2450" spans="24:28" x14ac:dyDescent="0.25">
      <c r="X2450" s="1">
        <v>85602</v>
      </c>
      <c r="Y2450" s="1">
        <v>650</v>
      </c>
      <c r="Z2450" s="2">
        <v>0</v>
      </c>
      <c r="AA2450" s="2">
        <v>0</v>
      </c>
      <c r="AB2450" s="2">
        <v>244.69</v>
      </c>
    </row>
    <row r="2451" spans="24:28" x14ac:dyDescent="0.25">
      <c r="X2451" s="1">
        <v>85605</v>
      </c>
      <c r="Y2451" s="1">
        <v>300</v>
      </c>
      <c r="Z2451" s="2">
        <v>0</v>
      </c>
      <c r="AA2451" s="2">
        <v>47.82</v>
      </c>
      <c r="AB2451" s="2">
        <v>47.28</v>
      </c>
    </row>
    <row r="2452" spans="24:28" x14ac:dyDescent="0.25">
      <c r="X2452" s="1">
        <v>85618</v>
      </c>
      <c r="Y2452" s="1">
        <v>340</v>
      </c>
      <c r="Z2452" s="2">
        <v>55.61</v>
      </c>
      <c r="AA2452" s="2">
        <v>0</v>
      </c>
      <c r="AB2452" s="2">
        <v>0</v>
      </c>
    </row>
    <row r="2453" spans="24:28" x14ac:dyDescent="0.25">
      <c r="X2453" s="1">
        <v>85633</v>
      </c>
      <c r="Y2453" s="1">
        <v>180</v>
      </c>
      <c r="Z2453" s="2">
        <v>0</v>
      </c>
      <c r="AA2453" s="2">
        <v>63.5</v>
      </c>
      <c r="AB2453" s="2">
        <v>0</v>
      </c>
    </row>
    <row r="2454" spans="24:28" x14ac:dyDescent="0.25">
      <c r="X2454" s="1">
        <v>85652</v>
      </c>
      <c r="Y2454" s="1">
        <v>104</v>
      </c>
      <c r="Z2454" s="2">
        <v>0</v>
      </c>
      <c r="AA2454" s="2">
        <v>46.22</v>
      </c>
      <c r="AB2454" s="2">
        <v>40.67</v>
      </c>
    </row>
    <row r="2455" spans="24:28" x14ac:dyDescent="0.25">
      <c r="X2455" s="1">
        <v>85656</v>
      </c>
      <c r="Y2455" s="1">
        <v>555</v>
      </c>
      <c r="Z2455" s="2">
        <v>156.38999999999999</v>
      </c>
      <c r="AA2455" s="2">
        <v>187.29</v>
      </c>
      <c r="AB2455" s="2">
        <v>98.78</v>
      </c>
    </row>
    <row r="2456" spans="24:28" x14ac:dyDescent="0.25">
      <c r="X2456" s="1">
        <v>85679</v>
      </c>
      <c r="Y2456" s="1">
        <v>450</v>
      </c>
      <c r="Z2456" s="2">
        <v>0</v>
      </c>
      <c r="AA2456" s="2">
        <v>0</v>
      </c>
      <c r="AB2456" s="2">
        <v>181.78</v>
      </c>
    </row>
    <row r="2457" spans="24:28" x14ac:dyDescent="0.25">
      <c r="X2457" s="1">
        <v>85684</v>
      </c>
      <c r="Y2457" s="1">
        <v>180</v>
      </c>
      <c r="Z2457" s="2">
        <v>519.62</v>
      </c>
      <c r="AA2457" s="2">
        <v>152.55000000000001</v>
      </c>
      <c r="AB2457" s="2">
        <v>406.98</v>
      </c>
    </row>
    <row r="2458" spans="24:28" x14ac:dyDescent="0.25">
      <c r="X2458" s="1">
        <v>85739</v>
      </c>
      <c r="Y2458" s="1">
        <v>320</v>
      </c>
      <c r="Z2458" s="2">
        <v>183.88</v>
      </c>
      <c r="AA2458" s="2">
        <v>449.91</v>
      </c>
      <c r="AB2458" s="2">
        <v>300.24</v>
      </c>
    </row>
    <row r="2459" spans="24:28" x14ac:dyDescent="0.25">
      <c r="X2459" s="1">
        <v>85780</v>
      </c>
      <c r="Y2459" s="1">
        <v>340</v>
      </c>
      <c r="Z2459" s="2">
        <v>0</v>
      </c>
      <c r="AA2459" s="2">
        <v>0</v>
      </c>
      <c r="AB2459" s="2">
        <v>71.36</v>
      </c>
    </row>
    <row r="2460" spans="24:28" x14ac:dyDescent="0.25">
      <c r="X2460" s="1">
        <v>85786</v>
      </c>
      <c r="Y2460" s="1">
        <v>290</v>
      </c>
      <c r="Z2460" s="2">
        <v>750.22</v>
      </c>
      <c r="AA2460" s="2">
        <v>0</v>
      </c>
      <c r="AB2460" s="2">
        <v>70.680000000000007</v>
      </c>
    </row>
    <row r="2461" spans="24:28" x14ac:dyDescent="0.25">
      <c r="X2461" s="1">
        <v>85795</v>
      </c>
      <c r="Y2461" s="1">
        <v>250</v>
      </c>
      <c r="Z2461" s="2">
        <v>0</v>
      </c>
      <c r="AA2461" s="2">
        <v>0</v>
      </c>
      <c r="AB2461" s="2">
        <v>76.62</v>
      </c>
    </row>
    <row r="2462" spans="24:28" x14ac:dyDescent="0.25">
      <c r="X2462" s="1">
        <v>85850</v>
      </c>
      <c r="Y2462" s="1">
        <v>180</v>
      </c>
      <c r="Z2462" s="2">
        <v>939.87</v>
      </c>
      <c r="AA2462" s="2">
        <v>0</v>
      </c>
      <c r="AB2462" s="2">
        <v>395.5</v>
      </c>
    </row>
    <row r="2463" spans="24:28" x14ac:dyDescent="0.25">
      <c r="X2463" s="1">
        <v>85893</v>
      </c>
      <c r="Y2463" s="1">
        <v>4980</v>
      </c>
      <c r="Z2463" s="2">
        <v>98.2</v>
      </c>
      <c r="AA2463" s="2">
        <v>0</v>
      </c>
      <c r="AB2463" s="2">
        <v>0</v>
      </c>
    </row>
    <row r="2464" spans="24:28" x14ac:dyDescent="0.25">
      <c r="X2464" s="1">
        <v>85899</v>
      </c>
      <c r="Y2464" s="1">
        <v>4980</v>
      </c>
      <c r="Z2464" s="2">
        <v>0</v>
      </c>
      <c r="AA2464" s="2">
        <v>23.55</v>
      </c>
      <c r="AB2464" s="2">
        <v>0</v>
      </c>
    </row>
    <row r="2465" spans="24:28" x14ac:dyDescent="0.25">
      <c r="X2465" s="1">
        <v>85910</v>
      </c>
      <c r="Y2465" s="1">
        <v>777</v>
      </c>
      <c r="Z2465" s="2">
        <v>147.36000000000001</v>
      </c>
      <c r="AA2465" s="2">
        <v>161.91</v>
      </c>
      <c r="AB2465" s="2">
        <v>210.22</v>
      </c>
    </row>
    <row r="2466" spans="24:28" x14ac:dyDescent="0.25">
      <c r="X2466" s="1">
        <v>85917</v>
      </c>
      <c r="Y2466" s="1">
        <v>250</v>
      </c>
      <c r="Z2466" s="2">
        <v>0</v>
      </c>
      <c r="AA2466" s="2">
        <v>0</v>
      </c>
      <c r="AB2466" s="2">
        <v>37.049999999999997</v>
      </c>
    </row>
    <row r="2467" spans="24:28" x14ac:dyDescent="0.25">
      <c r="X2467" s="1">
        <v>85955</v>
      </c>
      <c r="Y2467" s="1">
        <v>370</v>
      </c>
      <c r="Z2467" s="2">
        <v>190.32</v>
      </c>
      <c r="AA2467" s="2">
        <v>0</v>
      </c>
      <c r="AB2467" s="2">
        <v>0</v>
      </c>
    </row>
    <row r="2468" spans="24:28" x14ac:dyDescent="0.25">
      <c r="X2468" s="1">
        <v>85959</v>
      </c>
      <c r="Y2468" s="1">
        <v>270</v>
      </c>
      <c r="Z2468" s="2">
        <v>2392.46</v>
      </c>
      <c r="AA2468" s="2">
        <v>421.76</v>
      </c>
      <c r="AB2468" s="2">
        <v>759.37</v>
      </c>
    </row>
    <row r="2469" spans="24:28" x14ac:dyDescent="0.25">
      <c r="X2469" s="1">
        <v>85962</v>
      </c>
      <c r="Y2469" s="1">
        <v>250</v>
      </c>
      <c r="Z2469" s="2">
        <v>47.09</v>
      </c>
      <c r="AA2469" s="2">
        <v>186.7</v>
      </c>
      <c r="AB2469" s="2">
        <v>0</v>
      </c>
    </row>
    <row r="2470" spans="24:28" x14ac:dyDescent="0.25">
      <c r="X2470" s="1">
        <v>85966</v>
      </c>
      <c r="Y2470" s="1">
        <v>180</v>
      </c>
      <c r="Z2470" s="2">
        <v>50.63</v>
      </c>
      <c r="AA2470" s="2">
        <v>0</v>
      </c>
      <c r="AB2470" s="2">
        <v>0</v>
      </c>
    </row>
    <row r="2471" spans="24:28" x14ac:dyDescent="0.25">
      <c r="X2471" s="1">
        <v>85971</v>
      </c>
      <c r="Y2471" s="1">
        <v>340</v>
      </c>
      <c r="Z2471" s="2">
        <v>141.30000000000001</v>
      </c>
      <c r="AA2471" s="2">
        <v>0</v>
      </c>
      <c r="AB2471" s="2">
        <v>0</v>
      </c>
    </row>
    <row r="2472" spans="24:28" x14ac:dyDescent="0.25">
      <c r="X2472" s="1">
        <v>86038</v>
      </c>
      <c r="Y2472" s="1">
        <v>104</v>
      </c>
      <c r="Z2472" s="2">
        <v>46.22</v>
      </c>
      <c r="AA2472" s="2">
        <v>0</v>
      </c>
      <c r="AB2472" s="2">
        <v>0</v>
      </c>
    </row>
    <row r="2473" spans="24:28" x14ac:dyDescent="0.25">
      <c r="X2473" s="1">
        <v>86042</v>
      </c>
      <c r="Y2473" s="1">
        <v>150</v>
      </c>
      <c r="Z2473" s="2">
        <v>0</v>
      </c>
      <c r="AA2473" s="2">
        <v>0</v>
      </c>
      <c r="AB2473" s="2">
        <v>48.62</v>
      </c>
    </row>
    <row r="2474" spans="24:28" x14ac:dyDescent="0.25">
      <c r="X2474" s="1">
        <v>86046</v>
      </c>
      <c r="Y2474" s="1">
        <v>104</v>
      </c>
      <c r="Z2474" s="2">
        <v>124.1</v>
      </c>
      <c r="AA2474" s="2">
        <v>144.55000000000001</v>
      </c>
      <c r="AB2474" s="2">
        <v>0</v>
      </c>
    </row>
    <row r="2475" spans="24:28" x14ac:dyDescent="0.25">
      <c r="X2475" s="1">
        <v>86074</v>
      </c>
      <c r="Y2475" s="1">
        <v>340</v>
      </c>
      <c r="Z2475" s="2">
        <v>290.75</v>
      </c>
      <c r="AA2475" s="2">
        <v>1523.4</v>
      </c>
      <c r="AB2475" s="2">
        <v>609.13</v>
      </c>
    </row>
    <row r="2476" spans="24:28" x14ac:dyDescent="0.25">
      <c r="X2476" s="1">
        <v>86075</v>
      </c>
      <c r="Y2476" s="1">
        <v>220</v>
      </c>
      <c r="Z2476" s="2">
        <v>0</v>
      </c>
      <c r="AA2476" s="2">
        <v>70.400000000000006</v>
      </c>
      <c r="AB2476" s="2">
        <v>0</v>
      </c>
    </row>
    <row r="2477" spans="24:28" x14ac:dyDescent="0.25">
      <c r="X2477" s="1">
        <v>86090</v>
      </c>
      <c r="Y2477" s="1">
        <v>400</v>
      </c>
      <c r="Z2477" s="2">
        <v>2076.77</v>
      </c>
      <c r="AA2477" s="2">
        <v>0</v>
      </c>
      <c r="AB2477" s="2">
        <v>1110.28</v>
      </c>
    </row>
    <row r="2478" spans="24:28" x14ac:dyDescent="0.25">
      <c r="X2478" s="1">
        <v>86121</v>
      </c>
      <c r="Y2478" s="1">
        <v>320</v>
      </c>
      <c r="Z2478" s="2">
        <v>0</v>
      </c>
      <c r="AA2478" s="2">
        <v>89.51</v>
      </c>
      <c r="AB2478" s="2">
        <v>0</v>
      </c>
    </row>
    <row r="2479" spans="24:28" x14ac:dyDescent="0.25">
      <c r="X2479" s="1">
        <v>86164</v>
      </c>
      <c r="Y2479" s="1">
        <v>650</v>
      </c>
      <c r="Z2479" s="2">
        <v>0</v>
      </c>
      <c r="AA2479" s="2">
        <v>241.52</v>
      </c>
      <c r="AB2479" s="2">
        <v>0</v>
      </c>
    </row>
    <row r="2480" spans="24:28" x14ac:dyDescent="0.25">
      <c r="X2480" s="1">
        <v>86173</v>
      </c>
      <c r="Y2480" s="1">
        <v>150</v>
      </c>
      <c r="Z2480" s="2">
        <v>1651.59</v>
      </c>
      <c r="AA2480" s="2">
        <v>1558.73</v>
      </c>
      <c r="AB2480" s="2">
        <v>4446.6099999999997</v>
      </c>
    </row>
    <row r="2481" spans="24:28" x14ac:dyDescent="0.25">
      <c r="X2481" s="1">
        <v>86180</v>
      </c>
      <c r="Y2481" s="1">
        <v>260</v>
      </c>
      <c r="Z2481" s="2">
        <v>126.16</v>
      </c>
      <c r="AA2481" s="2">
        <v>0</v>
      </c>
      <c r="AB2481" s="2">
        <v>0</v>
      </c>
    </row>
    <row r="2482" spans="24:28" x14ac:dyDescent="0.25">
      <c r="X2482" s="1">
        <v>86197</v>
      </c>
      <c r="Y2482" s="1">
        <v>370</v>
      </c>
      <c r="Z2482" s="2">
        <v>81.52</v>
      </c>
      <c r="AA2482" s="2">
        <v>0</v>
      </c>
      <c r="AB2482" s="2">
        <v>0</v>
      </c>
    </row>
    <row r="2483" spans="24:28" x14ac:dyDescent="0.25">
      <c r="X2483" s="1">
        <v>86230</v>
      </c>
      <c r="Y2483" s="1">
        <v>370</v>
      </c>
      <c r="Z2483" s="2">
        <v>354.23</v>
      </c>
      <c r="AA2483" s="2">
        <v>152.55000000000001</v>
      </c>
      <c r="AB2483" s="2">
        <v>0</v>
      </c>
    </row>
    <row r="2484" spans="24:28" x14ac:dyDescent="0.25">
      <c r="X2484" s="1">
        <v>86248</v>
      </c>
      <c r="Y2484" s="1">
        <v>300</v>
      </c>
      <c r="Z2484" s="2">
        <v>39.08</v>
      </c>
      <c r="AA2484" s="2">
        <v>233.22</v>
      </c>
      <c r="AB2484" s="2">
        <v>182.74</v>
      </c>
    </row>
    <row r="2485" spans="24:28" x14ac:dyDescent="0.25">
      <c r="X2485" s="1">
        <v>86266</v>
      </c>
      <c r="Y2485" s="1">
        <v>150</v>
      </c>
      <c r="Z2485" s="2">
        <v>186.76</v>
      </c>
      <c r="AA2485" s="2">
        <v>49.1</v>
      </c>
      <c r="AB2485" s="2">
        <v>932.59</v>
      </c>
    </row>
    <row r="2486" spans="24:28" x14ac:dyDescent="0.25">
      <c r="X2486" s="1">
        <v>86275</v>
      </c>
      <c r="Y2486" s="1">
        <v>400</v>
      </c>
      <c r="Z2486" s="2">
        <v>186.76</v>
      </c>
      <c r="AA2486" s="2">
        <v>128.32</v>
      </c>
      <c r="AB2486" s="2">
        <v>78.56</v>
      </c>
    </row>
    <row r="2487" spans="24:28" x14ac:dyDescent="0.25">
      <c r="X2487" s="1">
        <v>86279</v>
      </c>
      <c r="Y2487" s="1">
        <v>450</v>
      </c>
      <c r="Z2487" s="2">
        <v>46.59</v>
      </c>
      <c r="AA2487" s="2">
        <v>0</v>
      </c>
      <c r="AB2487" s="2">
        <v>117.04</v>
      </c>
    </row>
    <row r="2488" spans="24:28" x14ac:dyDescent="0.25">
      <c r="X2488" s="1">
        <v>86280</v>
      </c>
      <c r="Y2488" s="1">
        <v>370</v>
      </c>
      <c r="Z2488" s="2">
        <v>101.88</v>
      </c>
      <c r="AA2488" s="2">
        <v>0</v>
      </c>
      <c r="AB2488" s="2">
        <v>101.88</v>
      </c>
    </row>
    <row r="2489" spans="24:28" x14ac:dyDescent="0.25">
      <c r="X2489" s="1">
        <v>86289</v>
      </c>
      <c r="Y2489" s="1">
        <v>260</v>
      </c>
      <c r="Z2489" s="2">
        <v>195.35</v>
      </c>
      <c r="AA2489" s="2">
        <v>0</v>
      </c>
      <c r="AB2489" s="2">
        <v>209.41</v>
      </c>
    </row>
    <row r="2490" spans="24:28" x14ac:dyDescent="0.25">
      <c r="X2490" s="1">
        <v>86311</v>
      </c>
      <c r="Y2490" s="1">
        <v>180</v>
      </c>
      <c r="Z2490" s="2">
        <v>133.5</v>
      </c>
      <c r="AA2490" s="2">
        <v>0</v>
      </c>
      <c r="AB2490" s="2">
        <v>0</v>
      </c>
    </row>
    <row r="2491" spans="24:28" x14ac:dyDescent="0.25">
      <c r="X2491" s="1">
        <v>86314</v>
      </c>
      <c r="Y2491" s="1">
        <v>340</v>
      </c>
      <c r="Z2491" s="2">
        <v>0</v>
      </c>
      <c r="AA2491" s="2">
        <v>188.19</v>
      </c>
      <c r="AB2491" s="2">
        <v>183.56</v>
      </c>
    </row>
    <row r="2492" spans="24:28" x14ac:dyDescent="0.25">
      <c r="X2492" s="1">
        <v>86326</v>
      </c>
      <c r="Y2492" s="1">
        <v>360</v>
      </c>
      <c r="Z2492" s="2">
        <v>775.36</v>
      </c>
      <c r="AA2492" s="2">
        <v>0</v>
      </c>
      <c r="AB2492" s="2">
        <v>0</v>
      </c>
    </row>
    <row r="2493" spans="24:28" x14ac:dyDescent="0.25">
      <c r="X2493" s="1">
        <v>86338</v>
      </c>
      <c r="Y2493" s="1">
        <v>370</v>
      </c>
      <c r="Z2493" s="2">
        <v>155.86000000000001</v>
      </c>
      <c r="AA2493" s="2">
        <v>0</v>
      </c>
      <c r="AB2493" s="2">
        <v>126.05</v>
      </c>
    </row>
    <row r="2494" spans="24:28" x14ac:dyDescent="0.25">
      <c r="X2494" s="1">
        <v>86340</v>
      </c>
      <c r="Y2494" s="1">
        <v>104</v>
      </c>
      <c r="Z2494" s="2">
        <v>0</v>
      </c>
      <c r="AA2494" s="2">
        <v>0</v>
      </c>
      <c r="AB2494" s="2">
        <v>183.24</v>
      </c>
    </row>
    <row r="2495" spans="24:28" x14ac:dyDescent="0.25">
      <c r="X2495" s="1">
        <v>86344</v>
      </c>
      <c r="Y2495" s="1">
        <v>340</v>
      </c>
      <c r="Z2495" s="2">
        <v>0</v>
      </c>
      <c r="AA2495" s="2">
        <v>401.93</v>
      </c>
      <c r="AB2495" s="2">
        <v>0</v>
      </c>
    </row>
    <row r="2496" spans="24:28" x14ac:dyDescent="0.25">
      <c r="X2496" s="1">
        <v>86356</v>
      </c>
      <c r="Y2496" s="1">
        <v>180</v>
      </c>
      <c r="Z2496" s="2">
        <v>0</v>
      </c>
      <c r="AA2496" s="2">
        <v>0</v>
      </c>
      <c r="AB2496" s="2">
        <v>199.4</v>
      </c>
    </row>
    <row r="2497" spans="24:28" x14ac:dyDescent="0.25">
      <c r="X2497" s="1">
        <v>86358</v>
      </c>
      <c r="Y2497" s="1">
        <v>300</v>
      </c>
      <c r="Z2497" s="2">
        <v>21.68</v>
      </c>
      <c r="AA2497" s="2">
        <v>0</v>
      </c>
      <c r="AB2497" s="2">
        <v>198.57</v>
      </c>
    </row>
    <row r="2498" spans="24:28" x14ac:dyDescent="0.25">
      <c r="X2498" s="1">
        <v>86365</v>
      </c>
      <c r="Y2498" s="1">
        <v>320</v>
      </c>
      <c r="Z2498" s="2">
        <v>186.01</v>
      </c>
      <c r="AA2498" s="2">
        <v>0</v>
      </c>
      <c r="AB2498" s="2">
        <v>0</v>
      </c>
    </row>
    <row r="2499" spans="24:28" x14ac:dyDescent="0.25">
      <c r="X2499" s="1">
        <v>86371</v>
      </c>
      <c r="Y2499" s="1">
        <v>370</v>
      </c>
      <c r="Z2499" s="2">
        <v>60.7</v>
      </c>
      <c r="AA2499" s="2">
        <v>108.26</v>
      </c>
      <c r="AB2499" s="2">
        <v>0</v>
      </c>
    </row>
    <row r="2500" spans="24:28" x14ac:dyDescent="0.25">
      <c r="X2500" s="1">
        <v>86382</v>
      </c>
      <c r="Y2500" s="1">
        <v>650</v>
      </c>
      <c r="Z2500" s="2">
        <v>0</v>
      </c>
      <c r="AA2500" s="2">
        <v>36.450000000000003</v>
      </c>
      <c r="AB2500" s="2">
        <v>0</v>
      </c>
    </row>
    <row r="2501" spans="24:28" x14ac:dyDescent="0.25">
      <c r="X2501" s="1">
        <v>86429</v>
      </c>
      <c r="Y2501" s="1">
        <v>290</v>
      </c>
      <c r="Z2501" s="2">
        <v>0</v>
      </c>
      <c r="AA2501" s="2">
        <v>0</v>
      </c>
      <c r="AB2501" s="2">
        <v>453.03</v>
      </c>
    </row>
    <row r="2502" spans="24:28" x14ac:dyDescent="0.25">
      <c r="X2502" s="1">
        <v>86433</v>
      </c>
      <c r="Y2502" s="1">
        <v>370</v>
      </c>
      <c r="Z2502" s="2">
        <v>65.58</v>
      </c>
      <c r="AA2502" s="2">
        <v>0</v>
      </c>
      <c r="AB2502" s="2">
        <v>0</v>
      </c>
    </row>
    <row r="2503" spans="24:28" x14ac:dyDescent="0.25">
      <c r="X2503" s="1">
        <v>86460</v>
      </c>
      <c r="Y2503" s="1">
        <v>180</v>
      </c>
      <c r="Z2503" s="2">
        <v>30.27</v>
      </c>
      <c r="AA2503" s="2">
        <v>0</v>
      </c>
      <c r="AB2503" s="2">
        <v>0</v>
      </c>
    </row>
    <row r="2504" spans="24:28" x14ac:dyDescent="0.25">
      <c r="X2504" s="1">
        <v>86485</v>
      </c>
      <c r="Y2504" s="1">
        <v>555</v>
      </c>
      <c r="Z2504" s="2">
        <v>223.57</v>
      </c>
      <c r="AA2504" s="2">
        <v>0</v>
      </c>
      <c r="AB2504" s="2">
        <v>0</v>
      </c>
    </row>
    <row r="2505" spans="24:28" x14ac:dyDescent="0.25">
      <c r="X2505" s="1">
        <v>86490</v>
      </c>
      <c r="Y2505" s="1">
        <v>340</v>
      </c>
      <c r="Z2505" s="2">
        <v>0</v>
      </c>
      <c r="AA2505" s="2">
        <v>0</v>
      </c>
      <c r="AB2505" s="2">
        <v>108.16</v>
      </c>
    </row>
    <row r="2506" spans="24:28" x14ac:dyDescent="0.25">
      <c r="X2506" s="1">
        <v>86496</v>
      </c>
      <c r="Y2506" s="1">
        <v>180</v>
      </c>
      <c r="Z2506" s="2">
        <v>81.73</v>
      </c>
      <c r="AA2506" s="2">
        <v>133.6</v>
      </c>
      <c r="AB2506" s="2">
        <v>152.62</v>
      </c>
    </row>
    <row r="2507" spans="24:28" x14ac:dyDescent="0.25">
      <c r="X2507" s="1">
        <v>86518</v>
      </c>
      <c r="Y2507" s="1">
        <v>650</v>
      </c>
      <c r="Z2507" s="2">
        <v>51</v>
      </c>
      <c r="AA2507" s="2">
        <v>0</v>
      </c>
      <c r="AB2507" s="2">
        <v>0</v>
      </c>
    </row>
    <row r="2508" spans="24:28" x14ac:dyDescent="0.25">
      <c r="X2508" s="1">
        <v>86548</v>
      </c>
      <c r="Y2508" s="1">
        <v>270</v>
      </c>
      <c r="Z2508" s="2">
        <v>0</v>
      </c>
      <c r="AA2508" s="2">
        <v>0</v>
      </c>
      <c r="AB2508" s="2">
        <v>145.86000000000001</v>
      </c>
    </row>
    <row r="2509" spans="24:28" x14ac:dyDescent="0.25">
      <c r="X2509" s="1">
        <v>86562</v>
      </c>
      <c r="Y2509" s="1">
        <v>370</v>
      </c>
      <c r="Z2509" s="2">
        <v>1152.96</v>
      </c>
      <c r="AA2509" s="2">
        <v>0</v>
      </c>
      <c r="AB2509" s="2">
        <v>1436.92</v>
      </c>
    </row>
    <row r="2510" spans="24:28" x14ac:dyDescent="0.25">
      <c r="X2510" s="1">
        <v>86572</v>
      </c>
      <c r="Y2510" s="1">
        <v>4980</v>
      </c>
      <c r="Z2510" s="2">
        <v>681.48</v>
      </c>
      <c r="AA2510" s="2">
        <v>2188.59</v>
      </c>
      <c r="AB2510" s="2">
        <v>1668.39</v>
      </c>
    </row>
    <row r="2511" spans="24:28" x14ac:dyDescent="0.25">
      <c r="X2511" s="1">
        <v>86586</v>
      </c>
      <c r="Y2511" s="1">
        <v>777</v>
      </c>
      <c r="Z2511" s="2">
        <v>0</v>
      </c>
      <c r="AA2511" s="2">
        <v>0</v>
      </c>
      <c r="AB2511" s="2">
        <v>8.65</v>
      </c>
    </row>
    <row r="2512" spans="24:28" x14ac:dyDescent="0.25">
      <c r="X2512" s="1">
        <v>86610</v>
      </c>
      <c r="Y2512" s="1">
        <v>290</v>
      </c>
      <c r="Z2512" s="2">
        <v>55.14</v>
      </c>
      <c r="AA2512" s="2">
        <v>0</v>
      </c>
      <c r="AB2512" s="2">
        <v>99.48</v>
      </c>
    </row>
    <row r="2513" spans="24:28" x14ac:dyDescent="0.25">
      <c r="X2513" s="1">
        <v>86647</v>
      </c>
      <c r="Y2513" s="1">
        <v>370</v>
      </c>
      <c r="Z2513" s="2">
        <v>1274.99</v>
      </c>
      <c r="AA2513" s="2">
        <v>0</v>
      </c>
      <c r="AB2513" s="2">
        <v>0</v>
      </c>
    </row>
    <row r="2514" spans="24:28" x14ac:dyDescent="0.25">
      <c r="X2514" s="1">
        <v>86657</v>
      </c>
      <c r="Y2514" s="1">
        <v>290</v>
      </c>
      <c r="Z2514" s="2">
        <v>587.03</v>
      </c>
      <c r="AA2514" s="2">
        <v>0</v>
      </c>
      <c r="AB2514" s="2">
        <v>61.78</v>
      </c>
    </row>
    <row r="2515" spans="24:28" x14ac:dyDescent="0.25">
      <c r="X2515" s="1">
        <v>86661</v>
      </c>
      <c r="Y2515" s="1">
        <v>555</v>
      </c>
      <c r="Z2515" s="2">
        <v>215.75</v>
      </c>
      <c r="AA2515" s="2">
        <v>0</v>
      </c>
      <c r="AB2515" s="2">
        <v>0</v>
      </c>
    </row>
    <row r="2516" spans="24:28" x14ac:dyDescent="0.25">
      <c r="X2516" s="1">
        <v>86687</v>
      </c>
      <c r="Y2516" s="1">
        <v>104</v>
      </c>
      <c r="Z2516" s="2">
        <v>314.43</v>
      </c>
      <c r="AA2516" s="2">
        <v>0</v>
      </c>
      <c r="AB2516" s="2">
        <v>445.48</v>
      </c>
    </row>
    <row r="2517" spans="24:28" x14ac:dyDescent="0.25">
      <c r="X2517" s="1">
        <v>86696</v>
      </c>
      <c r="Y2517" s="1">
        <v>360</v>
      </c>
      <c r="Z2517" s="2">
        <v>0</v>
      </c>
      <c r="AA2517" s="2">
        <v>47.59</v>
      </c>
      <c r="AB2517" s="2">
        <v>0</v>
      </c>
    </row>
    <row r="2518" spans="24:28" x14ac:dyDescent="0.25">
      <c r="X2518" s="1">
        <v>86697</v>
      </c>
      <c r="Y2518" s="1">
        <v>340</v>
      </c>
      <c r="Z2518" s="2">
        <v>0</v>
      </c>
      <c r="AA2518" s="2">
        <v>27.67</v>
      </c>
      <c r="AB2518" s="2">
        <v>0</v>
      </c>
    </row>
    <row r="2519" spans="24:28" x14ac:dyDescent="0.25">
      <c r="X2519" s="1">
        <v>86709</v>
      </c>
      <c r="Y2519" s="1">
        <v>4980</v>
      </c>
      <c r="Z2519" s="2">
        <v>25.83</v>
      </c>
      <c r="AA2519" s="2">
        <v>0</v>
      </c>
      <c r="AB2519" s="2">
        <v>0</v>
      </c>
    </row>
    <row r="2520" spans="24:28" x14ac:dyDescent="0.25">
      <c r="X2520" s="1">
        <v>86760</v>
      </c>
      <c r="Y2520" s="1">
        <v>555</v>
      </c>
      <c r="Z2520" s="2">
        <v>0</v>
      </c>
      <c r="AA2520" s="2">
        <v>0</v>
      </c>
      <c r="AB2520" s="2">
        <v>312.5</v>
      </c>
    </row>
    <row r="2521" spans="24:28" x14ac:dyDescent="0.25">
      <c r="X2521" s="1">
        <v>86766</v>
      </c>
      <c r="Y2521" s="1">
        <v>150</v>
      </c>
      <c r="Z2521" s="2">
        <v>0</v>
      </c>
      <c r="AA2521" s="2">
        <v>94.15</v>
      </c>
      <c r="AB2521" s="2">
        <v>49.01</v>
      </c>
    </row>
    <row r="2522" spans="24:28" x14ac:dyDescent="0.25">
      <c r="X2522" s="1">
        <v>86773</v>
      </c>
      <c r="Y2522" s="1">
        <v>320</v>
      </c>
      <c r="Z2522" s="2">
        <v>251.62</v>
      </c>
      <c r="AA2522" s="2">
        <v>49.54</v>
      </c>
      <c r="AB2522" s="2">
        <v>142.84</v>
      </c>
    </row>
    <row r="2523" spans="24:28" x14ac:dyDescent="0.25">
      <c r="X2523" s="1">
        <v>86785</v>
      </c>
      <c r="Y2523" s="1">
        <v>260</v>
      </c>
      <c r="Z2523" s="2">
        <v>681.86</v>
      </c>
      <c r="AA2523" s="2">
        <v>767.43</v>
      </c>
      <c r="AB2523" s="2">
        <v>1188.05</v>
      </c>
    </row>
    <row r="2524" spans="24:28" x14ac:dyDescent="0.25">
      <c r="X2524" s="1">
        <v>86813</v>
      </c>
      <c r="Y2524" s="1">
        <v>260</v>
      </c>
      <c r="Z2524" s="2">
        <v>222.95</v>
      </c>
      <c r="AA2524" s="2">
        <v>0</v>
      </c>
      <c r="AB2524" s="2">
        <v>0</v>
      </c>
    </row>
    <row r="2525" spans="24:28" x14ac:dyDescent="0.25">
      <c r="X2525" s="1">
        <v>86890</v>
      </c>
      <c r="Y2525" s="1">
        <v>320</v>
      </c>
      <c r="Z2525" s="2">
        <v>788.42</v>
      </c>
      <c r="AA2525" s="2">
        <v>1062.18</v>
      </c>
      <c r="AB2525" s="2">
        <v>718.03</v>
      </c>
    </row>
    <row r="2526" spans="24:28" x14ac:dyDescent="0.25">
      <c r="X2526" s="1">
        <v>86921</v>
      </c>
      <c r="Y2526" s="1">
        <v>370</v>
      </c>
      <c r="Z2526" s="2">
        <v>222.96</v>
      </c>
      <c r="AA2526" s="2">
        <v>0</v>
      </c>
      <c r="AB2526" s="2">
        <v>0</v>
      </c>
    </row>
    <row r="2527" spans="24:28" x14ac:dyDescent="0.25">
      <c r="X2527" s="1">
        <v>86924</v>
      </c>
      <c r="Y2527" s="1">
        <v>150</v>
      </c>
      <c r="Z2527" s="2">
        <v>0</v>
      </c>
      <c r="AA2527" s="2">
        <v>45.09</v>
      </c>
      <c r="AB2527" s="2">
        <v>40.39</v>
      </c>
    </row>
    <row r="2528" spans="24:28" x14ac:dyDescent="0.25">
      <c r="X2528" s="1">
        <v>86931</v>
      </c>
      <c r="Y2528" s="1">
        <v>340</v>
      </c>
      <c r="Z2528" s="2">
        <v>0</v>
      </c>
      <c r="AA2528" s="2">
        <v>47.96</v>
      </c>
      <c r="AB2528" s="2">
        <v>102.42</v>
      </c>
    </row>
    <row r="2529" spans="24:28" x14ac:dyDescent="0.25">
      <c r="X2529" s="1">
        <v>86967</v>
      </c>
      <c r="Y2529" s="1">
        <v>180</v>
      </c>
      <c r="Z2529" s="2">
        <v>120.86</v>
      </c>
      <c r="AA2529" s="2">
        <v>0</v>
      </c>
      <c r="AB2529" s="2">
        <v>113.97</v>
      </c>
    </row>
    <row r="2530" spans="24:28" x14ac:dyDescent="0.25">
      <c r="X2530" s="1">
        <v>86981</v>
      </c>
      <c r="Y2530" s="1">
        <v>370</v>
      </c>
      <c r="Z2530" s="2">
        <v>47.64</v>
      </c>
      <c r="AA2530" s="2">
        <v>0</v>
      </c>
      <c r="AB2530" s="2">
        <v>101.72</v>
      </c>
    </row>
    <row r="2531" spans="24:28" x14ac:dyDescent="0.25">
      <c r="X2531" s="1">
        <v>86985</v>
      </c>
      <c r="Y2531" s="1">
        <v>370</v>
      </c>
      <c r="Z2531" s="2">
        <v>397.02</v>
      </c>
      <c r="AA2531" s="2">
        <v>374.4</v>
      </c>
      <c r="AB2531" s="2">
        <v>0</v>
      </c>
    </row>
    <row r="2532" spans="24:28" x14ac:dyDescent="0.25">
      <c r="X2532" s="1">
        <v>86992</v>
      </c>
      <c r="Y2532" s="1">
        <v>370</v>
      </c>
      <c r="Z2532" s="2">
        <v>0</v>
      </c>
      <c r="AA2532" s="2">
        <v>0</v>
      </c>
      <c r="AB2532" s="2">
        <v>125.83</v>
      </c>
    </row>
    <row r="2533" spans="24:28" x14ac:dyDescent="0.25">
      <c r="X2533" s="1">
        <v>87001</v>
      </c>
      <c r="Y2533" s="1">
        <v>370</v>
      </c>
      <c r="Z2533" s="2">
        <v>0</v>
      </c>
      <c r="AA2533" s="2">
        <v>0</v>
      </c>
      <c r="AB2533" s="2">
        <v>1676.8</v>
      </c>
    </row>
    <row r="2534" spans="24:28" x14ac:dyDescent="0.25">
      <c r="X2534" s="1">
        <v>87010</v>
      </c>
      <c r="Y2534" s="1">
        <v>150</v>
      </c>
      <c r="Z2534" s="2">
        <v>262.95</v>
      </c>
      <c r="AA2534" s="2">
        <v>0</v>
      </c>
      <c r="AB2534" s="2">
        <v>48.29</v>
      </c>
    </row>
    <row r="2535" spans="24:28" x14ac:dyDescent="0.25">
      <c r="X2535" s="1">
        <v>87045</v>
      </c>
      <c r="Y2535" s="1">
        <v>370</v>
      </c>
      <c r="Z2535" s="2">
        <v>0</v>
      </c>
      <c r="AA2535" s="2">
        <v>140.34</v>
      </c>
      <c r="AB2535" s="2">
        <v>0</v>
      </c>
    </row>
    <row r="2536" spans="24:28" x14ac:dyDescent="0.25">
      <c r="X2536" s="1">
        <v>87061</v>
      </c>
      <c r="Y2536" s="1">
        <v>320</v>
      </c>
      <c r="Z2536" s="2">
        <v>0</v>
      </c>
      <c r="AA2536" s="2">
        <v>0</v>
      </c>
      <c r="AB2536" s="2">
        <v>43.21</v>
      </c>
    </row>
    <row r="2537" spans="24:28" x14ac:dyDescent="0.25">
      <c r="X2537" s="1">
        <v>87089</v>
      </c>
      <c r="Y2537" s="1">
        <v>290</v>
      </c>
      <c r="Z2537" s="2">
        <v>381.82</v>
      </c>
      <c r="AA2537" s="2">
        <v>0</v>
      </c>
      <c r="AB2537" s="2">
        <v>0</v>
      </c>
    </row>
    <row r="2538" spans="24:28" x14ac:dyDescent="0.25">
      <c r="X2538" s="1">
        <v>87101</v>
      </c>
      <c r="Y2538" s="1">
        <v>400</v>
      </c>
      <c r="Z2538" s="2">
        <v>0</v>
      </c>
      <c r="AA2538" s="2">
        <v>96.03</v>
      </c>
      <c r="AB2538" s="2">
        <v>92.71</v>
      </c>
    </row>
    <row r="2539" spans="24:28" x14ac:dyDescent="0.25">
      <c r="X2539" s="1">
        <v>87156</v>
      </c>
      <c r="Y2539" s="1">
        <v>320</v>
      </c>
      <c r="Z2539" s="2">
        <v>95</v>
      </c>
      <c r="AA2539" s="2">
        <v>0</v>
      </c>
      <c r="AB2539" s="2">
        <v>98.02</v>
      </c>
    </row>
    <row r="2540" spans="24:28" x14ac:dyDescent="0.25">
      <c r="X2540" s="1">
        <v>87190</v>
      </c>
      <c r="Y2540" s="1">
        <v>280</v>
      </c>
      <c r="Z2540" s="2">
        <v>0</v>
      </c>
      <c r="AA2540" s="2">
        <v>47.52</v>
      </c>
      <c r="AB2540" s="2">
        <v>128.15</v>
      </c>
    </row>
    <row r="2541" spans="24:28" x14ac:dyDescent="0.25">
      <c r="X2541" s="1">
        <v>87220</v>
      </c>
      <c r="Y2541" s="1">
        <v>360</v>
      </c>
      <c r="Z2541" s="2">
        <v>450.18</v>
      </c>
      <c r="AA2541" s="2">
        <v>0</v>
      </c>
      <c r="AB2541" s="2">
        <v>311.88</v>
      </c>
    </row>
    <row r="2542" spans="24:28" x14ac:dyDescent="0.25">
      <c r="X2542" s="1">
        <v>87227</v>
      </c>
      <c r="Y2542" s="1">
        <v>150</v>
      </c>
      <c r="Z2542" s="2">
        <v>117.52</v>
      </c>
      <c r="AA2542" s="2">
        <v>93.32</v>
      </c>
      <c r="AB2542" s="2">
        <v>47.66</v>
      </c>
    </row>
    <row r="2543" spans="24:28" x14ac:dyDescent="0.25">
      <c r="X2543" s="1">
        <v>87229</v>
      </c>
      <c r="Y2543" s="1">
        <v>290</v>
      </c>
      <c r="Z2543" s="2">
        <v>148.32</v>
      </c>
      <c r="AA2543" s="2">
        <v>219.77</v>
      </c>
      <c r="AB2543" s="2">
        <v>141.96</v>
      </c>
    </row>
    <row r="2544" spans="24:28" x14ac:dyDescent="0.25">
      <c r="X2544" s="1">
        <v>87237</v>
      </c>
      <c r="Y2544" s="1">
        <v>360</v>
      </c>
      <c r="Z2544" s="2">
        <v>93.13</v>
      </c>
      <c r="AA2544" s="2">
        <v>269.82</v>
      </c>
      <c r="AB2544" s="2">
        <v>104.24</v>
      </c>
    </row>
    <row r="2545" spans="24:28" x14ac:dyDescent="0.25">
      <c r="X2545" s="1">
        <v>87251</v>
      </c>
      <c r="Y2545" s="1">
        <v>280</v>
      </c>
      <c r="Z2545" s="2">
        <v>203.49</v>
      </c>
      <c r="AA2545" s="2">
        <v>0</v>
      </c>
      <c r="AB2545" s="2">
        <v>49.74</v>
      </c>
    </row>
    <row r="2546" spans="24:28" x14ac:dyDescent="0.25">
      <c r="X2546" s="1">
        <v>87252</v>
      </c>
      <c r="Y2546" s="1">
        <v>280</v>
      </c>
      <c r="Z2546" s="2">
        <v>0</v>
      </c>
      <c r="AA2546" s="2">
        <v>46.59</v>
      </c>
      <c r="AB2546" s="2">
        <v>0</v>
      </c>
    </row>
    <row r="2547" spans="24:28" x14ac:dyDescent="0.25">
      <c r="X2547" s="1">
        <v>87254</v>
      </c>
      <c r="Y2547" s="1">
        <v>150</v>
      </c>
      <c r="Z2547" s="2">
        <v>186.8</v>
      </c>
      <c r="AA2547" s="2">
        <v>0</v>
      </c>
      <c r="AB2547" s="2">
        <v>80.78</v>
      </c>
    </row>
    <row r="2548" spans="24:28" x14ac:dyDescent="0.25">
      <c r="X2548" s="1">
        <v>87259</v>
      </c>
      <c r="Y2548" s="1">
        <v>370</v>
      </c>
      <c r="Z2548" s="2">
        <v>0</v>
      </c>
      <c r="AA2548" s="2">
        <v>50.49</v>
      </c>
      <c r="AB2548" s="2">
        <v>0</v>
      </c>
    </row>
    <row r="2549" spans="24:28" x14ac:dyDescent="0.25">
      <c r="X2549" s="1">
        <v>87267</v>
      </c>
      <c r="Y2549" s="1">
        <v>555</v>
      </c>
      <c r="Z2549" s="2">
        <v>24.05</v>
      </c>
      <c r="AA2549" s="2">
        <v>0</v>
      </c>
      <c r="AB2549" s="2">
        <v>0</v>
      </c>
    </row>
    <row r="2550" spans="24:28" x14ac:dyDescent="0.25">
      <c r="X2550" s="1">
        <v>87288</v>
      </c>
      <c r="Y2550" s="1">
        <v>370</v>
      </c>
      <c r="Z2550" s="2">
        <v>0</v>
      </c>
      <c r="AA2550" s="2">
        <v>50.85</v>
      </c>
      <c r="AB2550" s="2">
        <v>0</v>
      </c>
    </row>
    <row r="2551" spans="24:28" x14ac:dyDescent="0.25">
      <c r="X2551" s="1">
        <v>87289</v>
      </c>
      <c r="Y2551" s="1">
        <v>150</v>
      </c>
      <c r="Z2551" s="2">
        <v>140.82</v>
      </c>
      <c r="AA2551" s="2">
        <v>475.35</v>
      </c>
      <c r="AB2551" s="2">
        <v>0</v>
      </c>
    </row>
    <row r="2552" spans="24:28" x14ac:dyDescent="0.25">
      <c r="X2552" s="1">
        <v>87296</v>
      </c>
      <c r="Y2552" s="1">
        <v>370</v>
      </c>
      <c r="Z2552" s="2">
        <v>0</v>
      </c>
      <c r="AA2552" s="2">
        <v>101.7</v>
      </c>
      <c r="AB2552" s="2">
        <v>0</v>
      </c>
    </row>
    <row r="2553" spans="24:28" x14ac:dyDescent="0.25">
      <c r="X2553" s="1">
        <v>87335</v>
      </c>
      <c r="Y2553" s="1">
        <v>290</v>
      </c>
      <c r="Z2553" s="2">
        <v>1369.56</v>
      </c>
      <c r="AA2553" s="2">
        <v>1287.8399999999999</v>
      </c>
      <c r="AB2553" s="2">
        <v>0</v>
      </c>
    </row>
    <row r="2554" spans="24:28" x14ac:dyDescent="0.25">
      <c r="X2554" s="1">
        <v>87358</v>
      </c>
      <c r="Y2554" s="1">
        <v>555</v>
      </c>
      <c r="Z2554" s="2">
        <v>0</v>
      </c>
      <c r="AA2554" s="2">
        <v>210.91</v>
      </c>
      <c r="AB2554" s="2">
        <v>0</v>
      </c>
    </row>
    <row r="2555" spans="24:28" x14ac:dyDescent="0.25">
      <c r="X2555" s="1">
        <v>87414</v>
      </c>
      <c r="Y2555" s="1">
        <v>4980</v>
      </c>
      <c r="Z2555" s="2">
        <v>233.36</v>
      </c>
      <c r="AA2555" s="2">
        <v>0</v>
      </c>
      <c r="AB2555" s="2">
        <v>0</v>
      </c>
    </row>
    <row r="2556" spans="24:28" x14ac:dyDescent="0.25">
      <c r="X2556" s="1">
        <v>87416</v>
      </c>
      <c r="Y2556" s="1">
        <v>370</v>
      </c>
      <c r="Z2556" s="2">
        <v>217.67</v>
      </c>
      <c r="AA2556" s="2">
        <v>0</v>
      </c>
      <c r="AB2556" s="2">
        <v>0</v>
      </c>
    </row>
    <row r="2557" spans="24:28" x14ac:dyDescent="0.25">
      <c r="X2557" s="1">
        <v>87449</v>
      </c>
      <c r="Y2557" s="1">
        <v>150</v>
      </c>
      <c r="Z2557" s="2">
        <v>396.39</v>
      </c>
      <c r="AA2557" s="2">
        <v>109.65</v>
      </c>
      <c r="AB2557" s="2">
        <v>163.72999999999999</v>
      </c>
    </row>
    <row r="2558" spans="24:28" x14ac:dyDescent="0.25">
      <c r="X2558" s="1">
        <v>87472</v>
      </c>
      <c r="Y2558" s="1">
        <v>450</v>
      </c>
      <c r="Z2558" s="2">
        <v>178.05</v>
      </c>
      <c r="AA2558" s="2">
        <v>187.08</v>
      </c>
      <c r="AB2558" s="2">
        <v>0</v>
      </c>
    </row>
    <row r="2559" spans="24:28" x14ac:dyDescent="0.25">
      <c r="X2559" s="1">
        <v>87481</v>
      </c>
      <c r="Y2559" s="1">
        <v>340</v>
      </c>
      <c r="Z2559" s="2">
        <v>0</v>
      </c>
      <c r="AA2559" s="2">
        <v>99.6</v>
      </c>
      <c r="AB2559" s="2">
        <v>48.94</v>
      </c>
    </row>
    <row r="2560" spans="24:28" x14ac:dyDescent="0.25">
      <c r="X2560" s="1">
        <v>87485</v>
      </c>
      <c r="Y2560" s="1">
        <v>777</v>
      </c>
      <c r="Z2560" s="2">
        <v>0</v>
      </c>
      <c r="AA2560" s="2">
        <v>13177.44</v>
      </c>
      <c r="AB2560" s="2">
        <v>0</v>
      </c>
    </row>
    <row r="2561" spans="24:28" x14ac:dyDescent="0.25">
      <c r="X2561" s="1">
        <v>87486</v>
      </c>
      <c r="Y2561" s="1">
        <v>400</v>
      </c>
      <c r="Z2561" s="2">
        <v>73.849999999999994</v>
      </c>
      <c r="AA2561" s="2">
        <v>0</v>
      </c>
      <c r="AB2561" s="2">
        <v>46.61</v>
      </c>
    </row>
    <row r="2562" spans="24:28" x14ac:dyDescent="0.25">
      <c r="X2562" s="1">
        <v>87487</v>
      </c>
      <c r="Y2562" s="1">
        <v>4980</v>
      </c>
      <c r="Z2562" s="2">
        <v>179.81</v>
      </c>
      <c r="AA2562" s="2">
        <v>0</v>
      </c>
      <c r="AB2562" s="2">
        <v>0</v>
      </c>
    </row>
    <row r="2563" spans="24:28" x14ac:dyDescent="0.25">
      <c r="X2563" s="1">
        <v>87509</v>
      </c>
      <c r="Y2563" s="1">
        <v>280</v>
      </c>
      <c r="Z2563" s="2">
        <v>0</v>
      </c>
      <c r="AA2563" s="2">
        <v>0</v>
      </c>
      <c r="AB2563" s="2">
        <v>49.86</v>
      </c>
    </row>
    <row r="2564" spans="24:28" x14ac:dyDescent="0.25">
      <c r="X2564" s="1">
        <v>87524</v>
      </c>
      <c r="Y2564" s="1">
        <v>104</v>
      </c>
      <c r="Z2564" s="2">
        <v>285.19</v>
      </c>
      <c r="AA2564" s="2">
        <v>0</v>
      </c>
      <c r="AB2564" s="2">
        <v>0</v>
      </c>
    </row>
    <row r="2565" spans="24:28" x14ac:dyDescent="0.25">
      <c r="X2565" s="1">
        <v>87538</v>
      </c>
      <c r="Y2565" s="1">
        <v>450</v>
      </c>
      <c r="Z2565" s="2">
        <v>0</v>
      </c>
      <c r="AA2565" s="2">
        <v>184.77</v>
      </c>
      <c r="AB2565" s="2">
        <v>0</v>
      </c>
    </row>
    <row r="2566" spans="24:28" x14ac:dyDescent="0.25">
      <c r="X2566" s="1">
        <v>87553</v>
      </c>
      <c r="Y2566" s="1">
        <v>400</v>
      </c>
      <c r="Z2566" s="2">
        <v>140.9</v>
      </c>
      <c r="AA2566" s="2">
        <v>0</v>
      </c>
      <c r="AB2566" s="2">
        <v>110.79</v>
      </c>
    </row>
    <row r="2567" spans="24:28" x14ac:dyDescent="0.25">
      <c r="X2567" s="1">
        <v>87554</v>
      </c>
      <c r="Y2567" s="1">
        <v>290</v>
      </c>
      <c r="Z2567" s="2">
        <v>0</v>
      </c>
      <c r="AA2567" s="2">
        <v>0</v>
      </c>
      <c r="AB2567" s="2">
        <v>1335.72</v>
      </c>
    </row>
    <row r="2568" spans="24:28" x14ac:dyDescent="0.25">
      <c r="X2568" s="1">
        <v>87560</v>
      </c>
      <c r="Y2568" s="1">
        <v>320</v>
      </c>
      <c r="Z2568" s="2">
        <v>25.81</v>
      </c>
      <c r="AA2568" s="2">
        <v>0</v>
      </c>
      <c r="AB2568" s="2">
        <v>0</v>
      </c>
    </row>
    <row r="2569" spans="24:28" x14ac:dyDescent="0.25">
      <c r="X2569" s="1">
        <v>87568</v>
      </c>
      <c r="Y2569" s="1">
        <v>320</v>
      </c>
      <c r="Z2569" s="2">
        <v>640.07000000000005</v>
      </c>
      <c r="AA2569" s="2">
        <v>426.18</v>
      </c>
      <c r="AB2569" s="2">
        <v>258.06</v>
      </c>
    </row>
    <row r="2570" spans="24:28" x14ac:dyDescent="0.25">
      <c r="X2570" s="1">
        <v>87571</v>
      </c>
      <c r="Y2570" s="1">
        <v>104</v>
      </c>
      <c r="Z2570" s="2">
        <v>344.32</v>
      </c>
      <c r="AA2570" s="2">
        <v>511.92</v>
      </c>
      <c r="AB2570" s="2">
        <v>0</v>
      </c>
    </row>
    <row r="2571" spans="24:28" x14ac:dyDescent="0.25">
      <c r="X2571" s="1">
        <v>87572</v>
      </c>
      <c r="Y2571" s="1">
        <v>150</v>
      </c>
      <c r="Z2571" s="2">
        <v>95</v>
      </c>
      <c r="AA2571" s="2">
        <v>188.25</v>
      </c>
      <c r="AB2571" s="2">
        <v>129.79</v>
      </c>
    </row>
    <row r="2572" spans="24:28" x14ac:dyDescent="0.25">
      <c r="X2572" s="1">
        <v>87630</v>
      </c>
      <c r="Y2572" s="1">
        <v>250</v>
      </c>
      <c r="Z2572" s="2">
        <v>0</v>
      </c>
      <c r="AA2572" s="2">
        <v>0</v>
      </c>
      <c r="AB2572" s="2">
        <v>40.270000000000003</v>
      </c>
    </row>
    <row r="2573" spans="24:28" x14ac:dyDescent="0.25">
      <c r="X2573" s="1">
        <v>87664</v>
      </c>
      <c r="Y2573" s="1">
        <v>320</v>
      </c>
      <c r="Z2573" s="2">
        <v>287.25</v>
      </c>
      <c r="AA2573" s="2">
        <v>23.38</v>
      </c>
      <c r="AB2573" s="2">
        <v>127.91</v>
      </c>
    </row>
    <row r="2574" spans="24:28" x14ac:dyDescent="0.25">
      <c r="X2574" s="1">
        <v>87689</v>
      </c>
      <c r="Y2574" s="1">
        <v>4980</v>
      </c>
      <c r="Z2574" s="2">
        <v>0</v>
      </c>
      <c r="AA2574" s="2">
        <v>49.1</v>
      </c>
      <c r="AB2574" s="2">
        <v>0</v>
      </c>
    </row>
    <row r="2575" spans="24:28" x14ac:dyDescent="0.25">
      <c r="X2575" s="1">
        <v>87690</v>
      </c>
      <c r="Y2575" s="1">
        <v>290</v>
      </c>
      <c r="Z2575" s="2">
        <v>50.08</v>
      </c>
      <c r="AA2575" s="2">
        <v>238.69</v>
      </c>
      <c r="AB2575" s="2">
        <v>0</v>
      </c>
    </row>
    <row r="2576" spans="24:28" x14ac:dyDescent="0.25">
      <c r="X2576" s="1">
        <v>87696</v>
      </c>
      <c r="Y2576" s="1">
        <v>280</v>
      </c>
      <c r="Z2576" s="2">
        <v>0</v>
      </c>
      <c r="AA2576" s="2">
        <v>0</v>
      </c>
      <c r="AB2576" s="2">
        <v>39.94</v>
      </c>
    </row>
    <row r="2577" spans="24:28" x14ac:dyDescent="0.25">
      <c r="X2577" s="1">
        <v>87704</v>
      </c>
      <c r="Y2577" s="1">
        <v>370</v>
      </c>
      <c r="Z2577" s="2">
        <v>0</v>
      </c>
      <c r="AA2577" s="2">
        <v>0</v>
      </c>
      <c r="AB2577" s="2">
        <v>129.74</v>
      </c>
    </row>
    <row r="2578" spans="24:28" x14ac:dyDescent="0.25">
      <c r="X2578" s="1">
        <v>87713</v>
      </c>
      <c r="Y2578" s="1">
        <v>450</v>
      </c>
      <c r="Z2578" s="2">
        <v>139.72</v>
      </c>
      <c r="AA2578" s="2">
        <v>0</v>
      </c>
      <c r="AB2578" s="2">
        <v>149.22</v>
      </c>
    </row>
    <row r="2579" spans="24:28" x14ac:dyDescent="0.25">
      <c r="X2579" s="1">
        <v>87719</v>
      </c>
      <c r="Y2579" s="1">
        <v>150</v>
      </c>
      <c r="Z2579" s="2">
        <v>324.42</v>
      </c>
      <c r="AA2579" s="2">
        <v>0</v>
      </c>
      <c r="AB2579" s="2">
        <v>317.26</v>
      </c>
    </row>
    <row r="2580" spans="24:28" x14ac:dyDescent="0.25">
      <c r="X2580" s="1">
        <v>87726</v>
      </c>
      <c r="Y2580" s="1">
        <v>280</v>
      </c>
      <c r="Z2580" s="2">
        <v>49.83</v>
      </c>
      <c r="AA2580" s="2">
        <v>0</v>
      </c>
      <c r="AB2580" s="2">
        <v>0</v>
      </c>
    </row>
    <row r="2581" spans="24:28" x14ac:dyDescent="0.25">
      <c r="X2581" s="1">
        <v>87743</v>
      </c>
      <c r="Y2581" s="1">
        <v>320</v>
      </c>
      <c r="Z2581" s="2">
        <v>39.72</v>
      </c>
      <c r="AA2581" s="2">
        <v>0</v>
      </c>
      <c r="AB2581" s="2">
        <v>0</v>
      </c>
    </row>
    <row r="2582" spans="24:28" x14ac:dyDescent="0.25">
      <c r="X2582" s="1">
        <v>87756</v>
      </c>
      <c r="Y2582" s="1">
        <v>650</v>
      </c>
      <c r="Z2582" s="2">
        <v>54.18</v>
      </c>
      <c r="AA2582" s="2">
        <v>0</v>
      </c>
      <c r="AB2582" s="2">
        <v>0</v>
      </c>
    </row>
    <row r="2583" spans="24:28" x14ac:dyDescent="0.25">
      <c r="X2583" s="1">
        <v>87761</v>
      </c>
      <c r="Y2583" s="1">
        <v>260</v>
      </c>
      <c r="Z2583" s="2">
        <v>643.20000000000005</v>
      </c>
      <c r="AA2583" s="2">
        <v>366.48</v>
      </c>
      <c r="AB2583" s="2">
        <v>304.60000000000002</v>
      </c>
    </row>
    <row r="2584" spans="24:28" x14ac:dyDescent="0.25">
      <c r="X2584" s="1">
        <v>87799</v>
      </c>
      <c r="Y2584" s="1">
        <v>290</v>
      </c>
      <c r="Z2584" s="2">
        <v>0</v>
      </c>
      <c r="AA2584" s="2">
        <v>550.08000000000004</v>
      </c>
      <c r="AB2584" s="2">
        <v>0</v>
      </c>
    </row>
    <row r="2585" spans="24:28" x14ac:dyDescent="0.25">
      <c r="X2585" s="1">
        <v>87802</v>
      </c>
      <c r="Y2585" s="1">
        <v>260</v>
      </c>
      <c r="Z2585" s="2">
        <v>37.6</v>
      </c>
      <c r="AA2585" s="2">
        <v>146.16</v>
      </c>
      <c r="AB2585" s="2">
        <v>229.25</v>
      </c>
    </row>
    <row r="2586" spans="24:28" x14ac:dyDescent="0.25">
      <c r="X2586" s="1">
        <v>87819</v>
      </c>
      <c r="Y2586" s="1">
        <v>400</v>
      </c>
      <c r="Z2586" s="2">
        <v>16.579999999999998</v>
      </c>
      <c r="AA2586" s="2">
        <v>144.6</v>
      </c>
      <c r="AB2586" s="2">
        <v>0</v>
      </c>
    </row>
    <row r="2587" spans="24:28" x14ac:dyDescent="0.25">
      <c r="X2587" s="1">
        <v>87842</v>
      </c>
      <c r="Y2587" s="1">
        <v>150</v>
      </c>
      <c r="Z2587" s="2">
        <v>1052.6400000000001</v>
      </c>
      <c r="AA2587" s="2">
        <v>0</v>
      </c>
      <c r="AB2587" s="2">
        <v>0</v>
      </c>
    </row>
    <row r="2588" spans="24:28" x14ac:dyDescent="0.25">
      <c r="X2588" s="1">
        <v>87858</v>
      </c>
      <c r="Y2588" s="1">
        <v>650</v>
      </c>
      <c r="Z2588" s="2">
        <v>0</v>
      </c>
      <c r="AA2588" s="2">
        <v>0</v>
      </c>
      <c r="AB2588" s="2">
        <v>76.88</v>
      </c>
    </row>
    <row r="2589" spans="24:28" x14ac:dyDescent="0.25">
      <c r="X2589" s="1">
        <v>87862</v>
      </c>
      <c r="Y2589" s="1">
        <v>290</v>
      </c>
      <c r="Z2589" s="2">
        <v>37.299999999999997</v>
      </c>
      <c r="AA2589" s="2">
        <v>79.930000000000007</v>
      </c>
      <c r="AB2589" s="2">
        <v>0</v>
      </c>
    </row>
    <row r="2590" spans="24:28" x14ac:dyDescent="0.25">
      <c r="X2590" s="1">
        <v>87872</v>
      </c>
      <c r="Y2590" s="1">
        <v>400</v>
      </c>
      <c r="Z2590" s="2">
        <v>25.35</v>
      </c>
      <c r="AA2590" s="2">
        <v>0</v>
      </c>
      <c r="AB2590" s="2">
        <v>0</v>
      </c>
    </row>
    <row r="2591" spans="24:28" x14ac:dyDescent="0.25">
      <c r="X2591" s="1">
        <v>87909</v>
      </c>
      <c r="Y2591" s="1">
        <v>250</v>
      </c>
      <c r="Z2591" s="2">
        <v>658.07</v>
      </c>
      <c r="AA2591" s="2">
        <v>1876.02</v>
      </c>
      <c r="AB2591" s="2">
        <v>899.3</v>
      </c>
    </row>
    <row r="2592" spans="24:28" x14ac:dyDescent="0.25">
      <c r="X2592" s="1">
        <v>87911</v>
      </c>
      <c r="Y2592" s="1">
        <v>260</v>
      </c>
      <c r="Z2592" s="2">
        <v>10.71</v>
      </c>
      <c r="AA2592" s="2">
        <v>5.36</v>
      </c>
      <c r="AB2592" s="2">
        <v>0</v>
      </c>
    </row>
    <row r="2593" spans="24:28" x14ac:dyDescent="0.25">
      <c r="X2593" s="1">
        <v>87916</v>
      </c>
      <c r="Y2593" s="1">
        <v>220</v>
      </c>
      <c r="Z2593" s="2">
        <v>268.11</v>
      </c>
      <c r="AA2593" s="2">
        <v>0</v>
      </c>
      <c r="AB2593" s="2">
        <v>0</v>
      </c>
    </row>
    <row r="2594" spans="24:28" x14ac:dyDescent="0.25">
      <c r="X2594" s="1">
        <v>87918</v>
      </c>
      <c r="Y2594" s="1">
        <v>500</v>
      </c>
      <c r="Z2594" s="2">
        <v>0</v>
      </c>
      <c r="AA2594" s="2">
        <v>0</v>
      </c>
      <c r="AB2594" s="2">
        <v>48.94</v>
      </c>
    </row>
    <row r="2595" spans="24:28" x14ac:dyDescent="0.25">
      <c r="X2595" s="1">
        <v>87928</v>
      </c>
      <c r="Y2595" s="1">
        <v>260</v>
      </c>
      <c r="Z2595" s="2">
        <v>0</v>
      </c>
      <c r="AA2595" s="2">
        <v>92.9</v>
      </c>
      <c r="AB2595" s="2">
        <v>0</v>
      </c>
    </row>
    <row r="2596" spans="24:28" x14ac:dyDescent="0.25">
      <c r="X2596" s="1">
        <v>87936</v>
      </c>
      <c r="Y2596" s="1">
        <v>4980</v>
      </c>
      <c r="Z2596" s="2">
        <v>91.08</v>
      </c>
      <c r="AA2596" s="2">
        <v>317.11</v>
      </c>
      <c r="AB2596" s="2">
        <v>0</v>
      </c>
    </row>
    <row r="2597" spans="24:28" x14ac:dyDescent="0.25">
      <c r="X2597" s="1">
        <v>87954</v>
      </c>
      <c r="Y2597" s="1">
        <v>180</v>
      </c>
      <c r="Z2597" s="2">
        <v>613.22</v>
      </c>
      <c r="AA2597" s="2">
        <v>313.48</v>
      </c>
      <c r="AB2597" s="2">
        <v>0</v>
      </c>
    </row>
    <row r="2598" spans="24:28" x14ac:dyDescent="0.25">
      <c r="X2598" s="1">
        <v>87987</v>
      </c>
      <c r="Y2598" s="1">
        <v>370</v>
      </c>
      <c r="Z2598" s="2">
        <v>50.94</v>
      </c>
      <c r="AA2598" s="2">
        <v>0</v>
      </c>
      <c r="AB2598" s="2">
        <v>0</v>
      </c>
    </row>
    <row r="2599" spans="24:28" x14ac:dyDescent="0.25">
      <c r="X2599" s="1">
        <v>88001</v>
      </c>
      <c r="Y2599" s="1">
        <v>555</v>
      </c>
      <c r="Z2599" s="2">
        <v>178.05</v>
      </c>
      <c r="AA2599" s="2">
        <v>0</v>
      </c>
      <c r="AB2599" s="2">
        <v>0</v>
      </c>
    </row>
    <row r="2600" spans="24:28" x14ac:dyDescent="0.25">
      <c r="X2600" s="1">
        <v>88013</v>
      </c>
      <c r="Y2600" s="1">
        <v>290</v>
      </c>
      <c r="Z2600" s="2">
        <v>0</v>
      </c>
      <c r="AA2600" s="2">
        <v>0</v>
      </c>
      <c r="AB2600" s="2">
        <v>613.67999999999995</v>
      </c>
    </row>
    <row r="2601" spans="24:28" x14ac:dyDescent="0.25">
      <c r="X2601" s="1">
        <v>88030</v>
      </c>
      <c r="Y2601" s="1">
        <v>777</v>
      </c>
      <c r="Z2601" s="2">
        <v>1098.1199999999999</v>
      </c>
      <c r="AA2601" s="2">
        <v>0</v>
      </c>
      <c r="AB2601" s="2">
        <v>575.70000000000005</v>
      </c>
    </row>
    <row r="2602" spans="24:28" x14ac:dyDescent="0.25">
      <c r="X2602" s="1">
        <v>88035</v>
      </c>
      <c r="Y2602" s="1">
        <v>150</v>
      </c>
      <c r="Z2602" s="2">
        <v>0</v>
      </c>
      <c r="AA2602" s="2">
        <v>1206.93</v>
      </c>
      <c r="AB2602" s="2">
        <v>1208.21</v>
      </c>
    </row>
    <row r="2603" spans="24:28" x14ac:dyDescent="0.25">
      <c r="X2603" s="1">
        <v>88065</v>
      </c>
      <c r="Y2603" s="1">
        <v>400</v>
      </c>
      <c r="Z2603" s="2">
        <v>0</v>
      </c>
      <c r="AA2603" s="2">
        <v>90.27</v>
      </c>
      <c r="AB2603" s="2">
        <v>0</v>
      </c>
    </row>
    <row r="2604" spans="24:28" x14ac:dyDescent="0.25">
      <c r="X2604" s="1">
        <v>88066</v>
      </c>
      <c r="Y2604" s="1">
        <v>450</v>
      </c>
      <c r="Z2604" s="2">
        <v>0</v>
      </c>
      <c r="AA2604" s="2">
        <v>183.94</v>
      </c>
      <c r="AB2604" s="2">
        <v>0</v>
      </c>
    </row>
    <row r="2605" spans="24:28" x14ac:dyDescent="0.25">
      <c r="X2605" s="1">
        <v>88075</v>
      </c>
      <c r="Y2605" s="1">
        <v>260</v>
      </c>
      <c r="Z2605" s="2">
        <v>3555.5</v>
      </c>
      <c r="AA2605" s="2">
        <v>132.72</v>
      </c>
      <c r="AB2605" s="2">
        <v>0</v>
      </c>
    </row>
    <row r="2606" spans="24:28" x14ac:dyDescent="0.25">
      <c r="X2606" s="1">
        <v>88086</v>
      </c>
      <c r="Y2606" s="1">
        <v>320</v>
      </c>
      <c r="Z2606" s="2">
        <v>229.16</v>
      </c>
      <c r="AA2606" s="2">
        <v>0</v>
      </c>
      <c r="AB2606" s="2">
        <v>0</v>
      </c>
    </row>
    <row r="2607" spans="24:28" x14ac:dyDescent="0.25">
      <c r="X2607" s="1">
        <v>88098</v>
      </c>
      <c r="Y2607" s="1">
        <v>180</v>
      </c>
      <c r="Z2607" s="2">
        <v>374.72</v>
      </c>
      <c r="AA2607" s="2">
        <v>0</v>
      </c>
      <c r="AB2607" s="2">
        <v>0</v>
      </c>
    </row>
    <row r="2608" spans="24:28" x14ac:dyDescent="0.25">
      <c r="X2608" s="1">
        <v>88113</v>
      </c>
      <c r="Y2608" s="1">
        <v>340</v>
      </c>
      <c r="Z2608" s="2">
        <v>0</v>
      </c>
      <c r="AA2608" s="2">
        <v>0</v>
      </c>
      <c r="AB2608" s="2">
        <v>186.64</v>
      </c>
    </row>
    <row r="2609" spans="24:28" x14ac:dyDescent="0.25">
      <c r="X2609" s="1">
        <v>88143</v>
      </c>
      <c r="Y2609" s="1">
        <v>300</v>
      </c>
      <c r="Z2609" s="2">
        <v>0</v>
      </c>
      <c r="AA2609" s="2">
        <v>0</v>
      </c>
      <c r="AB2609" s="2">
        <v>137.25</v>
      </c>
    </row>
    <row r="2610" spans="24:28" x14ac:dyDescent="0.25">
      <c r="X2610" s="1">
        <v>88169</v>
      </c>
      <c r="Y2610" s="1">
        <v>450</v>
      </c>
      <c r="Z2610" s="2">
        <v>49.84</v>
      </c>
      <c r="AA2610" s="2">
        <v>45.81</v>
      </c>
      <c r="AB2610" s="2">
        <v>0</v>
      </c>
    </row>
    <row r="2611" spans="24:28" x14ac:dyDescent="0.25">
      <c r="X2611" s="1">
        <v>88171</v>
      </c>
      <c r="Y2611" s="1">
        <v>400</v>
      </c>
      <c r="Z2611" s="2">
        <v>630.22</v>
      </c>
      <c r="AA2611" s="2">
        <v>585.95000000000005</v>
      </c>
      <c r="AB2611" s="2">
        <v>474.74</v>
      </c>
    </row>
    <row r="2612" spans="24:28" x14ac:dyDescent="0.25">
      <c r="X2612" s="1">
        <v>88205</v>
      </c>
      <c r="Y2612" s="1">
        <v>555</v>
      </c>
      <c r="Z2612" s="2">
        <v>0</v>
      </c>
      <c r="AA2612" s="2">
        <v>222.96</v>
      </c>
      <c r="AB2612" s="2">
        <v>0</v>
      </c>
    </row>
    <row r="2613" spans="24:28" x14ac:dyDescent="0.25">
      <c r="X2613" s="1">
        <v>88232</v>
      </c>
      <c r="Y2613" s="1">
        <v>450</v>
      </c>
      <c r="Z2613" s="2">
        <v>178.05</v>
      </c>
      <c r="AA2613" s="2">
        <v>0</v>
      </c>
      <c r="AB2613" s="2">
        <v>0</v>
      </c>
    </row>
    <row r="2614" spans="24:28" x14ac:dyDescent="0.25">
      <c r="X2614" s="1">
        <v>88243</v>
      </c>
      <c r="Y2614" s="1">
        <v>500</v>
      </c>
      <c r="Z2614" s="2">
        <v>0</v>
      </c>
      <c r="AA2614" s="2">
        <v>48.93</v>
      </c>
      <c r="AB2614" s="2">
        <v>0</v>
      </c>
    </row>
    <row r="2615" spans="24:28" x14ac:dyDescent="0.25">
      <c r="X2615" s="1">
        <v>88247</v>
      </c>
      <c r="Y2615" s="1">
        <v>150</v>
      </c>
      <c r="Z2615" s="2">
        <v>91.08</v>
      </c>
      <c r="AA2615" s="2">
        <v>284.56</v>
      </c>
      <c r="AB2615" s="2">
        <v>0</v>
      </c>
    </row>
    <row r="2616" spans="24:28" x14ac:dyDescent="0.25">
      <c r="X2616" s="1">
        <v>88260</v>
      </c>
      <c r="Y2616" s="1">
        <v>360</v>
      </c>
      <c r="Z2616" s="2">
        <v>399.82</v>
      </c>
      <c r="AA2616" s="2">
        <v>91.5</v>
      </c>
      <c r="AB2616" s="2">
        <v>210.26</v>
      </c>
    </row>
    <row r="2617" spans="24:28" x14ac:dyDescent="0.25">
      <c r="X2617" s="1">
        <v>88289</v>
      </c>
      <c r="Y2617" s="1">
        <v>150</v>
      </c>
      <c r="Z2617" s="2">
        <v>44.3</v>
      </c>
      <c r="AA2617" s="2">
        <v>35.32</v>
      </c>
      <c r="AB2617" s="2">
        <v>36.409999999999997</v>
      </c>
    </row>
    <row r="2618" spans="24:28" x14ac:dyDescent="0.25">
      <c r="X2618" s="1">
        <v>88290</v>
      </c>
      <c r="Y2618" s="1">
        <v>4980</v>
      </c>
      <c r="Z2618" s="2">
        <v>0</v>
      </c>
      <c r="AA2618" s="2">
        <v>0</v>
      </c>
      <c r="AB2618" s="2">
        <v>40.39</v>
      </c>
    </row>
    <row r="2619" spans="24:28" x14ac:dyDescent="0.25">
      <c r="X2619" s="1">
        <v>88294</v>
      </c>
      <c r="Y2619" s="1">
        <v>4980</v>
      </c>
      <c r="Z2619" s="2">
        <v>0</v>
      </c>
      <c r="AA2619" s="2">
        <v>122.93</v>
      </c>
      <c r="AB2619" s="2">
        <v>0</v>
      </c>
    </row>
    <row r="2620" spans="24:28" x14ac:dyDescent="0.25">
      <c r="X2620" s="1">
        <v>88319</v>
      </c>
      <c r="Y2620" s="1">
        <v>150</v>
      </c>
      <c r="Z2620" s="2">
        <v>200.51</v>
      </c>
      <c r="AA2620" s="2">
        <v>0</v>
      </c>
      <c r="AB2620" s="2">
        <v>0</v>
      </c>
    </row>
    <row r="2621" spans="24:28" x14ac:dyDescent="0.25">
      <c r="X2621" s="1">
        <v>88335</v>
      </c>
      <c r="Y2621" s="1">
        <v>150</v>
      </c>
      <c r="Z2621" s="2">
        <v>0</v>
      </c>
      <c r="AA2621" s="2">
        <v>0</v>
      </c>
      <c r="AB2621" s="2">
        <v>78.209999999999994</v>
      </c>
    </row>
    <row r="2622" spans="24:28" x14ac:dyDescent="0.25">
      <c r="X2622" s="1">
        <v>88358</v>
      </c>
      <c r="Y2622" s="1">
        <v>4980</v>
      </c>
      <c r="Z2622" s="2">
        <v>0</v>
      </c>
      <c r="AA2622" s="2">
        <v>147.96</v>
      </c>
      <c r="AB2622" s="2">
        <v>154.08000000000001</v>
      </c>
    </row>
    <row r="2623" spans="24:28" x14ac:dyDescent="0.25">
      <c r="X2623" s="1">
        <v>88359</v>
      </c>
      <c r="Y2623" s="1">
        <v>4980</v>
      </c>
      <c r="Z2623" s="2">
        <v>345.7</v>
      </c>
      <c r="AA2623" s="2">
        <v>0</v>
      </c>
      <c r="AB2623" s="2">
        <v>0</v>
      </c>
    </row>
    <row r="2624" spans="24:28" x14ac:dyDescent="0.25">
      <c r="X2624" s="1">
        <v>88371</v>
      </c>
      <c r="Y2624" s="1">
        <v>4980</v>
      </c>
      <c r="Z2624" s="2">
        <v>49550.5</v>
      </c>
      <c r="AA2624" s="2">
        <v>0</v>
      </c>
      <c r="AB2624" s="2">
        <v>47761.2</v>
      </c>
    </row>
    <row r="2625" spans="24:28" x14ac:dyDescent="0.25">
      <c r="X2625" s="1">
        <v>88403</v>
      </c>
      <c r="Y2625" s="1">
        <v>260</v>
      </c>
      <c r="Z2625" s="2">
        <v>0</v>
      </c>
      <c r="AA2625" s="2">
        <v>183.24</v>
      </c>
      <c r="AB2625" s="2">
        <v>49.35</v>
      </c>
    </row>
    <row r="2626" spans="24:28" x14ac:dyDescent="0.25">
      <c r="X2626" s="1">
        <v>88440</v>
      </c>
      <c r="Y2626" s="1">
        <v>150</v>
      </c>
      <c r="Z2626" s="2">
        <v>217.68</v>
      </c>
      <c r="AA2626" s="2">
        <v>0</v>
      </c>
      <c r="AB2626" s="2">
        <v>190.04</v>
      </c>
    </row>
    <row r="2627" spans="24:28" x14ac:dyDescent="0.25">
      <c r="X2627" s="1">
        <v>88442</v>
      </c>
      <c r="Y2627" s="1">
        <v>150</v>
      </c>
      <c r="Z2627" s="2">
        <v>259.23</v>
      </c>
      <c r="AA2627" s="2">
        <v>0</v>
      </c>
      <c r="AB2627" s="2">
        <v>0</v>
      </c>
    </row>
    <row r="2628" spans="24:28" x14ac:dyDescent="0.25">
      <c r="X2628" s="1">
        <v>88445</v>
      </c>
      <c r="Y2628" s="1">
        <v>150</v>
      </c>
      <c r="Z2628" s="2">
        <v>0</v>
      </c>
      <c r="AA2628" s="2">
        <v>227.22</v>
      </c>
      <c r="AB2628" s="2">
        <v>0</v>
      </c>
    </row>
    <row r="2629" spans="24:28" x14ac:dyDescent="0.25">
      <c r="X2629" s="1">
        <v>88465</v>
      </c>
      <c r="Y2629" s="1">
        <v>260</v>
      </c>
      <c r="Z2629" s="2">
        <v>0</v>
      </c>
      <c r="AA2629" s="2">
        <v>0</v>
      </c>
      <c r="AB2629" s="2">
        <v>11.37</v>
      </c>
    </row>
    <row r="2630" spans="24:28" x14ac:dyDescent="0.25">
      <c r="X2630" s="1">
        <v>88476</v>
      </c>
      <c r="Y2630" s="1">
        <v>150</v>
      </c>
      <c r="Z2630" s="2">
        <v>0</v>
      </c>
      <c r="AA2630" s="2">
        <v>0</v>
      </c>
      <c r="AB2630" s="2">
        <v>80.78</v>
      </c>
    </row>
    <row r="2631" spans="24:28" x14ac:dyDescent="0.25">
      <c r="X2631" s="1">
        <v>88501</v>
      </c>
      <c r="Y2631" s="1">
        <v>300</v>
      </c>
      <c r="Z2631" s="2">
        <v>0</v>
      </c>
      <c r="AA2631" s="2">
        <v>52.07</v>
      </c>
      <c r="AB2631" s="2">
        <v>0</v>
      </c>
    </row>
    <row r="2632" spans="24:28" x14ac:dyDescent="0.25">
      <c r="X2632" s="1">
        <v>88502</v>
      </c>
      <c r="Y2632" s="1">
        <v>340</v>
      </c>
      <c r="Z2632" s="2">
        <v>198.57</v>
      </c>
      <c r="AA2632" s="2">
        <v>0</v>
      </c>
      <c r="AB2632" s="2">
        <v>0</v>
      </c>
    </row>
    <row r="2633" spans="24:28" x14ac:dyDescent="0.25">
      <c r="X2633" s="1">
        <v>88517</v>
      </c>
      <c r="Y2633" s="1">
        <v>800</v>
      </c>
      <c r="Z2633" s="2">
        <v>5719.31</v>
      </c>
      <c r="AA2633" s="2">
        <v>7844.6</v>
      </c>
      <c r="AB2633" s="2">
        <v>3813.72</v>
      </c>
    </row>
    <row r="2634" spans="24:28" x14ac:dyDescent="0.25">
      <c r="X2634" s="1">
        <v>88519</v>
      </c>
      <c r="Y2634" s="1">
        <v>777</v>
      </c>
      <c r="Z2634" s="2">
        <v>366.04</v>
      </c>
      <c r="AA2634" s="2">
        <v>383.8</v>
      </c>
      <c r="AB2634" s="2">
        <v>0</v>
      </c>
    </row>
    <row r="2635" spans="24:28" x14ac:dyDescent="0.25">
      <c r="X2635" s="1">
        <v>88532</v>
      </c>
      <c r="Y2635" s="1">
        <v>180</v>
      </c>
      <c r="Z2635" s="2">
        <v>1089.69</v>
      </c>
      <c r="AA2635" s="2">
        <v>0</v>
      </c>
      <c r="AB2635" s="2">
        <v>0</v>
      </c>
    </row>
    <row r="2636" spans="24:28" x14ac:dyDescent="0.25">
      <c r="X2636" s="1">
        <v>88553</v>
      </c>
      <c r="Y2636" s="1">
        <v>360</v>
      </c>
      <c r="Z2636" s="2">
        <v>0</v>
      </c>
      <c r="AA2636" s="2">
        <v>0</v>
      </c>
      <c r="AB2636" s="2">
        <v>155.94</v>
      </c>
    </row>
    <row r="2637" spans="24:28" x14ac:dyDescent="0.25">
      <c r="X2637" s="1">
        <v>88555</v>
      </c>
      <c r="Y2637" s="1">
        <v>555</v>
      </c>
      <c r="Z2637" s="2">
        <v>0</v>
      </c>
      <c r="AA2637" s="2">
        <v>183.94</v>
      </c>
      <c r="AB2637" s="2">
        <v>0</v>
      </c>
    </row>
    <row r="2638" spans="24:28" x14ac:dyDescent="0.25">
      <c r="X2638" s="1">
        <v>88573</v>
      </c>
      <c r="Y2638" s="1">
        <v>300</v>
      </c>
      <c r="Z2638" s="2">
        <v>967.85</v>
      </c>
      <c r="AA2638" s="2">
        <v>739.82</v>
      </c>
      <c r="AB2638" s="2">
        <v>79.260000000000005</v>
      </c>
    </row>
    <row r="2639" spans="24:28" x14ac:dyDescent="0.25">
      <c r="X2639" s="1">
        <v>88613</v>
      </c>
      <c r="Y2639" s="1">
        <v>340</v>
      </c>
      <c r="Z2639" s="2">
        <v>0</v>
      </c>
      <c r="AA2639" s="2">
        <v>32.07</v>
      </c>
      <c r="AB2639" s="2">
        <v>83.36</v>
      </c>
    </row>
    <row r="2640" spans="24:28" x14ac:dyDescent="0.25">
      <c r="X2640" s="1">
        <v>88635</v>
      </c>
      <c r="Y2640" s="1">
        <v>104</v>
      </c>
      <c r="Z2640" s="2">
        <v>0</v>
      </c>
      <c r="AA2640" s="2">
        <v>56.82</v>
      </c>
      <c r="AB2640" s="2">
        <v>183.24</v>
      </c>
    </row>
    <row r="2641" spans="24:28" x14ac:dyDescent="0.25">
      <c r="X2641" s="1">
        <v>88643</v>
      </c>
      <c r="Y2641" s="1">
        <v>320</v>
      </c>
      <c r="Z2641" s="2">
        <v>50.06</v>
      </c>
      <c r="AA2641" s="2">
        <v>338.59</v>
      </c>
      <c r="AB2641" s="2">
        <v>0</v>
      </c>
    </row>
    <row r="2642" spans="24:28" x14ac:dyDescent="0.25">
      <c r="X2642" s="1">
        <v>88648</v>
      </c>
      <c r="Y2642" s="1">
        <v>370</v>
      </c>
      <c r="Z2642" s="2">
        <v>0</v>
      </c>
      <c r="AA2642" s="2">
        <v>50.85</v>
      </c>
      <c r="AB2642" s="2">
        <v>0</v>
      </c>
    </row>
    <row r="2643" spans="24:28" x14ac:dyDescent="0.25">
      <c r="X2643" s="1">
        <v>88699</v>
      </c>
      <c r="Y2643" s="1">
        <v>260</v>
      </c>
      <c r="Z2643" s="2">
        <v>0</v>
      </c>
      <c r="AA2643" s="2">
        <v>91.52</v>
      </c>
      <c r="AB2643" s="2">
        <v>0</v>
      </c>
    </row>
    <row r="2644" spans="24:28" x14ac:dyDescent="0.25">
      <c r="X2644" s="1">
        <v>88728</v>
      </c>
      <c r="Y2644" s="1">
        <v>180</v>
      </c>
      <c r="Z2644" s="2">
        <v>47.25</v>
      </c>
      <c r="AA2644" s="2">
        <v>0</v>
      </c>
      <c r="AB2644" s="2">
        <v>0</v>
      </c>
    </row>
    <row r="2645" spans="24:28" x14ac:dyDescent="0.25">
      <c r="X2645" s="1">
        <v>88736</v>
      </c>
      <c r="Y2645" s="1">
        <v>300</v>
      </c>
      <c r="Z2645" s="2">
        <v>362.7</v>
      </c>
      <c r="AA2645" s="2">
        <v>0</v>
      </c>
      <c r="AB2645" s="2">
        <v>0</v>
      </c>
    </row>
    <row r="2646" spans="24:28" x14ac:dyDescent="0.25">
      <c r="X2646" s="1">
        <v>88759</v>
      </c>
      <c r="Y2646" s="1">
        <v>777</v>
      </c>
      <c r="Z2646" s="2">
        <v>226.03</v>
      </c>
      <c r="AA2646" s="2">
        <v>0</v>
      </c>
      <c r="AB2646" s="2">
        <v>72.959999999999994</v>
      </c>
    </row>
    <row r="2647" spans="24:28" x14ac:dyDescent="0.25">
      <c r="X2647" s="1">
        <v>88769</v>
      </c>
      <c r="Y2647" s="1">
        <v>370</v>
      </c>
      <c r="Z2647" s="2">
        <v>365.98</v>
      </c>
      <c r="AA2647" s="2">
        <v>318.25</v>
      </c>
      <c r="AB2647" s="2">
        <v>944.92</v>
      </c>
    </row>
    <row r="2648" spans="24:28" x14ac:dyDescent="0.25">
      <c r="X2648" s="1">
        <v>88793</v>
      </c>
      <c r="Y2648" s="1">
        <v>340</v>
      </c>
      <c r="Z2648" s="2">
        <v>0</v>
      </c>
      <c r="AA2648" s="2">
        <v>155.99</v>
      </c>
      <c r="AB2648" s="2">
        <v>0</v>
      </c>
    </row>
    <row r="2649" spans="24:28" x14ac:dyDescent="0.25">
      <c r="X2649" s="1">
        <v>88819</v>
      </c>
      <c r="Y2649" s="1">
        <v>340</v>
      </c>
      <c r="Z2649" s="2">
        <v>0</v>
      </c>
      <c r="AA2649" s="2">
        <v>54.76</v>
      </c>
      <c r="AB2649" s="2">
        <v>0</v>
      </c>
    </row>
    <row r="2650" spans="24:28" x14ac:dyDescent="0.25">
      <c r="X2650" s="1">
        <v>88831</v>
      </c>
      <c r="Y2650" s="1">
        <v>104</v>
      </c>
      <c r="Z2650" s="2">
        <v>0</v>
      </c>
      <c r="AA2650" s="2">
        <v>0</v>
      </c>
      <c r="AB2650" s="2">
        <v>9.56</v>
      </c>
    </row>
    <row r="2651" spans="24:28" x14ac:dyDescent="0.25">
      <c r="X2651" s="1">
        <v>88832</v>
      </c>
      <c r="Y2651" s="1">
        <v>370</v>
      </c>
      <c r="Z2651" s="2">
        <v>0</v>
      </c>
      <c r="AA2651" s="2">
        <v>477.6</v>
      </c>
      <c r="AB2651" s="2">
        <v>772.56</v>
      </c>
    </row>
    <row r="2652" spans="24:28" x14ac:dyDescent="0.25">
      <c r="X2652" s="1">
        <v>88858</v>
      </c>
      <c r="Y2652" s="1">
        <v>340</v>
      </c>
      <c r="Z2652" s="2">
        <v>310.37</v>
      </c>
      <c r="AA2652" s="2">
        <v>51.98</v>
      </c>
      <c r="AB2652" s="2">
        <v>0</v>
      </c>
    </row>
    <row r="2653" spans="24:28" x14ac:dyDescent="0.25">
      <c r="X2653" s="1">
        <v>88868</v>
      </c>
      <c r="Y2653" s="1">
        <v>250</v>
      </c>
      <c r="Z2653" s="2">
        <v>0</v>
      </c>
      <c r="AA2653" s="2">
        <v>1103.6400000000001</v>
      </c>
      <c r="AB2653" s="2">
        <v>0</v>
      </c>
    </row>
    <row r="2654" spans="24:28" x14ac:dyDescent="0.25">
      <c r="X2654" s="1">
        <v>88881</v>
      </c>
      <c r="Y2654" s="1">
        <v>104</v>
      </c>
      <c r="Z2654" s="2">
        <v>180.67</v>
      </c>
      <c r="AA2654" s="2">
        <v>0</v>
      </c>
      <c r="AB2654" s="2">
        <v>0</v>
      </c>
    </row>
    <row r="2655" spans="24:28" x14ac:dyDescent="0.25">
      <c r="X2655" s="1">
        <v>88885</v>
      </c>
      <c r="Y2655" s="1">
        <v>280</v>
      </c>
      <c r="Z2655" s="2">
        <v>85.51</v>
      </c>
      <c r="AA2655" s="2">
        <v>0</v>
      </c>
      <c r="AB2655" s="2">
        <v>0</v>
      </c>
    </row>
    <row r="2656" spans="24:28" x14ac:dyDescent="0.25">
      <c r="X2656" s="1">
        <v>88888</v>
      </c>
      <c r="Y2656" s="1">
        <v>370</v>
      </c>
      <c r="Z2656" s="2">
        <v>0</v>
      </c>
      <c r="AA2656" s="2">
        <v>26.76</v>
      </c>
      <c r="AB2656" s="2">
        <v>0</v>
      </c>
    </row>
    <row r="2657" spans="24:28" x14ac:dyDescent="0.25">
      <c r="X2657" s="1">
        <v>88904</v>
      </c>
      <c r="Y2657" s="1">
        <v>150</v>
      </c>
      <c r="Z2657" s="2">
        <v>0</v>
      </c>
      <c r="AA2657" s="2">
        <v>0</v>
      </c>
      <c r="AB2657" s="2">
        <v>1278.25</v>
      </c>
    </row>
    <row r="2658" spans="24:28" x14ac:dyDescent="0.25">
      <c r="X2658" s="1">
        <v>88907</v>
      </c>
      <c r="Y2658" s="1">
        <v>555</v>
      </c>
      <c r="Z2658" s="2">
        <v>46.59</v>
      </c>
      <c r="AA2658" s="2">
        <v>441.64</v>
      </c>
      <c r="AB2658" s="2">
        <v>0</v>
      </c>
    </row>
    <row r="2659" spans="24:28" x14ac:dyDescent="0.25">
      <c r="X2659" s="1">
        <v>88943</v>
      </c>
      <c r="Y2659" s="1">
        <v>450</v>
      </c>
      <c r="Z2659" s="2">
        <v>0</v>
      </c>
      <c r="AA2659" s="2">
        <v>0</v>
      </c>
      <c r="AB2659" s="2">
        <v>36.950000000000003</v>
      </c>
    </row>
    <row r="2660" spans="24:28" x14ac:dyDescent="0.25">
      <c r="X2660" s="1">
        <v>88951</v>
      </c>
      <c r="Y2660" s="1">
        <v>555</v>
      </c>
      <c r="Z2660" s="2">
        <v>46.54</v>
      </c>
      <c r="AA2660" s="2">
        <v>49.35</v>
      </c>
      <c r="AB2660" s="2">
        <v>49.35</v>
      </c>
    </row>
    <row r="2661" spans="24:28" x14ac:dyDescent="0.25">
      <c r="X2661" s="1">
        <v>88958</v>
      </c>
      <c r="Y2661" s="1">
        <v>4980</v>
      </c>
      <c r="Z2661" s="2">
        <v>0</v>
      </c>
      <c r="AA2661" s="2">
        <v>99.53</v>
      </c>
      <c r="AB2661" s="2">
        <v>0</v>
      </c>
    </row>
    <row r="2662" spans="24:28" x14ac:dyDescent="0.25">
      <c r="X2662" s="1">
        <v>88959</v>
      </c>
      <c r="Y2662" s="1">
        <v>340</v>
      </c>
      <c r="Z2662" s="2">
        <v>0</v>
      </c>
      <c r="AA2662" s="2">
        <v>0</v>
      </c>
      <c r="AB2662" s="2">
        <v>523.02</v>
      </c>
    </row>
    <row r="2663" spans="24:28" x14ac:dyDescent="0.25">
      <c r="X2663" s="1">
        <v>88981</v>
      </c>
      <c r="Y2663" s="1">
        <v>260</v>
      </c>
      <c r="Z2663" s="2">
        <v>456.24</v>
      </c>
      <c r="AA2663" s="2">
        <v>585.54</v>
      </c>
      <c r="AB2663" s="2">
        <v>762.15</v>
      </c>
    </row>
    <row r="2664" spans="24:28" x14ac:dyDescent="0.25">
      <c r="X2664" s="1">
        <v>88987</v>
      </c>
      <c r="Y2664" s="1">
        <v>320</v>
      </c>
      <c r="Z2664" s="2">
        <v>0</v>
      </c>
      <c r="AA2664" s="2">
        <v>19.48</v>
      </c>
      <c r="AB2664" s="2">
        <v>0</v>
      </c>
    </row>
    <row r="2665" spans="24:28" x14ac:dyDescent="0.25">
      <c r="X2665" s="1">
        <v>88998</v>
      </c>
      <c r="Y2665" s="1">
        <v>320</v>
      </c>
      <c r="Z2665" s="2">
        <v>190.9</v>
      </c>
      <c r="AA2665" s="2">
        <v>0</v>
      </c>
      <c r="AB2665" s="2">
        <v>0</v>
      </c>
    </row>
    <row r="2666" spans="24:28" x14ac:dyDescent="0.25">
      <c r="X2666" s="1">
        <v>88999</v>
      </c>
      <c r="Y2666" s="1">
        <v>370</v>
      </c>
      <c r="Z2666" s="2">
        <v>189.7</v>
      </c>
      <c r="AA2666" s="2">
        <v>138.24</v>
      </c>
      <c r="AB2666" s="2">
        <v>418.62</v>
      </c>
    </row>
    <row r="2667" spans="24:28" x14ac:dyDescent="0.25">
      <c r="X2667" s="1">
        <v>89044</v>
      </c>
      <c r="Y2667" s="1">
        <v>450</v>
      </c>
      <c r="Z2667" s="2">
        <v>0</v>
      </c>
      <c r="AA2667" s="2">
        <v>18.66</v>
      </c>
      <c r="AB2667" s="2">
        <v>4.92</v>
      </c>
    </row>
    <row r="2668" spans="24:28" x14ac:dyDescent="0.25">
      <c r="X2668" s="1">
        <v>89050</v>
      </c>
      <c r="Y2668" s="1">
        <v>180</v>
      </c>
      <c r="Z2668" s="2">
        <v>0</v>
      </c>
      <c r="AA2668" s="2">
        <v>45.74</v>
      </c>
      <c r="AB2668" s="2">
        <v>0</v>
      </c>
    </row>
    <row r="2669" spans="24:28" x14ac:dyDescent="0.25">
      <c r="X2669" s="1">
        <v>89055</v>
      </c>
      <c r="Y2669" s="1">
        <v>4980</v>
      </c>
      <c r="Z2669" s="2">
        <v>129.88</v>
      </c>
      <c r="AA2669" s="2">
        <v>103.41</v>
      </c>
      <c r="AB2669" s="2">
        <v>137.34</v>
      </c>
    </row>
    <row r="2670" spans="24:28" x14ac:dyDescent="0.25">
      <c r="X2670" s="1">
        <v>89090</v>
      </c>
      <c r="Y2670" s="1">
        <v>180</v>
      </c>
      <c r="Z2670" s="2">
        <v>190.52</v>
      </c>
      <c r="AA2670" s="2">
        <v>0</v>
      </c>
      <c r="AB2670" s="2">
        <v>0</v>
      </c>
    </row>
    <row r="2671" spans="24:28" x14ac:dyDescent="0.25">
      <c r="X2671" s="1">
        <v>89098</v>
      </c>
      <c r="Y2671" s="1">
        <v>250</v>
      </c>
      <c r="Z2671" s="2">
        <v>891.89</v>
      </c>
      <c r="AA2671" s="2">
        <v>957.7</v>
      </c>
      <c r="AB2671" s="2">
        <v>890.22</v>
      </c>
    </row>
    <row r="2672" spans="24:28" x14ac:dyDescent="0.25">
      <c r="X2672" s="1">
        <v>89103</v>
      </c>
      <c r="Y2672" s="1">
        <v>260</v>
      </c>
      <c r="Z2672" s="2">
        <v>328.48</v>
      </c>
      <c r="AA2672" s="2">
        <v>367.88</v>
      </c>
      <c r="AB2672" s="2">
        <v>123</v>
      </c>
    </row>
    <row r="2673" spans="24:28" x14ac:dyDescent="0.25">
      <c r="X2673" s="1">
        <v>89111</v>
      </c>
      <c r="Y2673" s="1">
        <v>4980</v>
      </c>
      <c r="Z2673" s="2">
        <v>0</v>
      </c>
      <c r="AA2673" s="2">
        <v>0</v>
      </c>
      <c r="AB2673" s="2">
        <v>46.28</v>
      </c>
    </row>
    <row r="2674" spans="24:28" x14ac:dyDescent="0.25">
      <c r="X2674" s="1">
        <v>89119</v>
      </c>
      <c r="Y2674" s="1">
        <v>180</v>
      </c>
      <c r="Z2674" s="2">
        <v>54.3</v>
      </c>
      <c r="AA2674" s="2">
        <v>0</v>
      </c>
      <c r="AB2674" s="2">
        <v>0</v>
      </c>
    </row>
    <row r="2675" spans="24:28" x14ac:dyDescent="0.25">
      <c r="X2675" s="1">
        <v>89141</v>
      </c>
      <c r="Y2675" s="1">
        <v>104</v>
      </c>
      <c r="Z2675" s="2">
        <v>139.77000000000001</v>
      </c>
      <c r="AA2675" s="2">
        <v>96.42</v>
      </c>
      <c r="AB2675" s="2">
        <v>318.52</v>
      </c>
    </row>
    <row r="2676" spans="24:28" x14ac:dyDescent="0.25">
      <c r="X2676" s="1">
        <v>89167</v>
      </c>
      <c r="Y2676" s="1">
        <v>4980</v>
      </c>
      <c r="Z2676" s="2">
        <v>0</v>
      </c>
      <c r="AA2676" s="2">
        <v>100.68</v>
      </c>
      <c r="AB2676" s="2">
        <v>0</v>
      </c>
    </row>
    <row r="2677" spans="24:28" x14ac:dyDescent="0.25">
      <c r="X2677" s="1">
        <v>89176</v>
      </c>
      <c r="Y2677" s="1">
        <v>290</v>
      </c>
      <c r="Z2677" s="2">
        <v>177.15</v>
      </c>
      <c r="AA2677" s="2">
        <v>0</v>
      </c>
      <c r="AB2677" s="2">
        <v>0</v>
      </c>
    </row>
    <row r="2678" spans="24:28" x14ac:dyDescent="0.25">
      <c r="X2678" s="1">
        <v>89219</v>
      </c>
      <c r="Y2678" s="1">
        <v>290</v>
      </c>
      <c r="Z2678" s="2">
        <v>195.43</v>
      </c>
      <c r="AA2678" s="2">
        <v>102.66</v>
      </c>
      <c r="AB2678" s="2">
        <v>0</v>
      </c>
    </row>
    <row r="2679" spans="24:28" x14ac:dyDescent="0.25">
      <c r="X2679" s="1">
        <v>89226</v>
      </c>
      <c r="Y2679" s="1">
        <v>104</v>
      </c>
      <c r="Z2679" s="2">
        <v>1059.8399999999999</v>
      </c>
      <c r="AA2679" s="2">
        <v>0</v>
      </c>
      <c r="AB2679" s="2">
        <v>0</v>
      </c>
    </row>
    <row r="2680" spans="24:28" x14ac:dyDescent="0.25">
      <c r="X2680" s="1">
        <v>89233</v>
      </c>
      <c r="Y2680" s="1">
        <v>555</v>
      </c>
      <c r="Z2680" s="2">
        <v>0</v>
      </c>
      <c r="AA2680" s="2">
        <v>0</v>
      </c>
      <c r="AB2680" s="2">
        <v>104.84</v>
      </c>
    </row>
    <row r="2681" spans="24:28" x14ac:dyDescent="0.25">
      <c r="X2681" s="1">
        <v>89271</v>
      </c>
      <c r="Y2681" s="1">
        <v>270</v>
      </c>
      <c r="Z2681" s="2">
        <v>0</v>
      </c>
      <c r="AA2681" s="2">
        <v>499.9</v>
      </c>
      <c r="AB2681" s="2">
        <v>396.82</v>
      </c>
    </row>
    <row r="2682" spans="24:28" x14ac:dyDescent="0.25">
      <c r="X2682" s="1">
        <v>89276</v>
      </c>
      <c r="Y2682" s="1">
        <v>180</v>
      </c>
      <c r="Z2682" s="2">
        <v>379.16</v>
      </c>
      <c r="AA2682" s="2">
        <v>936</v>
      </c>
      <c r="AB2682" s="2">
        <v>0</v>
      </c>
    </row>
    <row r="2683" spans="24:28" x14ac:dyDescent="0.25">
      <c r="X2683" s="1">
        <v>89306</v>
      </c>
      <c r="Y2683" s="1">
        <v>4980</v>
      </c>
      <c r="Z2683" s="2">
        <v>0</v>
      </c>
      <c r="AA2683" s="2">
        <v>237.15</v>
      </c>
      <c r="AB2683" s="2">
        <v>0</v>
      </c>
    </row>
    <row r="2684" spans="24:28" x14ac:dyDescent="0.25">
      <c r="X2684" s="1">
        <v>89316</v>
      </c>
      <c r="Y2684" s="1">
        <v>150</v>
      </c>
      <c r="Z2684" s="2">
        <v>2968.56</v>
      </c>
      <c r="AA2684" s="2">
        <v>1755.06</v>
      </c>
      <c r="AB2684" s="2">
        <v>229.05</v>
      </c>
    </row>
    <row r="2685" spans="24:28" x14ac:dyDescent="0.25">
      <c r="X2685" s="1">
        <v>89320</v>
      </c>
      <c r="Y2685" s="1">
        <v>290</v>
      </c>
      <c r="Z2685" s="2">
        <v>629.80999999999995</v>
      </c>
      <c r="AA2685" s="2">
        <v>514.4</v>
      </c>
      <c r="AB2685" s="2">
        <v>242.51</v>
      </c>
    </row>
    <row r="2686" spans="24:28" x14ac:dyDescent="0.25">
      <c r="X2686" s="1">
        <v>89322</v>
      </c>
      <c r="Y2686" s="1">
        <v>450</v>
      </c>
      <c r="Z2686" s="2">
        <v>0</v>
      </c>
      <c r="AA2686" s="2">
        <v>373.42</v>
      </c>
      <c r="AB2686" s="2">
        <v>0</v>
      </c>
    </row>
    <row r="2687" spans="24:28" x14ac:dyDescent="0.25">
      <c r="X2687" s="1">
        <v>89379</v>
      </c>
      <c r="Y2687" s="1">
        <v>220</v>
      </c>
      <c r="Z2687" s="2">
        <v>0</v>
      </c>
      <c r="AA2687" s="2">
        <v>0</v>
      </c>
      <c r="AB2687" s="2">
        <v>123</v>
      </c>
    </row>
    <row r="2688" spans="24:28" x14ac:dyDescent="0.25">
      <c r="X2688" s="1">
        <v>89405</v>
      </c>
      <c r="Y2688" s="1">
        <v>104</v>
      </c>
      <c r="Z2688" s="2">
        <v>184.04</v>
      </c>
      <c r="AA2688" s="2">
        <v>49.89</v>
      </c>
      <c r="AB2688" s="2">
        <v>0</v>
      </c>
    </row>
    <row r="2689" spans="24:28" x14ac:dyDescent="0.25">
      <c r="X2689" s="1">
        <v>89408</v>
      </c>
      <c r="Y2689" s="1">
        <v>4980</v>
      </c>
      <c r="Z2689" s="2">
        <v>0</v>
      </c>
      <c r="AA2689" s="2">
        <v>137.69999999999999</v>
      </c>
      <c r="AB2689" s="2">
        <v>431.25</v>
      </c>
    </row>
    <row r="2690" spans="24:28" x14ac:dyDescent="0.25">
      <c r="X2690" s="1">
        <v>89420</v>
      </c>
      <c r="Y2690" s="1">
        <v>260</v>
      </c>
      <c r="Z2690" s="2">
        <v>0</v>
      </c>
      <c r="AA2690" s="2">
        <v>49.83</v>
      </c>
      <c r="AB2690" s="2">
        <v>0</v>
      </c>
    </row>
    <row r="2691" spans="24:28" x14ac:dyDescent="0.25">
      <c r="X2691" s="1">
        <v>89435</v>
      </c>
      <c r="Y2691" s="1">
        <v>250</v>
      </c>
      <c r="Z2691" s="2">
        <v>509.39</v>
      </c>
      <c r="AA2691" s="2">
        <v>659.51</v>
      </c>
      <c r="AB2691" s="2">
        <v>206.04</v>
      </c>
    </row>
    <row r="2692" spans="24:28" x14ac:dyDescent="0.25">
      <c r="X2692" s="1">
        <v>89448</v>
      </c>
      <c r="Y2692" s="1">
        <v>150</v>
      </c>
      <c r="Z2692" s="2">
        <v>275.39999999999998</v>
      </c>
      <c r="AA2692" s="2">
        <v>0</v>
      </c>
      <c r="AB2692" s="2">
        <v>203.02</v>
      </c>
    </row>
    <row r="2693" spans="24:28" x14ac:dyDescent="0.25">
      <c r="X2693" s="1">
        <v>89458</v>
      </c>
      <c r="Y2693" s="1">
        <v>4980</v>
      </c>
      <c r="Z2693" s="2">
        <v>0</v>
      </c>
      <c r="AA2693" s="2">
        <v>0</v>
      </c>
      <c r="AB2693" s="2">
        <v>99.48</v>
      </c>
    </row>
    <row r="2694" spans="24:28" x14ac:dyDescent="0.25">
      <c r="X2694" s="1">
        <v>89523</v>
      </c>
      <c r="Y2694" s="1">
        <v>280</v>
      </c>
      <c r="Z2694" s="2">
        <v>0</v>
      </c>
      <c r="AA2694" s="2">
        <v>151.18</v>
      </c>
      <c r="AB2694" s="2">
        <v>44.33</v>
      </c>
    </row>
    <row r="2695" spans="24:28" x14ac:dyDescent="0.25">
      <c r="X2695" s="1">
        <v>89560</v>
      </c>
      <c r="Y2695" s="1">
        <v>320</v>
      </c>
      <c r="Z2695" s="2">
        <v>184.03</v>
      </c>
      <c r="AA2695" s="2">
        <v>466.03</v>
      </c>
      <c r="AB2695" s="2">
        <v>193.2</v>
      </c>
    </row>
    <row r="2696" spans="24:28" x14ac:dyDescent="0.25">
      <c r="X2696" s="1">
        <v>89565</v>
      </c>
      <c r="Y2696" s="1">
        <v>340</v>
      </c>
      <c r="Z2696" s="2">
        <v>1040.82</v>
      </c>
      <c r="AA2696" s="2">
        <v>696.44</v>
      </c>
      <c r="AB2696" s="2">
        <v>0</v>
      </c>
    </row>
    <row r="2697" spans="24:28" x14ac:dyDescent="0.25">
      <c r="X2697" s="1">
        <v>89571</v>
      </c>
      <c r="Y2697" s="1">
        <v>280</v>
      </c>
      <c r="Z2697" s="2">
        <v>229.96</v>
      </c>
      <c r="AA2697" s="2">
        <v>60.56</v>
      </c>
      <c r="AB2697" s="2">
        <v>50.38</v>
      </c>
    </row>
    <row r="2698" spans="24:28" x14ac:dyDescent="0.25">
      <c r="X2698" s="1">
        <v>89586</v>
      </c>
      <c r="Y2698" s="1">
        <v>555</v>
      </c>
      <c r="Z2698" s="2">
        <v>0</v>
      </c>
      <c r="AA2698" s="2">
        <v>0</v>
      </c>
      <c r="AB2698" s="2">
        <v>91.8</v>
      </c>
    </row>
    <row r="2699" spans="24:28" x14ac:dyDescent="0.25">
      <c r="X2699" s="1">
        <v>89620</v>
      </c>
      <c r="Y2699" s="1">
        <v>260</v>
      </c>
      <c r="Z2699" s="2">
        <v>0</v>
      </c>
      <c r="AA2699" s="2">
        <v>0</v>
      </c>
      <c r="AB2699" s="2">
        <v>82</v>
      </c>
    </row>
    <row r="2700" spans="24:28" x14ac:dyDescent="0.25">
      <c r="X2700" s="1">
        <v>89622</v>
      </c>
      <c r="Y2700" s="1">
        <v>555</v>
      </c>
      <c r="Z2700" s="2">
        <v>183.92</v>
      </c>
      <c r="AA2700" s="2">
        <v>488.27</v>
      </c>
      <c r="AB2700" s="2">
        <v>95.04</v>
      </c>
    </row>
    <row r="2701" spans="24:28" x14ac:dyDescent="0.25">
      <c r="X2701" s="1">
        <v>89629</v>
      </c>
      <c r="Y2701" s="1">
        <v>260</v>
      </c>
      <c r="Z2701" s="2">
        <v>0</v>
      </c>
      <c r="AA2701" s="2">
        <v>0</v>
      </c>
      <c r="AB2701" s="2">
        <v>86.65</v>
      </c>
    </row>
    <row r="2702" spans="24:28" x14ac:dyDescent="0.25">
      <c r="X2702" s="1">
        <v>89642</v>
      </c>
      <c r="Y2702" s="1">
        <v>280</v>
      </c>
      <c r="Z2702" s="2">
        <v>0</v>
      </c>
      <c r="AA2702" s="2">
        <v>102.33</v>
      </c>
      <c r="AB2702" s="2">
        <v>0</v>
      </c>
    </row>
    <row r="2703" spans="24:28" x14ac:dyDescent="0.25">
      <c r="X2703" s="1">
        <v>89643</v>
      </c>
      <c r="Y2703" s="1">
        <v>150</v>
      </c>
      <c r="Z2703" s="2">
        <v>0</v>
      </c>
      <c r="AA2703" s="2">
        <v>0</v>
      </c>
      <c r="AB2703" s="2">
        <v>147.03</v>
      </c>
    </row>
    <row r="2704" spans="24:28" x14ac:dyDescent="0.25">
      <c r="X2704" s="1">
        <v>89659</v>
      </c>
      <c r="Y2704" s="1">
        <v>340</v>
      </c>
      <c r="Z2704" s="2">
        <v>0</v>
      </c>
      <c r="AA2704" s="2">
        <v>0</v>
      </c>
      <c r="AB2704" s="2">
        <v>160.03</v>
      </c>
    </row>
    <row r="2705" spans="24:28" x14ac:dyDescent="0.25">
      <c r="X2705" s="1">
        <v>89689</v>
      </c>
      <c r="Y2705" s="1">
        <v>220</v>
      </c>
      <c r="Z2705" s="2">
        <v>0</v>
      </c>
      <c r="AA2705" s="2">
        <v>0</v>
      </c>
      <c r="AB2705" s="2">
        <v>181.5</v>
      </c>
    </row>
    <row r="2706" spans="24:28" x14ac:dyDescent="0.25">
      <c r="X2706" s="1">
        <v>89705</v>
      </c>
      <c r="Y2706" s="1">
        <v>290</v>
      </c>
      <c r="Z2706" s="2">
        <v>176</v>
      </c>
      <c r="AA2706" s="2">
        <v>72.84</v>
      </c>
      <c r="AB2706" s="2">
        <v>127.29</v>
      </c>
    </row>
    <row r="2707" spans="24:28" x14ac:dyDescent="0.25">
      <c r="X2707" s="1">
        <v>89724</v>
      </c>
      <c r="Y2707" s="1">
        <v>650</v>
      </c>
      <c r="Z2707" s="2">
        <v>0</v>
      </c>
      <c r="AA2707" s="2">
        <v>0</v>
      </c>
      <c r="AB2707" s="2">
        <v>74.319999999999993</v>
      </c>
    </row>
    <row r="2708" spans="24:28" x14ac:dyDescent="0.25">
      <c r="X2708" s="1">
        <v>89735</v>
      </c>
      <c r="Y2708" s="1">
        <v>4980</v>
      </c>
      <c r="Z2708" s="2">
        <v>98.2</v>
      </c>
      <c r="AA2708" s="2">
        <v>0</v>
      </c>
      <c r="AB2708" s="2">
        <v>0</v>
      </c>
    </row>
    <row r="2709" spans="24:28" x14ac:dyDescent="0.25">
      <c r="X2709" s="1">
        <v>89747</v>
      </c>
      <c r="Y2709" s="1">
        <v>260</v>
      </c>
      <c r="Z2709" s="2">
        <v>50.8</v>
      </c>
      <c r="AA2709" s="2">
        <v>452.48</v>
      </c>
      <c r="AB2709" s="2">
        <v>0</v>
      </c>
    </row>
    <row r="2710" spans="24:28" x14ac:dyDescent="0.25">
      <c r="X2710" s="1">
        <v>89748</v>
      </c>
      <c r="Y2710" s="1">
        <v>280</v>
      </c>
      <c r="Z2710" s="2">
        <v>139.43</v>
      </c>
      <c r="AA2710" s="2">
        <v>0</v>
      </c>
      <c r="AB2710" s="2">
        <v>0</v>
      </c>
    </row>
    <row r="2711" spans="24:28" x14ac:dyDescent="0.25">
      <c r="X2711" s="1">
        <v>89786</v>
      </c>
      <c r="Y2711" s="1">
        <v>150</v>
      </c>
      <c r="Z2711" s="2">
        <v>351.69</v>
      </c>
      <c r="AA2711" s="2">
        <v>286.63</v>
      </c>
      <c r="AB2711" s="2">
        <v>332.13</v>
      </c>
    </row>
    <row r="2712" spans="24:28" x14ac:dyDescent="0.25">
      <c r="X2712" s="1">
        <v>89819</v>
      </c>
      <c r="Y2712" s="1">
        <v>220</v>
      </c>
      <c r="Z2712" s="2">
        <v>0</v>
      </c>
      <c r="AA2712" s="2">
        <v>93.59</v>
      </c>
      <c r="AB2712" s="2">
        <v>0</v>
      </c>
    </row>
    <row r="2713" spans="24:28" x14ac:dyDescent="0.25">
      <c r="X2713" s="1">
        <v>89896</v>
      </c>
      <c r="Y2713" s="1">
        <v>104</v>
      </c>
      <c r="Z2713" s="2">
        <v>1972</v>
      </c>
      <c r="AA2713" s="2">
        <v>0</v>
      </c>
      <c r="AB2713" s="2">
        <v>63.36</v>
      </c>
    </row>
    <row r="2714" spans="24:28" x14ac:dyDescent="0.25">
      <c r="X2714" s="1">
        <v>89922</v>
      </c>
      <c r="Y2714" s="1">
        <v>250</v>
      </c>
      <c r="Z2714" s="2">
        <v>226.3</v>
      </c>
      <c r="AA2714" s="2">
        <v>423.96</v>
      </c>
      <c r="AB2714" s="2">
        <v>179.46</v>
      </c>
    </row>
    <row r="2715" spans="24:28" x14ac:dyDescent="0.25">
      <c r="X2715" s="1">
        <v>89923</v>
      </c>
      <c r="Y2715" s="1">
        <v>340</v>
      </c>
      <c r="Z2715" s="2">
        <v>0</v>
      </c>
      <c r="AA2715" s="2">
        <v>0</v>
      </c>
      <c r="AB2715" s="2">
        <v>224.25</v>
      </c>
    </row>
    <row r="2716" spans="24:28" x14ac:dyDescent="0.25">
      <c r="X2716" s="1">
        <v>89945</v>
      </c>
      <c r="Y2716" s="1">
        <v>340</v>
      </c>
      <c r="Z2716" s="2">
        <v>486.8</v>
      </c>
      <c r="AA2716" s="2">
        <v>0</v>
      </c>
      <c r="AB2716" s="2">
        <v>0</v>
      </c>
    </row>
    <row r="2717" spans="24:28" x14ac:dyDescent="0.25">
      <c r="X2717" s="1">
        <v>89948</v>
      </c>
      <c r="Y2717" s="1">
        <v>340</v>
      </c>
      <c r="Z2717" s="2">
        <v>0</v>
      </c>
      <c r="AA2717" s="2">
        <v>32.97</v>
      </c>
      <c r="AB2717" s="2">
        <v>0</v>
      </c>
    </row>
    <row r="2718" spans="24:28" x14ac:dyDescent="0.25">
      <c r="X2718" s="1">
        <v>89951</v>
      </c>
      <c r="Y2718" s="1">
        <v>260</v>
      </c>
      <c r="Z2718" s="2">
        <v>174.82</v>
      </c>
      <c r="AA2718" s="2">
        <v>0</v>
      </c>
      <c r="AB2718" s="2">
        <v>0</v>
      </c>
    </row>
    <row r="2719" spans="24:28" x14ac:dyDescent="0.25">
      <c r="X2719" s="1">
        <v>89955</v>
      </c>
      <c r="Y2719" s="1">
        <v>260</v>
      </c>
      <c r="Z2719" s="2">
        <v>139.72</v>
      </c>
      <c r="AA2719" s="2">
        <v>0</v>
      </c>
      <c r="AB2719" s="2">
        <v>0</v>
      </c>
    </row>
    <row r="2720" spans="24:28" x14ac:dyDescent="0.25">
      <c r="X2720" s="1">
        <v>89980</v>
      </c>
      <c r="Y2720" s="1">
        <v>320</v>
      </c>
      <c r="Z2720" s="2">
        <v>188.63</v>
      </c>
      <c r="AA2720" s="2">
        <v>0</v>
      </c>
      <c r="AB2720" s="2">
        <v>121.17</v>
      </c>
    </row>
    <row r="2721" spans="24:28" x14ac:dyDescent="0.25">
      <c r="X2721" s="1">
        <v>90011</v>
      </c>
      <c r="Y2721" s="1">
        <v>300</v>
      </c>
      <c r="Z2721" s="2">
        <v>202.18</v>
      </c>
      <c r="AA2721" s="2">
        <v>0</v>
      </c>
      <c r="AB2721" s="2">
        <v>0</v>
      </c>
    </row>
    <row r="2722" spans="24:28" x14ac:dyDescent="0.25">
      <c r="X2722" s="1">
        <v>90027</v>
      </c>
      <c r="Y2722" s="1">
        <v>4980</v>
      </c>
      <c r="Z2722" s="2">
        <v>26.22</v>
      </c>
      <c r="AA2722" s="2">
        <v>0</v>
      </c>
      <c r="AB2722" s="2">
        <v>52.44</v>
      </c>
    </row>
    <row r="2723" spans="24:28" x14ac:dyDescent="0.25">
      <c r="X2723" s="1">
        <v>90030</v>
      </c>
      <c r="Y2723" s="1">
        <v>290</v>
      </c>
      <c r="Z2723" s="2">
        <v>0</v>
      </c>
      <c r="AA2723" s="2">
        <v>5115.4399999999996</v>
      </c>
      <c r="AB2723" s="2">
        <v>0</v>
      </c>
    </row>
    <row r="2724" spans="24:28" x14ac:dyDescent="0.25">
      <c r="X2724" s="1">
        <v>90069</v>
      </c>
      <c r="Y2724" s="1">
        <v>104</v>
      </c>
      <c r="Z2724" s="2">
        <v>230.45</v>
      </c>
      <c r="AA2724" s="2">
        <v>183.76</v>
      </c>
      <c r="AB2724" s="2">
        <v>0</v>
      </c>
    </row>
    <row r="2725" spans="24:28" x14ac:dyDescent="0.25">
      <c r="X2725" s="1">
        <v>90088</v>
      </c>
      <c r="Y2725" s="1">
        <v>400</v>
      </c>
      <c r="Z2725" s="2">
        <v>0</v>
      </c>
      <c r="AA2725" s="2">
        <v>0</v>
      </c>
      <c r="AB2725" s="2">
        <v>192.71</v>
      </c>
    </row>
    <row r="2726" spans="24:28" x14ac:dyDescent="0.25">
      <c r="X2726" s="1">
        <v>90091</v>
      </c>
      <c r="Y2726" s="1">
        <v>150</v>
      </c>
      <c r="Z2726" s="2">
        <v>1974.65</v>
      </c>
      <c r="AA2726" s="2">
        <v>1176.03</v>
      </c>
      <c r="AB2726" s="2">
        <v>3019.97</v>
      </c>
    </row>
    <row r="2727" spans="24:28" x14ac:dyDescent="0.25">
      <c r="X2727" s="1">
        <v>90113</v>
      </c>
      <c r="Y2727" s="1">
        <v>181</v>
      </c>
      <c r="Z2727" s="2">
        <v>635668.66</v>
      </c>
      <c r="AA2727" s="2">
        <v>0</v>
      </c>
      <c r="AB2727" s="2">
        <v>113466.96</v>
      </c>
    </row>
    <row r="2728" spans="24:28" x14ac:dyDescent="0.25">
      <c r="X2728" s="1">
        <v>90125</v>
      </c>
      <c r="Y2728" s="1">
        <v>290</v>
      </c>
      <c r="Z2728" s="2">
        <v>641.4</v>
      </c>
      <c r="AA2728" s="2">
        <v>1092.72</v>
      </c>
      <c r="AB2728" s="2">
        <v>0</v>
      </c>
    </row>
    <row r="2729" spans="24:28" x14ac:dyDescent="0.25">
      <c r="X2729" s="1">
        <v>90129</v>
      </c>
      <c r="Y2729" s="1">
        <v>150</v>
      </c>
      <c r="Z2729" s="2">
        <v>45.9</v>
      </c>
      <c r="AA2729" s="2">
        <v>0</v>
      </c>
      <c r="AB2729" s="2">
        <v>80.78</v>
      </c>
    </row>
    <row r="2730" spans="24:28" x14ac:dyDescent="0.25">
      <c r="X2730" s="1">
        <v>90134</v>
      </c>
      <c r="Y2730" s="1">
        <v>150</v>
      </c>
      <c r="Z2730" s="2">
        <v>456.95</v>
      </c>
      <c r="AA2730" s="2">
        <v>664.97</v>
      </c>
      <c r="AB2730" s="2">
        <v>589.39</v>
      </c>
    </row>
    <row r="2731" spans="24:28" x14ac:dyDescent="0.25">
      <c r="X2731" s="1">
        <v>90135</v>
      </c>
      <c r="Y2731" s="1">
        <v>340</v>
      </c>
      <c r="Z2731" s="2">
        <v>6215.5</v>
      </c>
      <c r="AA2731" s="2">
        <v>540.14</v>
      </c>
      <c r="AB2731" s="2">
        <v>511.02</v>
      </c>
    </row>
    <row r="2732" spans="24:28" x14ac:dyDescent="0.25">
      <c r="X2732" s="1">
        <v>90144</v>
      </c>
      <c r="Y2732" s="1">
        <v>260</v>
      </c>
      <c r="Z2732" s="2">
        <v>380.32</v>
      </c>
      <c r="AA2732" s="2">
        <v>1614.04</v>
      </c>
      <c r="AB2732" s="2">
        <v>2423.7199999999998</v>
      </c>
    </row>
    <row r="2733" spans="24:28" x14ac:dyDescent="0.25">
      <c r="X2733" s="1">
        <v>90151</v>
      </c>
      <c r="Y2733" s="1">
        <v>360</v>
      </c>
      <c r="Z2733" s="2">
        <v>48.64</v>
      </c>
      <c r="AA2733" s="2">
        <v>44.56</v>
      </c>
      <c r="AB2733" s="2">
        <v>0</v>
      </c>
    </row>
    <row r="2734" spans="24:28" x14ac:dyDescent="0.25">
      <c r="X2734" s="1">
        <v>90157</v>
      </c>
      <c r="Y2734" s="1">
        <v>360</v>
      </c>
      <c r="Z2734" s="2">
        <v>192.02</v>
      </c>
      <c r="AA2734" s="2">
        <v>83.94</v>
      </c>
      <c r="AB2734" s="2">
        <v>0</v>
      </c>
    </row>
    <row r="2735" spans="24:28" x14ac:dyDescent="0.25">
      <c r="X2735" s="1">
        <v>90163</v>
      </c>
      <c r="Y2735" s="1">
        <v>300</v>
      </c>
      <c r="Z2735" s="2">
        <v>0</v>
      </c>
      <c r="AA2735" s="2">
        <v>188.19</v>
      </c>
      <c r="AB2735" s="2">
        <v>0</v>
      </c>
    </row>
    <row r="2736" spans="24:28" x14ac:dyDescent="0.25">
      <c r="X2736" s="1">
        <v>90175</v>
      </c>
      <c r="Y2736" s="1">
        <v>280</v>
      </c>
      <c r="Z2736" s="2">
        <v>188.09</v>
      </c>
      <c r="AA2736" s="2">
        <v>0</v>
      </c>
      <c r="AB2736" s="2">
        <v>148.05000000000001</v>
      </c>
    </row>
    <row r="2737" spans="24:28" x14ac:dyDescent="0.25">
      <c r="X2737" s="1">
        <v>90195</v>
      </c>
      <c r="Y2737" s="1">
        <v>260</v>
      </c>
      <c r="Z2737" s="2">
        <v>0</v>
      </c>
      <c r="AA2737" s="2">
        <v>0</v>
      </c>
      <c r="AB2737" s="2">
        <v>192.87</v>
      </c>
    </row>
    <row r="2738" spans="24:28" x14ac:dyDescent="0.25">
      <c r="X2738" s="1">
        <v>90205</v>
      </c>
      <c r="Y2738" s="1">
        <v>220</v>
      </c>
      <c r="Z2738" s="2">
        <v>165.97</v>
      </c>
      <c r="AA2738" s="2">
        <v>0</v>
      </c>
      <c r="AB2738" s="2">
        <v>195.34</v>
      </c>
    </row>
    <row r="2739" spans="24:28" x14ac:dyDescent="0.25">
      <c r="X2739" s="1">
        <v>90206</v>
      </c>
      <c r="Y2739" s="1">
        <v>370</v>
      </c>
      <c r="Z2739" s="2">
        <v>84.6</v>
      </c>
      <c r="AA2739" s="2">
        <v>0</v>
      </c>
      <c r="AB2739" s="2">
        <v>0</v>
      </c>
    </row>
    <row r="2740" spans="24:28" x14ac:dyDescent="0.25">
      <c r="X2740" s="1">
        <v>90215</v>
      </c>
      <c r="Y2740" s="1">
        <v>150</v>
      </c>
      <c r="Z2740" s="2">
        <v>0</v>
      </c>
      <c r="AA2740" s="2">
        <v>49.01</v>
      </c>
      <c r="AB2740" s="2">
        <v>40.39</v>
      </c>
    </row>
    <row r="2741" spans="24:28" x14ac:dyDescent="0.25">
      <c r="X2741" s="1">
        <v>90226</v>
      </c>
      <c r="Y2741" s="1">
        <v>4980</v>
      </c>
      <c r="Z2741" s="2">
        <v>99.66</v>
      </c>
      <c r="AA2741" s="2">
        <v>278.45999999999998</v>
      </c>
      <c r="AB2741" s="2">
        <v>0</v>
      </c>
    </row>
    <row r="2742" spans="24:28" x14ac:dyDescent="0.25">
      <c r="X2742" s="1">
        <v>90257</v>
      </c>
      <c r="Y2742" s="1">
        <v>290</v>
      </c>
      <c r="Z2742" s="2">
        <v>0</v>
      </c>
      <c r="AA2742" s="2">
        <v>38.159999999999997</v>
      </c>
      <c r="AB2742" s="2">
        <v>48.24</v>
      </c>
    </row>
    <row r="2743" spans="24:28" x14ac:dyDescent="0.25">
      <c r="X2743" s="1">
        <v>90274</v>
      </c>
      <c r="Y2743" s="1">
        <v>370</v>
      </c>
      <c r="Z2743" s="2">
        <v>0</v>
      </c>
      <c r="AA2743" s="2">
        <v>0</v>
      </c>
      <c r="AB2743" s="2">
        <v>377.28</v>
      </c>
    </row>
    <row r="2744" spans="24:28" x14ac:dyDescent="0.25">
      <c r="X2744" s="1">
        <v>90282</v>
      </c>
      <c r="Y2744" s="1">
        <v>260</v>
      </c>
      <c r="Z2744" s="2">
        <v>0</v>
      </c>
      <c r="AA2744" s="2">
        <v>0</v>
      </c>
      <c r="AB2744" s="2">
        <v>493.35</v>
      </c>
    </row>
    <row r="2745" spans="24:28" x14ac:dyDescent="0.25">
      <c r="X2745" s="1">
        <v>90285</v>
      </c>
      <c r="Y2745" s="1">
        <v>500</v>
      </c>
      <c r="Z2745" s="2">
        <v>65.150000000000006</v>
      </c>
      <c r="AA2745" s="2">
        <v>128.38999999999999</v>
      </c>
      <c r="AB2745" s="2">
        <v>0</v>
      </c>
    </row>
    <row r="2746" spans="24:28" x14ac:dyDescent="0.25">
      <c r="X2746" s="1">
        <v>90360</v>
      </c>
      <c r="Y2746" s="1">
        <v>220</v>
      </c>
      <c r="Z2746" s="2">
        <v>0</v>
      </c>
      <c r="AA2746" s="2">
        <v>0</v>
      </c>
      <c r="AB2746" s="2">
        <v>492</v>
      </c>
    </row>
    <row r="2747" spans="24:28" x14ac:dyDescent="0.25">
      <c r="X2747" s="1">
        <v>90378</v>
      </c>
      <c r="Y2747" s="1">
        <v>370</v>
      </c>
      <c r="Z2747" s="2">
        <v>131.25</v>
      </c>
      <c r="AA2747" s="2">
        <v>0</v>
      </c>
      <c r="AB2747" s="2">
        <v>0</v>
      </c>
    </row>
    <row r="2748" spans="24:28" x14ac:dyDescent="0.25">
      <c r="X2748" s="1">
        <v>90380</v>
      </c>
      <c r="Y2748" s="1">
        <v>220</v>
      </c>
      <c r="Z2748" s="2">
        <v>362.42</v>
      </c>
      <c r="AA2748" s="2">
        <v>0</v>
      </c>
      <c r="AB2748" s="2">
        <v>0</v>
      </c>
    </row>
    <row r="2749" spans="24:28" x14ac:dyDescent="0.25">
      <c r="X2749" s="1">
        <v>90390</v>
      </c>
      <c r="Y2749" s="1">
        <v>280</v>
      </c>
      <c r="Z2749" s="2">
        <v>0</v>
      </c>
      <c r="AA2749" s="2">
        <v>45.05</v>
      </c>
      <c r="AB2749" s="2">
        <v>0</v>
      </c>
    </row>
    <row r="2750" spans="24:28" x14ac:dyDescent="0.25">
      <c r="X2750" s="1">
        <v>90395</v>
      </c>
      <c r="Y2750" s="1">
        <v>260</v>
      </c>
      <c r="Z2750" s="2">
        <v>36.979999999999997</v>
      </c>
      <c r="AA2750" s="2">
        <v>0</v>
      </c>
      <c r="AB2750" s="2">
        <v>0</v>
      </c>
    </row>
    <row r="2751" spans="24:28" x14ac:dyDescent="0.25">
      <c r="X2751" s="1">
        <v>90397</v>
      </c>
      <c r="Y2751" s="1">
        <v>360</v>
      </c>
      <c r="Z2751" s="2">
        <v>48.64</v>
      </c>
      <c r="AA2751" s="2">
        <v>0</v>
      </c>
      <c r="AB2751" s="2">
        <v>0</v>
      </c>
    </row>
    <row r="2752" spans="24:28" x14ac:dyDescent="0.25">
      <c r="X2752" s="1">
        <v>90399</v>
      </c>
      <c r="Y2752" s="1">
        <v>180</v>
      </c>
      <c r="Z2752" s="2">
        <v>77.680000000000007</v>
      </c>
      <c r="AA2752" s="2">
        <v>83</v>
      </c>
      <c r="AB2752" s="2">
        <v>62.25</v>
      </c>
    </row>
    <row r="2753" spans="24:28" x14ac:dyDescent="0.25">
      <c r="X2753" s="1">
        <v>90406</v>
      </c>
      <c r="Y2753" s="1">
        <v>150</v>
      </c>
      <c r="Z2753" s="2">
        <v>180.36</v>
      </c>
      <c r="AA2753" s="2">
        <v>405.81</v>
      </c>
      <c r="AB2753" s="2">
        <v>144.41999999999999</v>
      </c>
    </row>
    <row r="2754" spans="24:28" x14ac:dyDescent="0.25">
      <c r="X2754" s="1">
        <v>90482</v>
      </c>
      <c r="Y2754" s="1">
        <v>340</v>
      </c>
      <c r="Z2754" s="2">
        <v>0</v>
      </c>
      <c r="AA2754" s="2">
        <v>0</v>
      </c>
      <c r="AB2754" s="2">
        <v>27.35</v>
      </c>
    </row>
    <row r="2755" spans="24:28" x14ac:dyDescent="0.25">
      <c r="X2755" s="1">
        <v>90497</v>
      </c>
      <c r="Y2755" s="1">
        <v>400</v>
      </c>
      <c r="Z2755" s="2">
        <v>95</v>
      </c>
      <c r="AA2755" s="2">
        <v>205.21</v>
      </c>
      <c r="AB2755" s="2">
        <v>29.16</v>
      </c>
    </row>
    <row r="2756" spans="24:28" x14ac:dyDescent="0.25">
      <c r="X2756" s="1">
        <v>90528</v>
      </c>
      <c r="Y2756" s="1">
        <v>290</v>
      </c>
      <c r="Z2756" s="2">
        <v>139.96</v>
      </c>
      <c r="AA2756" s="2">
        <v>387</v>
      </c>
      <c r="AB2756" s="2">
        <v>0</v>
      </c>
    </row>
    <row r="2757" spans="24:28" x14ac:dyDescent="0.25">
      <c r="X2757" s="1">
        <v>90545</v>
      </c>
      <c r="Y2757" s="1">
        <v>450</v>
      </c>
      <c r="Z2757" s="2">
        <v>7.96</v>
      </c>
      <c r="AA2757" s="2">
        <v>16.62</v>
      </c>
      <c r="AB2757" s="2">
        <v>0</v>
      </c>
    </row>
    <row r="2758" spans="24:28" x14ac:dyDescent="0.25">
      <c r="X2758" s="1">
        <v>90577</v>
      </c>
      <c r="Y2758" s="1">
        <v>320</v>
      </c>
      <c r="Z2758" s="2">
        <v>0</v>
      </c>
      <c r="AA2758" s="2">
        <v>49.01</v>
      </c>
      <c r="AB2758" s="2">
        <v>0</v>
      </c>
    </row>
    <row r="2759" spans="24:28" x14ac:dyDescent="0.25">
      <c r="X2759" s="1">
        <v>90584</v>
      </c>
      <c r="Y2759" s="1">
        <v>400</v>
      </c>
      <c r="Z2759" s="2">
        <v>17.59</v>
      </c>
      <c r="AA2759" s="2">
        <v>0</v>
      </c>
      <c r="AB2759" s="2">
        <v>200.56</v>
      </c>
    </row>
    <row r="2760" spans="24:28" x14ac:dyDescent="0.25">
      <c r="X2760" s="1">
        <v>90641</v>
      </c>
      <c r="Y2760" s="1">
        <v>250</v>
      </c>
      <c r="Z2760" s="2">
        <v>427.7</v>
      </c>
      <c r="AA2760" s="2">
        <v>0</v>
      </c>
      <c r="AB2760" s="2">
        <v>0</v>
      </c>
    </row>
    <row r="2761" spans="24:28" x14ac:dyDescent="0.25">
      <c r="X2761" s="1">
        <v>90645</v>
      </c>
      <c r="Y2761" s="1">
        <v>220</v>
      </c>
      <c r="Z2761" s="2">
        <v>49.44</v>
      </c>
      <c r="AA2761" s="2">
        <v>0</v>
      </c>
      <c r="AB2761" s="2">
        <v>0</v>
      </c>
    </row>
    <row r="2762" spans="24:28" x14ac:dyDescent="0.25">
      <c r="X2762" s="1">
        <v>90649</v>
      </c>
      <c r="Y2762" s="1">
        <v>150</v>
      </c>
      <c r="Z2762" s="2">
        <v>0</v>
      </c>
      <c r="AA2762" s="2">
        <v>196.09</v>
      </c>
      <c r="AB2762" s="2">
        <v>0</v>
      </c>
    </row>
    <row r="2763" spans="24:28" x14ac:dyDescent="0.25">
      <c r="X2763" s="1">
        <v>90656</v>
      </c>
      <c r="Y2763" s="1">
        <v>650</v>
      </c>
      <c r="Z2763" s="2">
        <v>49.54</v>
      </c>
      <c r="AA2763" s="2">
        <v>49.42</v>
      </c>
      <c r="AB2763" s="2">
        <v>92.56</v>
      </c>
    </row>
    <row r="2764" spans="24:28" x14ac:dyDescent="0.25">
      <c r="X2764" s="1">
        <v>90658</v>
      </c>
      <c r="Y2764" s="1">
        <v>290</v>
      </c>
      <c r="Z2764" s="2">
        <v>1229.4000000000001</v>
      </c>
      <c r="AA2764" s="2">
        <v>0</v>
      </c>
      <c r="AB2764" s="2">
        <v>0</v>
      </c>
    </row>
    <row r="2765" spans="24:28" x14ac:dyDescent="0.25">
      <c r="X2765" s="1">
        <v>90669</v>
      </c>
      <c r="Y2765" s="1">
        <v>450</v>
      </c>
      <c r="Z2765" s="2">
        <v>183.75</v>
      </c>
      <c r="AA2765" s="2">
        <v>85.12</v>
      </c>
      <c r="AB2765" s="2">
        <v>30.45</v>
      </c>
    </row>
    <row r="2766" spans="24:28" x14ac:dyDescent="0.25">
      <c r="X2766" s="1">
        <v>90670</v>
      </c>
      <c r="Y2766" s="1">
        <v>650</v>
      </c>
      <c r="Z2766" s="2">
        <v>66.69</v>
      </c>
      <c r="AA2766" s="2">
        <v>0</v>
      </c>
      <c r="AB2766" s="2">
        <v>36.18</v>
      </c>
    </row>
    <row r="2767" spans="24:28" x14ac:dyDescent="0.25">
      <c r="X2767" s="1">
        <v>90671</v>
      </c>
      <c r="Y2767" s="1">
        <v>4980</v>
      </c>
      <c r="Z2767" s="2">
        <v>249.65</v>
      </c>
      <c r="AA2767" s="2">
        <v>95.8</v>
      </c>
      <c r="AB2767" s="2">
        <v>192.87</v>
      </c>
    </row>
    <row r="2768" spans="24:28" x14ac:dyDescent="0.25">
      <c r="X2768" s="1">
        <v>90672</v>
      </c>
      <c r="Y2768" s="1">
        <v>104</v>
      </c>
      <c r="Z2768" s="2">
        <v>0</v>
      </c>
      <c r="AA2768" s="2">
        <v>0</v>
      </c>
      <c r="AB2768" s="2">
        <v>26.17</v>
      </c>
    </row>
    <row r="2769" spans="24:28" x14ac:dyDescent="0.25">
      <c r="X2769" s="1">
        <v>90680</v>
      </c>
      <c r="Y2769" s="1">
        <v>340</v>
      </c>
      <c r="Z2769" s="2">
        <v>0</v>
      </c>
      <c r="AA2769" s="2">
        <v>185.81</v>
      </c>
      <c r="AB2769" s="2">
        <v>0</v>
      </c>
    </row>
    <row r="2770" spans="24:28" x14ac:dyDescent="0.25">
      <c r="X2770" s="1">
        <v>90696</v>
      </c>
      <c r="Y2770" s="1">
        <v>370</v>
      </c>
      <c r="Z2770" s="2">
        <v>95.24</v>
      </c>
      <c r="AA2770" s="2">
        <v>0</v>
      </c>
      <c r="AB2770" s="2">
        <v>30.65</v>
      </c>
    </row>
    <row r="2771" spans="24:28" x14ac:dyDescent="0.25">
      <c r="X2771" s="1">
        <v>90697</v>
      </c>
      <c r="Y2771" s="1">
        <v>777</v>
      </c>
      <c r="Z2771" s="2">
        <v>179.76</v>
      </c>
      <c r="AA2771" s="2">
        <v>0</v>
      </c>
      <c r="AB2771" s="2">
        <v>0</v>
      </c>
    </row>
    <row r="2772" spans="24:28" x14ac:dyDescent="0.25">
      <c r="X2772" s="1">
        <v>90773</v>
      </c>
      <c r="Y2772" s="1">
        <v>400</v>
      </c>
      <c r="Z2772" s="2">
        <v>19.3</v>
      </c>
      <c r="AA2772" s="2">
        <v>98.84</v>
      </c>
      <c r="AB2772" s="2">
        <v>55.85</v>
      </c>
    </row>
    <row r="2773" spans="24:28" x14ac:dyDescent="0.25">
      <c r="X2773" s="1">
        <v>90782</v>
      </c>
      <c r="Y2773" s="1">
        <v>104</v>
      </c>
      <c r="Z2773" s="2">
        <v>194.95</v>
      </c>
      <c r="AA2773" s="2">
        <v>0</v>
      </c>
      <c r="AB2773" s="2">
        <v>0</v>
      </c>
    </row>
    <row r="2774" spans="24:28" x14ac:dyDescent="0.25">
      <c r="X2774" s="1">
        <v>90787</v>
      </c>
      <c r="Y2774" s="1">
        <v>290</v>
      </c>
      <c r="Z2774" s="2">
        <v>128.46</v>
      </c>
      <c r="AA2774" s="2">
        <v>0</v>
      </c>
      <c r="AB2774" s="2">
        <v>167.2</v>
      </c>
    </row>
    <row r="2775" spans="24:28" x14ac:dyDescent="0.25">
      <c r="X2775" s="1">
        <v>90789</v>
      </c>
      <c r="Y2775" s="1">
        <v>360</v>
      </c>
      <c r="Z2775" s="2">
        <v>46.36</v>
      </c>
      <c r="AA2775" s="2">
        <v>0</v>
      </c>
      <c r="AB2775" s="2">
        <v>0</v>
      </c>
    </row>
    <row r="2776" spans="24:28" x14ac:dyDescent="0.25">
      <c r="X2776" s="1">
        <v>90796</v>
      </c>
      <c r="Y2776" s="1">
        <v>450</v>
      </c>
      <c r="Z2776" s="2">
        <v>8.65</v>
      </c>
      <c r="AA2776" s="2">
        <v>0</v>
      </c>
      <c r="AB2776" s="2">
        <v>0</v>
      </c>
    </row>
    <row r="2777" spans="24:28" x14ac:dyDescent="0.25">
      <c r="X2777" s="1">
        <v>90802</v>
      </c>
      <c r="Y2777" s="1">
        <v>777</v>
      </c>
      <c r="Z2777" s="2">
        <v>0</v>
      </c>
      <c r="AA2777" s="2">
        <v>380.76</v>
      </c>
      <c r="AB2777" s="2">
        <v>0</v>
      </c>
    </row>
    <row r="2778" spans="24:28" x14ac:dyDescent="0.25">
      <c r="X2778" s="1">
        <v>90811</v>
      </c>
      <c r="Y2778" s="1">
        <v>220</v>
      </c>
      <c r="Z2778" s="2">
        <v>779.94</v>
      </c>
      <c r="AA2778" s="2">
        <v>0</v>
      </c>
      <c r="AB2778" s="2">
        <v>131.55000000000001</v>
      </c>
    </row>
    <row r="2779" spans="24:28" x14ac:dyDescent="0.25">
      <c r="X2779" s="1">
        <v>90815</v>
      </c>
      <c r="Y2779" s="1">
        <v>104</v>
      </c>
      <c r="Z2779" s="2">
        <v>81.38</v>
      </c>
      <c r="AA2779" s="2">
        <v>0</v>
      </c>
      <c r="AB2779" s="2">
        <v>0</v>
      </c>
    </row>
    <row r="2780" spans="24:28" x14ac:dyDescent="0.25">
      <c r="X2780" s="1">
        <v>90839</v>
      </c>
      <c r="Y2780" s="1">
        <v>250</v>
      </c>
      <c r="Z2780" s="2">
        <v>605.01</v>
      </c>
      <c r="AA2780" s="2">
        <v>0</v>
      </c>
      <c r="AB2780" s="2">
        <v>0</v>
      </c>
    </row>
    <row r="2781" spans="24:28" x14ac:dyDescent="0.25">
      <c r="X2781" s="1">
        <v>90850</v>
      </c>
      <c r="Y2781" s="1">
        <v>320</v>
      </c>
      <c r="Z2781" s="2">
        <v>0</v>
      </c>
      <c r="AA2781" s="2">
        <v>135.66</v>
      </c>
      <c r="AB2781" s="2">
        <v>144.87</v>
      </c>
    </row>
    <row r="2782" spans="24:28" x14ac:dyDescent="0.25">
      <c r="X2782" s="1">
        <v>90885</v>
      </c>
      <c r="Y2782" s="1">
        <v>400</v>
      </c>
      <c r="Z2782" s="2">
        <v>0</v>
      </c>
      <c r="AA2782" s="2">
        <v>18.53</v>
      </c>
      <c r="AB2782" s="2">
        <v>0</v>
      </c>
    </row>
    <row r="2783" spans="24:28" x14ac:dyDescent="0.25">
      <c r="X2783" s="1">
        <v>90889</v>
      </c>
      <c r="Y2783" s="1">
        <v>220</v>
      </c>
      <c r="Z2783" s="2">
        <v>49.83</v>
      </c>
      <c r="AA2783" s="2">
        <v>0</v>
      </c>
      <c r="AB2783" s="2">
        <v>0</v>
      </c>
    </row>
    <row r="2784" spans="24:28" x14ac:dyDescent="0.25">
      <c r="X2784" s="1">
        <v>90901</v>
      </c>
      <c r="Y2784" s="1">
        <v>150</v>
      </c>
      <c r="Z2784" s="2">
        <v>0</v>
      </c>
      <c r="AA2784" s="2">
        <v>210.84</v>
      </c>
      <c r="AB2784" s="2">
        <v>40.39</v>
      </c>
    </row>
    <row r="2785" spans="24:28" x14ac:dyDescent="0.25">
      <c r="X2785" s="1">
        <v>90916</v>
      </c>
      <c r="Y2785" s="1">
        <v>290</v>
      </c>
      <c r="Z2785" s="2">
        <v>386.28</v>
      </c>
      <c r="AA2785" s="2">
        <v>0</v>
      </c>
      <c r="AB2785" s="2">
        <v>69.2</v>
      </c>
    </row>
    <row r="2786" spans="24:28" x14ac:dyDescent="0.25">
      <c r="X2786" s="1">
        <v>90924</v>
      </c>
      <c r="Y2786" s="1">
        <v>280</v>
      </c>
      <c r="Z2786" s="2">
        <v>120.98</v>
      </c>
      <c r="AA2786" s="2">
        <v>0</v>
      </c>
      <c r="AB2786" s="2">
        <v>0</v>
      </c>
    </row>
    <row r="2787" spans="24:28" x14ac:dyDescent="0.25">
      <c r="X2787" s="1">
        <v>90966</v>
      </c>
      <c r="Y2787" s="1">
        <v>450</v>
      </c>
      <c r="Z2787" s="2">
        <v>0</v>
      </c>
      <c r="AA2787" s="2">
        <v>0</v>
      </c>
      <c r="AB2787" s="2">
        <v>133.94999999999999</v>
      </c>
    </row>
    <row r="2788" spans="24:28" x14ac:dyDescent="0.25">
      <c r="X2788" s="1">
        <v>90969</v>
      </c>
      <c r="Y2788" s="1">
        <v>250</v>
      </c>
      <c r="Z2788" s="2">
        <v>1035.6199999999999</v>
      </c>
      <c r="AA2788" s="2">
        <v>0</v>
      </c>
      <c r="AB2788" s="2">
        <v>99.48</v>
      </c>
    </row>
    <row r="2789" spans="24:28" x14ac:dyDescent="0.25">
      <c r="X2789" s="1">
        <v>90971</v>
      </c>
      <c r="Y2789" s="1">
        <v>220</v>
      </c>
      <c r="Z2789" s="2">
        <v>178.05</v>
      </c>
      <c r="AA2789" s="2">
        <v>0</v>
      </c>
      <c r="AB2789" s="2">
        <v>0</v>
      </c>
    </row>
    <row r="2790" spans="24:28" x14ac:dyDescent="0.25">
      <c r="X2790" s="1">
        <v>90976</v>
      </c>
      <c r="Y2790" s="1">
        <v>400</v>
      </c>
      <c r="Z2790" s="2">
        <v>137.69999999999999</v>
      </c>
      <c r="AA2790" s="2">
        <v>0</v>
      </c>
      <c r="AB2790" s="2">
        <v>0</v>
      </c>
    </row>
    <row r="2791" spans="24:28" x14ac:dyDescent="0.25">
      <c r="X2791" s="1">
        <v>91000</v>
      </c>
      <c r="Y2791" s="1">
        <v>4980</v>
      </c>
      <c r="Z2791" s="2">
        <v>0</v>
      </c>
      <c r="AA2791" s="2">
        <v>0</v>
      </c>
      <c r="AB2791" s="2">
        <v>65.75</v>
      </c>
    </row>
    <row r="2792" spans="24:28" x14ac:dyDescent="0.25">
      <c r="X2792" s="1">
        <v>91001</v>
      </c>
      <c r="Y2792" s="1">
        <v>290</v>
      </c>
      <c r="Z2792" s="2">
        <v>0</v>
      </c>
      <c r="AA2792" s="2">
        <v>354.98</v>
      </c>
      <c r="AB2792" s="2">
        <v>512.4</v>
      </c>
    </row>
    <row r="2793" spans="24:28" x14ac:dyDescent="0.25">
      <c r="X2793" s="1">
        <v>91014</v>
      </c>
      <c r="Y2793" s="1">
        <v>150</v>
      </c>
      <c r="Z2793" s="2">
        <v>0</v>
      </c>
      <c r="AA2793" s="2">
        <v>0</v>
      </c>
      <c r="AB2793" s="2">
        <v>161.47999999999999</v>
      </c>
    </row>
    <row r="2794" spans="24:28" x14ac:dyDescent="0.25">
      <c r="X2794" s="1">
        <v>91015</v>
      </c>
      <c r="Y2794" s="1">
        <v>150</v>
      </c>
      <c r="Z2794" s="2">
        <v>35.270000000000003</v>
      </c>
      <c r="AA2794" s="2">
        <v>0</v>
      </c>
      <c r="AB2794" s="2">
        <v>0</v>
      </c>
    </row>
    <row r="2795" spans="24:28" x14ac:dyDescent="0.25">
      <c r="X2795" s="1">
        <v>91016</v>
      </c>
      <c r="Y2795" s="1">
        <v>150</v>
      </c>
      <c r="Z2795" s="2">
        <v>540</v>
      </c>
      <c r="AA2795" s="2">
        <v>1267.8499999999999</v>
      </c>
      <c r="AB2795" s="2">
        <v>0</v>
      </c>
    </row>
    <row r="2796" spans="24:28" x14ac:dyDescent="0.25">
      <c r="X2796" s="1">
        <v>91021</v>
      </c>
      <c r="Y2796" s="1">
        <v>104</v>
      </c>
      <c r="Z2796" s="2">
        <v>189.6</v>
      </c>
      <c r="AA2796" s="2">
        <v>75.42</v>
      </c>
      <c r="AB2796" s="2">
        <v>0</v>
      </c>
    </row>
    <row r="2797" spans="24:28" x14ac:dyDescent="0.25">
      <c r="X2797" s="1">
        <v>91037</v>
      </c>
      <c r="Y2797" s="1">
        <v>260</v>
      </c>
      <c r="Z2797" s="2">
        <v>183.94</v>
      </c>
      <c r="AA2797" s="2">
        <v>0</v>
      </c>
      <c r="AB2797" s="2">
        <v>0</v>
      </c>
    </row>
    <row r="2798" spans="24:28" x14ac:dyDescent="0.25">
      <c r="X2798" s="1">
        <v>91057</v>
      </c>
      <c r="Y2798" s="1">
        <v>104</v>
      </c>
      <c r="Z2798" s="2">
        <v>528.38</v>
      </c>
      <c r="AA2798" s="2">
        <v>625.14</v>
      </c>
      <c r="AB2798" s="2">
        <v>311.97000000000003</v>
      </c>
    </row>
    <row r="2799" spans="24:28" x14ac:dyDescent="0.25">
      <c r="X2799" s="1">
        <v>91060</v>
      </c>
      <c r="Y2799" s="1">
        <v>104</v>
      </c>
      <c r="Z2799" s="2">
        <v>130.61000000000001</v>
      </c>
      <c r="AA2799" s="2">
        <v>0</v>
      </c>
      <c r="AB2799" s="2">
        <v>0</v>
      </c>
    </row>
    <row r="2800" spans="24:28" x14ac:dyDescent="0.25">
      <c r="X2800" s="1">
        <v>91136</v>
      </c>
      <c r="Y2800" s="1">
        <v>290</v>
      </c>
      <c r="Z2800" s="2">
        <v>44.7</v>
      </c>
      <c r="AA2800" s="2">
        <v>756.85</v>
      </c>
      <c r="AB2800" s="2">
        <v>230.13</v>
      </c>
    </row>
    <row r="2801" spans="24:28" x14ac:dyDescent="0.25">
      <c r="X2801" s="1">
        <v>91139</v>
      </c>
      <c r="Y2801" s="1">
        <v>150</v>
      </c>
      <c r="Z2801" s="2">
        <v>140.9</v>
      </c>
      <c r="AA2801" s="2">
        <v>143.97</v>
      </c>
      <c r="AB2801" s="2">
        <v>284.82</v>
      </c>
    </row>
    <row r="2802" spans="24:28" x14ac:dyDescent="0.25">
      <c r="X2802" s="1">
        <v>91146</v>
      </c>
      <c r="Y2802" s="1">
        <v>104</v>
      </c>
      <c r="Z2802" s="2">
        <v>182.48</v>
      </c>
      <c r="AA2802" s="2">
        <v>150.96</v>
      </c>
      <c r="AB2802" s="2">
        <v>0</v>
      </c>
    </row>
    <row r="2803" spans="24:28" x14ac:dyDescent="0.25">
      <c r="X2803" s="1">
        <v>91148</v>
      </c>
      <c r="Y2803" s="1">
        <v>555</v>
      </c>
      <c r="Z2803" s="2">
        <v>0</v>
      </c>
      <c r="AA2803" s="2">
        <v>0</v>
      </c>
      <c r="AB2803" s="2">
        <v>976.39</v>
      </c>
    </row>
    <row r="2804" spans="24:28" x14ac:dyDescent="0.25">
      <c r="X2804" s="1">
        <v>91150</v>
      </c>
      <c r="Y2804" s="1">
        <v>4980</v>
      </c>
      <c r="Z2804" s="2">
        <v>183.94</v>
      </c>
      <c r="AA2804" s="2">
        <v>0</v>
      </c>
      <c r="AB2804" s="2">
        <v>384.47</v>
      </c>
    </row>
    <row r="2805" spans="24:28" x14ac:dyDescent="0.25">
      <c r="X2805" s="1">
        <v>91176</v>
      </c>
      <c r="Y2805" s="1">
        <v>4980</v>
      </c>
      <c r="Z2805" s="2">
        <v>0</v>
      </c>
      <c r="AA2805" s="2">
        <v>0</v>
      </c>
      <c r="AB2805" s="2">
        <v>213.94</v>
      </c>
    </row>
    <row r="2806" spans="24:28" x14ac:dyDescent="0.25">
      <c r="X2806" s="1">
        <v>91179</v>
      </c>
      <c r="Y2806" s="1">
        <v>180</v>
      </c>
      <c r="Z2806" s="2">
        <v>776</v>
      </c>
      <c r="AA2806" s="2">
        <v>0</v>
      </c>
      <c r="AB2806" s="2">
        <v>0</v>
      </c>
    </row>
    <row r="2807" spans="24:28" x14ac:dyDescent="0.25">
      <c r="X2807" s="1">
        <v>91190</v>
      </c>
      <c r="Y2807" s="1">
        <v>290</v>
      </c>
      <c r="Z2807" s="2">
        <v>177</v>
      </c>
      <c r="AA2807" s="2">
        <v>0</v>
      </c>
      <c r="AB2807" s="2">
        <v>228.6</v>
      </c>
    </row>
    <row r="2808" spans="24:28" x14ac:dyDescent="0.25">
      <c r="X2808" s="1">
        <v>91262</v>
      </c>
      <c r="Y2808" s="1">
        <v>104</v>
      </c>
      <c r="Z2808" s="2">
        <v>329.59</v>
      </c>
      <c r="AA2808" s="2">
        <v>142.80000000000001</v>
      </c>
      <c r="AB2808" s="2">
        <v>207.2</v>
      </c>
    </row>
    <row r="2809" spans="24:28" x14ac:dyDescent="0.25">
      <c r="X2809" s="1">
        <v>91286</v>
      </c>
      <c r="Y2809" s="1">
        <v>260</v>
      </c>
      <c r="Z2809" s="2">
        <v>225.79</v>
      </c>
      <c r="AA2809" s="2">
        <v>0</v>
      </c>
      <c r="AB2809" s="2">
        <v>47.88</v>
      </c>
    </row>
    <row r="2810" spans="24:28" x14ac:dyDescent="0.25">
      <c r="X2810" s="1">
        <v>91303</v>
      </c>
      <c r="Y2810" s="1">
        <v>260</v>
      </c>
      <c r="Z2810" s="2">
        <v>0</v>
      </c>
      <c r="AA2810" s="2">
        <v>549.92999999999995</v>
      </c>
      <c r="AB2810" s="2">
        <v>0</v>
      </c>
    </row>
    <row r="2811" spans="24:28" x14ac:dyDescent="0.25">
      <c r="X2811" s="1">
        <v>91304</v>
      </c>
      <c r="Y2811" s="1">
        <v>290</v>
      </c>
      <c r="Z2811" s="2">
        <v>0</v>
      </c>
      <c r="AA2811" s="2">
        <v>72.900000000000006</v>
      </c>
      <c r="AB2811" s="2">
        <v>0</v>
      </c>
    </row>
    <row r="2812" spans="24:28" x14ac:dyDescent="0.25">
      <c r="X2812" s="1">
        <v>91322</v>
      </c>
      <c r="Y2812" s="1">
        <v>320</v>
      </c>
      <c r="Z2812" s="2">
        <v>181.43</v>
      </c>
      <c r="AA2812" s="2">
        <v>0</v>
      </c>
      <c r="AB2812" s="2">
        <v>0</v>
      </c>
    </row>
    <row r="2813" spans="24:28" x14ac:dyDescent="0.25">
      <c r="X2813" s="1">
        <v>91334</v>
      </c>
      <c r="Y2813" s="1">
        <v>400</v>
      </c>
      <c r="Z2813" s="2">
        <v>49.54</v>
      </c>
      <c r="AA2813" s="2">
        <v>0</v>
      </c>
      <c r="AB2813" s="2">
        <v>45.54</v>
      </c>
    </row>
    <row r="2814" spans="24:28" x14ac:dyDescent="0.25">
      <c r="X2814" s="1">
        <v>91349</v>
      </c>
      <c r="Y2814" s="1">
        <v>150</v>
      </c>
      <c r="Z2814" s="2">
        <v>366.06</v>
      </c>
      <c r="AA2814" s="2">
        <v>231.94</v>
      </c>
      <c r="AB2814" s="2">
        <v>735.54</v>
      </c>
    </row>
    <row r="2815" spans="24:28" x14ac:dyDescent="0.25">
      <c r="X2815" s="1">
        <v>91356</v>
      </c>
      <c r="Y2815" s="1">
        <v>220</v>
      </c>
      <c r="Z2815" s="2">
        <v>182.48</v>
      </c>
      <c r="AA2815" s="2">
        <v>0</v>
      </c>
      <c r="AB2815" s="2">
        <v>0</v>
      </c>
    </row>
    <row r="2816" spans="24:28" x14ac:dyDescent="0.25">
      <c r="X2816" s="1">
        <v>91371</v>
      </c>
      <c r="Y2816" s="1">
        <v>4980</v>
      </c>
      <c r="Z2816" s="2">
        <v>0</v>
      </c>
      <c r="AA2816" s="2">
        <v>0</v>
      </c>
      <c r="AB2816" s="2">
        <v>837.12</v>
      </c>
    </row>
    <row r="2817" spans="24:28" x14ac:dyDescent="0.25">
      <c r="X2817" s="1">
        <v>91376</v>
      </c>
      <c r="Y2817" s="1">
        <v>104</v>
      </c>
      <c r="Z2817" s="2">
        <v>39.119999999999997</v>
      </c>
      <c r="AA2817" s="2">
        <v>0</v>
      </c>
      <c r="AB2817" s="2">
        <v>0</v>
      </c>
    </row>
    <row r="2818" spans="24:28" x14ac:dyDescent="0.25">
      <c r="X2818" s="1">
        <v>91437</v>
      </c>
      <c r="Y2818" s="1">
        <v>360</v>
      </c>
      <c r="Z2818" s="2">
        <v>181.35</v>
      </c>
      <c r="AA2818" s="2">
        <v>0</v>
      </c>
      <c r="AB2818" s="2">
        <v>0</v>
      </c>
    </row>
    <row r="2819" spans="24:28" x14ac:dyDescent="0.25">
      <c r="X2819" s="1">
        <v>91447</v>
      </c>
      <c r="Y2819" s="1">
        <v>400</v>
      </c>
      <c r="Z2819" s="2">
        <v>0</v>
      </c>
      <c r="AA2819" s="2">
        <v>347.76</v>
      </c>
      <c r="AB2819" s="2">
        <v>0</v>
      </c>
    </row>
    <row r="2820" spans="24:28" x14ac:dyDescent="0.25">
      <c r="X2820" s="1">
        <v>91452</v>
      </c>
      <c r="Y2820" s="1">
        <v>150</v>
      </c>
      <c r="Z2820" s="2">
        <v>93.59</v>
      </c>
      <c r="AA2820" s="2">
        <v>0</v>
      </c>
      <c r="AB2820" s="2">
        <v>0</v>
      </c>
    </row>
    <row r="2821" spans="24:28" x14ac:dyDescent="0.25">
      <c r="X2821" s="1">
        <v>91456</v>
      </c>
      <c r="Y2821" s="1">
        <v>360</v>
      </c>
      <c r="Z2821" s="2">
        <v>362.7</v>
      </c>
      <c r="AA2821" s="2">
        <v>0</v>
      </c>
      <c r="AB2821" s="2">
        <v>0</v>
      </c>
    </row>
    <row r="2822" spans="24:28" x14ac:dyDescent="0.25">
      <c r="X2822" s="1">
        <v>91466</v>
      </c>
      <c r="Y2822" s="1">
        <v>450</v>
      </c>
      <c r="Z2822" s="2">
        <v>0</v>
      </c>
      <c r="AA2822" s="2">
        <v>0</v>
      </c>
      <c r="AB2822" s="2">
        <v>30.91</v>
      </c>
    </row>
    <row r="2823" spans="24:28" x14ac:dyDescent="0.25">
      <c r="X2823" s="1">
        <v>91479</v>
      </c>
      <c r="Y2823" s="1">
        <v>150</v>
      </c>
      <c r="Z2823" s="2">
        <v>0</v>
      </c>
      <c r="AA2823" s="2">
        <v>45.9</v>
      </c>
      <c r="AB2823" s="2">
        <v>0</v>
      </c>
    </row>
    <row r="2824" spans="24:28" x14ac:dyDescent="0.25">
      <c r="X2824" s="1">
        <v>91485</v>
      </c>
      <c r="Y2824" s="1">
        <v>320</v>
      </c>
      <c r="Z2824" s="2">
        <v>97.58</v>
      </c>
      <c r="AA2824" s="2">
        <v>370.65</v>
      </c>
      <c r="AB2824" s="2">
        <v>0</v>
      </c>
    </row>
    <row r="2825" spans="24:28" x14ac:dyDescent="0.25">
      <c r="X2825" s="1">
        <v>91514</v>
      </c>
      <c r="Y2825" s="1">
        <v>290</v>
      </c>
      <c r="Z2825" s="2">
        <v>182.52</v>
      </c>
      <c r="AA2825" s="2">
        <v>0</v>
      </c>
      <c r="AB2825" s="2">
        <v>0</v>
      </c>
    </row>
    <row r="2826" spans="24:28" x14ac:dyDescent="0.25">
      <c r="X2826" s="1">
        <v>91523</v>
      </c>
      <c r="Y2826" s="1">
        <v>370</v>
      </c>
      <c r="Z2826" s="2">
        <v>130.58000000000001</v>
      </c>
      <c r="AA2826" s="2">
        <v>0</v>
      </c>
      <c r="AB2826" s="2">
        <v>1205.07</v>
      </c>
    </row>
    <row r="2827" spans="24:28" x14ac:dyDescent="0.25">
      <c r="X2827" s="1">
        <v>91525</v>
      </c>
      <c r="Y2827" s="1">
        <v>370</v>
      </c>
      <c r="Z2827" s="2">
        <v>0</v>
      </c>
      <c r="AA2827" s="2">
        <v>113.34</v>
      </c>
      <c r="AB2827" s="2">
        <v>0</v>
      </c>
    </row>
    <row r="2828" spans="24:28" x14ac:dyDescent="0.25">
      <c r="X2828" s="1">
        <v>91529</v>
      </c>
      <c r="Y2828" s="1">
        <v>150</v>
      </c>
      <c r="Z2828" s="2">
        <v>0</v>
      </c>
      <c r="AA2828" s="2">
        <v>145.91</v>
      </c>
      <c r="AB2828" s="2">
        <v>0</v>
      </c>
    </row>
    <row r="2829" spans="24:28" x14ac:dyDescent="0.25">
      <c r="X2829" s="1">
        <v>91535</v>
      </c>
      <c r="Y2829" s="1">
        <v>320</v>
      </c>
      <c r="Z2829" s="2">
        <v>0</v>
      </c>
      <c r="AA2829" s="2">
        <v>46.53</v>
      </c>
      <c r="AB2829" s="2">
        <v>0</v>
      </c>
    </row>
    <row r="2830" spans="24:28" x14ac:dyDescent="0.25">
      <c r="X2830" s="1">
        <v>91539</v>
      </c>
      <c r="Y2830" s="1">
        <v>260</v>
      </c>
      <c r="Z2830" s="2">
        <v>0</v>
      </c>
      <c r="AA2830" s="2">
        <v>496.9</v>
      </c>
      <c r="AB2830" s="2">
        <v>94.41</v>
      </c>
    </row>
    <row r="2831" spans="24:28" x14ac:dyDescent="0.25">
      <c r="X2831" s="1">
        <v>91545</v>
      </c>
      <c r="Y2831" s="1">
        <v>400</v>
      </c>
      <c r="Z2831" s="2">
        <v>140.86000000000001</v>
      </c>
      <c r="AA2831" s="2">
        <v>181.22</v>
      </c>
      <c r="AB2831" s="2">
        <v>98.02</v>
      </c>
    </row>
    <row r="2832" spans="24:28" x14ac:dyDescent="0.25">
      <c r="X2832" s="1">
        <v>91588</v>
      </c>
      <c r="Y2832" s="1">
        <v>555</v>
      </c>
      <c r="Z2832" s="2">
        <v>46.59</v>
      </c>
      <c r="AA2832" s="2">
        <v>0</v>
      </c>
      <c r="AB2832" s="2">
        <v>0</v>
      </c>
    </row>
    <row r="2833" spans="24:28" x14ac:dyDescent="0.25">
      <c r="X2833" s="1">
        <v>91595</v>
      </c>
      <c r="Y2833" s="1">
        <v>555</v>
      </c>
      <c r="Z2833" s="2">
        <v>353.37</v>
      </c>
      <c r="AA2833" s="2">
        <v>192.87</v>
      </c>
      <c r="AB2833" s="2">
        <v>306.24</v>
      </c>
    </row>
    <row r="2834" spans="24:28" x14ac:dyDescent="0.25">
      <c r="X2834" s="1">
        <v>91609</v>
      </c>
      <c r="Y2834" s="1">
        <v>150</v>
      </c>
      <c r="Z2834" s="2">
        <v>0</v>
      </c>
      <c r="AA2834" s="2">
        <v>0</v>
      </c>
      <c r="AB2834" s="2">
        <v>596.85</v>
      </c>
    </row>
    <row r="2835" spans="24:28" x14ac:dyDescent="0.25">
      <c r="X2835" s="1">
        <v>91631</v>
      </c>
      <c r="Y2835" s="1">
        <v>370</v>
      </c>
      <c r="Z2835" s="2">
        <v>0</v>
      </c>
      <c r="AA2835" s="2">
        <v>349.1</v>
      </c>
      <c r="AB2835" s="2">
        <v>0</v>
      </c>
    </row>
    <row r="2836" spans="24:28" x14ac:dyDescent="0.25">
      <c r="X2836" s="1">
        <v>91674</v>
      </c>
      <c r="Y2836" s="1">
        <v>400</v>
      </c>
      <c r="Z2836" s="2">
        <v>182.69</v>
      </c>
      <c r="AA2836" s="2">
        <v>144.41999999999999</v>
      </c>
      <c r="AB2836" s="2">
        <v>48.18</v>
      </c>
    </row>
    <row r="2837" spans="24:28" x14ac:dyDescent="0.25">
      <c r="X2837" s="1">
        <v>91676</v>
      </c>
      <c r="Y2837" s="1">
        <v>290</v>
      </c>
      <c r="Z2837" s="2">
        <v>49.84</v>
      </c>
      <c r="AA2837" s="2">
        <v>0</v>
      </c>
      <c r="AB2837" s="2">
        <v>0</v>
      </c>
    </row>
    <row r="2838" spans="24:28" x14ac:dyDescent="0.25">
      <c r="X2838" s="1">
        <v>91696</v>
      </c>
      <c r="Y2838" s="1">
        <v>300</v>
      </c>
      <c r="Z2838" s="2">
        <v>0</v>
      </c>
      <c r="AA2838" s="2">
        <v>263.2</v>
      </c>
      <c r="AB2838" s="2">
        <v>0</v>
      </c>
    </row>
    <row r="2839" spans="24:28" x14ac:dyDescent="0.25">
      <c r="X2839" s="1">
        <v>91706</v>
      </c>
      <c r="Y2839" s="1">
        <v>400</v>
      </c>
      <c r="Z2839" s="2">
        <v>19.38</v>
      </c>
      <c r="AA2839" s="2">
        <v>17.93</v>
      </c>
      <c r="AB2839" s="2">
        <v>0</v>
      </c>
    </row>
    <row r="2840" spans="24:28" x14ac:dyDescent="0.25">
      <c r="X2840" s="1">
        <v>91711</v>
      </c>
      <c r="Y2840" s="1">
        <v>450</v>
      </c>
      <c r="Z2840" s="2">
        <v>8.2799999999999994</v>
      </c>
      <c r="AA2840" s="2">
        <v>0</v>
      </c>
      <c r="AB2840" s="2">
        <v>0</v>
      </c>
    </row>
    <row r="2841" spans="24:28" x14ac:dyDescent="0.25">
      <c r="X2841" s="1">
        <v>91714</v>
      </c>
      <c r="Y2841" s="1">
        <v>300</v>
      </c>
      <c r="Z2841" s="2">
        <v>0</v>
      </c>
      <c r="AA2841" s="2">
        <v>187.35</v>
      </c>
      <c r="AB2841" s="2">
        <v>0</v>
      </c>
    </row>
    <row r="2842" spans="24:28" x14ac:dyDescent="0.25">
      <c r="X2842" s="1">
        <v>91732</v>
      </c>
      <c r="Y2842" s="1">
        <v>340</v>
      </c>
      <c r="Z2842" s="2">
        <v>10.86</v>
      </c>
      <c r="AA2842" s="2">
        <v>0</v>
      </c>
      <c r="AB2842" s="2">
        <v>0</v>
      </c>
    </row>
    <row r="2843" spans="24:28" x14ac:dyDescent="0.25">
      <c r="X2843" s="1">
        <v>91818</v>
      </c>
      <c r="Y2843" s="1">
        <v>180</v>
      </c>
      <c r="Z2843" s="2">
        <v>0</v>
      </c>
      <c r="AA2843" s="2">
        <v>0</v>
      </c>
      <c r="AB2843" s="2">
        <v>81.319999999999993</v>
      </c>
    </row>
    <row r="2844" spans="24:28" x14ac:dyDescent="0.25">
      <c r="X2844" s="1">
        <v>91833</v>
      </c>
      <c r="Y2844" s="1">
        <v>340</v>
      </c>
      <c r="Z2844" s="2">
        <v>0</v>
      </c>
      <c r="AA2844" s="2">
        <v>54.04</v>
      </c>
      <c r="AB2844" s="2">
        <v>0</v>
      </c>
    </row>
    <row r="2845" spans="24:28" x14ac:dyDescent="0.25">
      <c r="X2845" s="1">
        <v>91843</v>
      </c>
      <c r="Y2845" s="1">
        <v>400</v>
      </c>
      <c r="Z2845" s="2">
        <v>0</v>
      </c>
      <c r="AA2845" s="2">
        <v>138.38</v>
      </c>
      <c r="AB2845" s="2">
        <v>0</v>
      </c>
    </row>
    <row r="2846" spans="24:28" x14ac:dyDescent="0.25">
      <c r="X2846" s="1">
        <v>91844</v>
      </c>
      <c r="Y2846" s="1">
        <v>290</v>
      </c>
      <c r="Z2846" s="2">
        <v>0</v>
      </c>
      <c r="AA2846" s="2">
        <v>0</v>
      </c>
      <c r="AB2846" s="2">
        <v>87.49</v>
      </c>
    </row>
    <row r="2847" spans="24:28" x14ac:dyDescent="0.25">
      <c r="X2847" s="1">
        <v>91847</v>
      </c>
      <c r="Y2847" s="1">
        <v>280</v>
      </c>
      <c r="Z2847" s="2">
        <v>26.52</v>
      </c>
      <c r="AA2847" s="2">
        <v>0</v>
      </c>
      <c r="AB2847" s="2">
        <v>0</v>
      </c>
    </row>
    <row r="2848" spans="24:28" x14ac:dyDescent="0.25">
      <c r="X2848" s="1">
        <v>91879</v>
      </c>
      <c r="Y2848" s="1">
        <v>104</v>
      </c>
      <c r="Z2848" s="2">
        <v>0</v>
      </c>
      <c r="AA2848" s="2">
        <v>151.91999999999999</v>
      </c>
      <c r="AB2848" s="2">
        <v>0</v>
      </c>
    </row>
    <row r="2849" spans="24:28" x14ac:dyDescent="0.25">
      <c r="X2849" s="1">
        <v>91881</v>
      </c>
      <c r="Y2849" s="1">
        <v>104</v>
      </c>
      <c r="Z2849" s="2">
        <v>224.7</v>
      </c>
      <c r="AA2849" s="2">
        <v>0</v>
      </c>
      <c r="AB2849" s="2">
        <v>41</v>
      </c>
    </row>
    <row r="2850" spans="24:28" x14ac:dyDescent="0.25">
      <c r="X2850" s="1">
        <v>91895</v>
      </c>
      <c r="Y2850" s="1">
        <v>400</v>
      </c>
      <c r="Z2850" s="2">
        <v>39.840000000000003</v>
      </c>
      <c r="AA2850" s="2">
        <v>0</v>
      </c>
      <c r="AB2850" s="2">
        <v>0</v>
      </c>
    </row>
    <row r="2851" spans="24:28" x14ac:dyDescent="0.25">
      <c r="X2851" s="1">
        <v>91912</v>
      </c>
      <c r="Y2851" s="1">
        <v>340</v>
      </c>
      <c r="Z2851" s="2">
        <v>259.26</v>
      </c>
      <c r="AA2851" s="2">
        <v>0</v>
      </c>
      <c r="AB2851" s="2">
        <v>453.71</v>
      </c>
    </row>
    <row r="2852" spans="24:28" x14ac:dyDescent="0.25">
      <c r="X2852" s="1">
        <v>91920</v>
      </c>
      <c r="Y2852" s="1">
        <v>360</v>
      </c>
      <c r="Z2852" s="2">
        <v>0</v>
      </c>
      <c r="AA2852" s="2">
        <v>105.08</v>
      </c>
      <c r="AB2852" s="2">
        <v>0</v>
      </c>
    </row>
    <row r="2853" spans="24:28" x14ac:dyDescent="0.25">
      <c r="X2853" s="1">
        <v>91948</v>
      </c>
      <c r="Y2853" s="1">
        <v>340</v>
      </c>
      <c r="Z2853" s="2">
        <v>99.53</v>
      </c>
      <c r="AA2853" s="2">
        <v>0</v>
      </c>
      <c r="AB2853" s="2">
        <v>0</v>
      </c>
    </row>
    <row r="2854" spans="24:28" x14ac:dyDescent="0.25">
      <c r="X2854" s="1">
        <v>91957</v>
      </c>
      <c r="Y2854" s="1">
        <v>290</v>
      </c>
      <c r="Z2854" s="2">
        <v>0</v>
      </c>
      <c r="AA2854" s="2">
        <v>0</v>
      </c>
      <c r="AB2854" s="2">
        <v>366.48</v>
      </c>
    </row>
    <row r="2855" spans="24:28" x14ac:dyDescent="0.25">
      <c r="X2855" s="1">
        <v>91992</v>
      </c>
      <c r="Y2855" s="1">
        <v>360</v>
      </c>
      <c r="Z2855" s="2">
        <v>64.78</v>
      </c>
      <c r="AA2855" s="2">
        <v>0</v>
      </c>
      <c r="AB2855" s="2">
        <v>0</v>
      </c>
    </row>
    <row r="2856" spans="24:28" x14ac:dyDescent="0.25">
      <c r="X2856" s="1">
        <v>92003</v>
      </c>
      <c r="Y2856" s="1">
        <v>150</v>
      </c>
      <c r="Z2856" s="2">
        <v>0</v>
      </c>
      <c r="AA2856" s="2">
        <v>181.24</v>
      </c>
      <c r="AB2856" s="2">
        <v>182.06</v>
      </c>
    </row>
    <row r="2857" spans="24:28" x14ac:dyDescent="0.25">
      <c r="X2857" s="1">
        <v>92069</v>
      </c>
      <c r="Y2857" s="1">
        <v>220</v>
      </c>
      <c r="Z2857" s="2">
        <v>191.02</v>
      </c>
      <c r="AA2857" s="2">
        <v>0</v>
      </c>
      <c r="AB2857" s="2">
        <v>0</v>
      </c>
    </row>
    <row r="2858" spans="24:28" x14ac:dyDescent="0.25">
      <c r="X2858" s="1">
        <v>92070</v>
      </c>
      <c r="Y2858" s="1">
        <v>450</v>
      </c>
      <c r="Z2858" s="2">
        <v>0</v>
      </c>
      <c r="AA2858" s="2">
        <v>47.02</v>
      </c>
      <c r="AB2858" s="2">
        <v>0</v>
      </c>
    </row>
    <row r="2859" spans="24:28" x14ac:dyDescent="0.25">
      <c r="X2859" s="1">
        <v>92088</v>
      </c>
      <c r="Y2859" s="1">
        <v>250</v>
      </c>
      <c r="Z2859" s="2">
        <v>0</v>
      </c>
      <c r="AA2859" s="2">
        <v>0</v>
      </c>
      <c r="AB2859" s="2">
        <v>30.36</v>
      </c>
    </row>
    <row r="2860" spans="24:28" x14ac:dyDescent="0.25">
      <c r="X2860" s="1">
        <v>92102</v>
      </c>
      <c r="Y2860" s="1">
        <v>370</v>
      </c>
      <c r="Z2860" s="2">
        <v>0</v>
      </c>
      <c r="AA2860" s="2">
        <v>230.6</v>
      </c>
      <c r="AB2860" s="2">
        <v>0</v>
      </c>
    </row>
    <row r="2861" spans="24:28" x14ac:dyDescent="0.25">
      <c r="X2861" s="1">
        <v>92114</v>
      </c>
      <c r="Y2861" s="1">
        <v>360</v>
      </c>
      <c r="Z2861" s="2">
        <v>396.16</v>
      </c>
      <c r="AA2861" s="2">
        <v>1311.42</v>
      </c>
      <c r="AB2861" s="2">
        <v>52.07</v>
      </c>
    </row>
    <row r="2862" spans="24:28" x14ac:dyDescent="0.25">
      <c r="X2862" s="1">
        <v>92130</v>
      </c>
      <c r="Y2862" s="1">
        <v>370</v>
      </c>
      <c r="Z2862" s="2">
        <v>134.04</v>
      </c>
      <c r="AA2862" s="2">
        <v>0</v>
      </c>
      <c r="AB2862" s="2">
        <v>185.87</v>
      </c>
    </row>
    <row r="2863" spans="24:28" x14ac:dyDescent="0.25">
      <c r="X2863" s="1">
        <v>92186</v>
      </c>
      <c r="Y2863" s="1">
        <v>370</v>
      </c>
      <c r="Z2863" s="2">
        <v>140.31</v>
      </c>
      <c r="AA2863" s="2">
        <v>0</v>
      </c>
      <c r="AB2863" s="2">
        <v>0</v>
      </c>
    </row>
    <row r="2864" spans="24:28" x14ac:dyDescent="0.25">
      <c r="X2864" s="1">
        <v>92195</v>
      </c>
      <c r="Y2864" s="1">
        <v>777</v>
      </c>
      <c r="Z2864" s="2">
        <v>0</v>
      </c>
      <c r="AA2864" s="2">
        <v>0</v>
      </c>
      <c r="AB2864" s="2">
        <v>57.48</v>
      </c>
    </row>
    <row r="2865" spans="24:28" x14ac:dyDescent="0.25">
      <c r="X2865" s="1">
        <v>92202</v>
      </c>
      <c r="Y2865" s="1">
        <v>340</v>
      </c>
      <c r="Z2865" s="2">
        <v>198.57</v>
      </c>
      <c r="AA2865" s="2">
        <v>0</v>
      </c>
      <c r="AB2865" s="2">
        <v>0</v>
      </c>
    </row>
    <row r="2866" spans="24:28" x14ac:dyDescent="0.25">
      <c r="X2866" s="1">
        <v>92208</v>
      </c>
      <c r="Y2866" s="1">
        <v>340</v>
      </c>
      <c r="Z2866" s="2">
        <v>181.22</v>
      </c>
      <c r="AA2866" s="2">
        <v>115.48</v>
      </c>
      <c r="AB2866" s="2">
        <v>309.36</v>
      </c>
    </row>
    <row r="2867" spans="24:28" x14ac:dyDescent="0.25">
      <c r="X2867" s="1">
        <v>92214</v>
      </c>
      <c r="Y2867" s="1">
        <v>180</v>
      </c>
      <c r="Z2867" s="2">
        <v>0</v>
      </c>
      <c r="AA2867" s="2">
        <v>2382.12</v>
      </c>
      <c r="AB2867" s="2">
        <v>0</v>
      </c>
    </row>
    <row r="2868" spans="24:28" x14ac:dyDescent="0.25">
      <c r="X2868" s="1">
        <v>92258</v>
      </c>
      <c r="Y2868" s="1">
        <v>340</v>
      </c>
      <c r="Z2868" s="2">
        <v>184.22</v>
      </c>
      <c r="AA2868" s="2">
        <v>0</v>
      </c>
      <c r="AB2868" s="2">
        <v>94.51</v>
      </c>
    </row>
    <row r="2869" spans="24:28" x14ac:dyDescent="0.25">
      <c r="X2869" s="1">
        <v>92285</v>
      </c>
      <c r="Y2869" s="1">
        <v>340</v>
      </c>
      <c r="Z2869" s="2">
        <v>0</v>
      </c>
      <c r="AA2869" s="2">
        <v>291.66000000000003</v>
      </c>
      <c r="AB2869" s="2">
        <v>0</v>
      </c>
    </row>
    <row r="2870" spans="24:28" x14ac:dyDescent="0.25">
      <c r="X2870" s="1">
        <v>92286</v>
      </c>
      <c r="Y2870" s="1">
        <v>300</v>
      </c>
      <c r="Z2870" s="2">
        <v>0</v>
      </c>
      <c r="AA2870" s="2">
        <v>18.32</v>
      </c>
      <c r="AB2870" s="2">
        <v>0</v>
      </c>
    </row>
    <row r="2871" spans="24:28" x14ac:dyDescent="0.25">
      <c r="X2871" s="1">
        <v>92300</v>
      </c>
      <c r="Y2871" s="1">
        <v>340</v>
      </c>
      <c r="Z2871" s="2">
        <v>0</v>
      </c>
      <c r="AA2871" s="2">
        <v>367.96</v>
      </c>
      <c r="AB2871" s="2">
        <v>0</v>
      </c>
    </row>
    <row r="2872" spans="24:28" x14ac:dyDescent="0.25">
      <c r="X2872" s="1">
        <v>92307</v>
      </c>
      <c r="Y2872" s="1">
        <v>250</v>
      </c>
      <c r="Z2872" s="2">
        <v>373.69</v>
      </c>
      <c r="AA2872" s="2">
        <v>0</v>
      </c>
      <c r="AB2872" s="2">
        <v>0</v>
      </c>
    </row>
    <row r="2873" spans="24:28" x14ac:dyDescent="0.25">
      <c r="X2873" s="1">
        <v>92323</v>
      </c>
      <c r="Y2873" s="1">
        <v>370</v>
      </c>
      <c r="Z2873" s="2">
        <v>0</v>
      </c>
      <c r="AA2873" s="2">
        <v>81.13</v>
      </c>
      <c r="AB2873" s="2">
        <v>0</v>
      </c>
    </row>
    <row r="2874" spans="24:28" x14ac:dyDescent="0.25">
      <c r="X2874" s="1">
        <v>92326</v>
      </c>
      <c r="Y2874" s="1">
        <v>250</v>
      </c>
      <c r="Z2874" s="2">
        <v>0</v>
      </c>
      <c r="AA2874" s="2">
        <v>0</v>
      </c>
      <c r="AB2874" s="2">
        <v>31.52</v>
      </c>
    </row>
    <row r="2875" spans="24:28" x14ac:dyDescent="0.25">
      <c r="X2875" s="1">
        <v>92337</v>
      </c>
      <c r="Y2875" s="1">
        <v>400</v>
      </c>
      <c r="Z2875" s="2">
        <v>44.72</v>
      </c>
      <c r="AA2875" s="2">
        <v>118.44</v>
      </c>
      <c r="AB2875" s="2">
        <v>49.06</v>
      </c>
    </row>
    <row r="2876" spans="24:28" x14ac:dyDescent="0.25">
      <c r="X2876" s="1">
        <v>92357</v>
      </c>
      <c r="Y2876" s="1">
        <v>290</v>
      </c>
      <c r="Z2876" s="2">
        <v>129.30000000000001</v>
      </c>
      <c r="AA2876" s="2">
        <v>0</v>
      </c>
      <c r="AB2876" s="2">
        <v>0</v>
      </c>
    </row>
    <row r="2877" spans="24:28" x14ac:dyDescent="0.25">
      <c r="X2877" s="1">
        <v>92360</v>
      </c>
      <c r="Y2877" s="1">
        <v>290</v>
      </c>
      <c r="Z2877" s="2">
        <v>565.38</v>
      </c>
      <c r="AA2877" s="2">
        <v>0</v>
      </c>
      <c r="AB2877" s="2">
        <v>0</v>
      </c>
    </row>
    <row r="2878" spans="24:28" x14ac:dyDescent="0.25">
      <c r="X2878" s="1">
        <v>92374</v>
      </c>
      <c r="Y2878" s="1">
        <v>180</v>
      </c>
      <c r="Z2878" s="2">
        <v>218.2</v>
      </c>
      <c r="AA2878" s="2">
        <v>0</v>
      </c>
      <c r="AB2878" s="2">
        <v>3772.8</v>
      </c>
    </row>
    <row r="2879" spans="24:28" x14ac:dyDescent="0.25">
      <c r="X2879" s="1">
        <v>92391</v>
      </c>
      <c r="Y2879" s="1">
        <v>340</v>
      </c>
      <c r="Z2879" s="2">
        <v>605.51</v>
      </c>
      <c r="AA2879" s="2">
        <v>891.87</v>
      </c>
      <c r="AB2879" s="2">
        <v>1046.55</v>
      </c>
    </row>
    <row r="2880" spans="24:28" x14ac:dyDescent="0.25">
      <c r="X2880" s="1">
        <v>92421</v>
      </c>
      <c r="Y2880" s="1">
        <v>4980</v>
      </c>
      <c r="Z2880" s="2">
        <v>45.72</v>
      </c>
      <c r="AA2880" s="2">
        <v>0</v>
      </c>
      <c r="AB2880" s="2">
        <v>0</v>
      </c>
    </row>
    <row r="2881" spans="24:28" x14ac:dyDescent="0.25">
      <c r="X2881" s="1">
        <v>92448</v>
      </c>
      <c r="Y2881" s="1">
        <v>555</v>
      </c>
      <c r="Z2881" s="2">
        <v>0</v>
      </c>
      <c r="AA2881" s="2">
        <v>99.48</v>
      </c>
      <c r="AB2881" s="2">
        <v>0</v>
      </c>
    </row>
    <row r="2882" spans="24:28" x14ac:dyDescent="0.25">
      <c r="X2882" s="1">
        <v>92475</v>
      </c>
      <c r="Y2882" s="1">
        <v>150</v>
      </c>
      <c r="Z2882" s="2">
        <v>1082.03</v>
      </c>
      <c r="AA2882" s="2">
        <v>0</v>
      </c>
      <c r="AB2882" s="2">
        <v>418.11</v>
      </c>
    </row>
    <row r="2883" spans="24:28" x14ac:dyDescent="0.25">
      <c r="X2883" s="1">
        <v>92501</v>
      </c>
      <c r="Y2883" s="1">
        <v>370</v>
      </c>
      <c r="Z2883" s="2">
        <v>722.59</v>
      </c>
      <c r="AA2883" s="2">
        <v>0</v>
      </c>
      <c r="AB2883" s="2">
        <v>0</v>
      </c>
    </row>
    <row r="2884" spans="24:28" x14ac:dyDescent="0.25">
      <c r="X2884" s="1">
        <v>92527</v>
      </c>
      <c r="Y2884" s="1">
        <v>104</v>
      </c>
      <c r="Z2884" s="2">
        <v>180.5</v>
      </c>
      <c r="AA2884" s="2">
        <v>586.91</v>
      </c>
      <c r="AB2884" s="2">
        <v>496.31</v>
      </c>
    </row>
    <row r="2885" spans="24:28" x14ac:dyDescent="0.25">
      <c r="X2885" s="1">
        <v>92542</v>
      </c>
      <c r="Y2885" s="1">
        <v>260</v>
      </c>
      <c r="Z2885" s="2">
        <v>0</v>
      </c>
      <c r="AA2885" s="2">
        <v>0</v>
      </c>
      <c r="AB2885" s="2">
        <v>1090.68</v>
      </c>
    </row>
    <row r="2886" spans="24:28" x14ac:dyDescent="0.25">
      <c r="X2886" s="1">
        <v>92544</v>
      </c>
      <c r="Y2886" s="1">
        <v>340</v>
      </c>
      <c r="Z2886" s="2">
        <v>0</v>
      </c>
      <c r="AA2886" s="2">
        <v>0</v>
      </c>
      <c r="AB2886" s="2">
        <v>56.06</v>
      </c>
    </row>
    <row r="2887" spans="24:28" x14ac:dyDescent="0.25">
      <c r="X2887" s="1">
        <v>92545</v>
      </c>
      <c r="Y2887" s="1">
        <v>280</v>
      </c>
      <c r="Z2887" s="2">
        <v>139.77000000000001</v>
      </c>
      <c r="AA2887" s="2">
        <v>0</v>
      </c>
      <c r="AB2887" s="2">
        <v>0</v>
      </c>
    </row>
    <row r="2888" spans="24:28" x14ac:dyDescent="0.25">
      <c r="X2888" s="1">
        <v>92566</v>
      </c>
      <c r="Y2888" s="1">
        <v>340</v>
      </c>
      <c r="Z2888" s="2">
        <v>119.99</v>
      </c>
      <c r="AA2888" s="2">
        <v>0</v>
      </c>
      <c r="AB2888" s="2">
        <v>118.5</v>
      </c>
    </row>
    <row r="2889" spans="24:28" x14ac:dyDescent="0.25">
      <c r="X2889" s="1">
        <v>92590</v>
      </c>
      <c r="Y2889" s="1">
        <v>500</v>
      </c>
      <c r="Z2889" s="2">
        <v>0</v>
      </c>
      <c r="AA2889" s="2">
        <v>85.46</v>
      </c>
      <c r="AB2889" s="2">
        <v>0</v>
      </c>
    </row>
    <row r="2890" spans="24:28" x14ac:dyDescent="0.25">
      <c r="X2890" s="1">
        <v>92599</v>
      </c>
      <c r="Y2890" s="1">
        <v>4980</v>
      </c>
      <c r="Z2890" s="2">
        <v>93.71</v>
      </c>
      <c r="AA2890" s="2">
        <v>0</v>
      </c>
      <c r="AB2890" s="2">
        <v>0</v>
      </c>
    </row>
    <row r="2891" spans="24:28" x14ac:dyDescent="0.25">
      <c r="X2891" s="1">
        <v>92600</v>
      </c>
      <c r="Y2891" s="1">
        <v>360</v>
      </c>
      <c r="Z2891" s="2">
        <v>0</v>
      </c>
      <c r="AA2891" s="2">
        <v>47.49</v>
      </c>
      <c r="AB2891" s="2">
        <v>0</v>
      </c>
    </row>
    <row r="2892" spans="24:28" x14ac:dyDescent="0.25">
      <c r="X2892" s="1">
        <v>92620</v>
      </c>
      <c r="Y2892" s="1">
        <v>555</v>
      </c>
      <c r="Z2892" s="2">
        <v>82.41</v>
      </c>
      <c r="AA2892" s="2">
        <v>0</v>
      </c>
      <c r="AB2892" s="2">
        <v>0</v>
      </c>
    </row>
    <row r="2893" spans="24:28" x14ac:dyDescent="0.25">
      <c r="X2893" s="1">
        <v>92630</v>
      </c>
      <c r="Y2893" s="1">
        <v>370</v>
      </c>
      <c r="Z2893" s="2">
        <v>0</v>
      </c>
      <c r="AA2893" s="2">
        <v>8.33</v>
      </c>
      <c r="AB2893" s="2">
        <v>41.92</v>
      </c>
    </row>
    <row r="2894" spans="24:28" x14ac:dyDescent="0.25">
      <c r="X2894" s="1">
        <v>92677</v>
      </c>
      <c r="Y2894" s="1">
        <v>180</v>
      </c>
      <c r="Z2894" s="2">
        <v>47.63</v>
      </c>
      <c r="AA2894" s="2">
        <v>0</v>
      </c>
      <c r="AB2894" s="2">
        <v>0</v>
      </c>
    </row>
    <row r="2895" spans="24:28" x14ac:dyDescent="0.25">
      <c r="X2895" s="1">
        <v>92819</v>
      </c>
      <c r="Y2895" s="1">
        <v>104</v>
      </c>
      <c r="Z2895" s="2">
        <v>88.02</v>
      </c>
      <c r="AA2895" s="2">
        <v>0</v>
      </c>
      <c r="AB2895" s="2">
        <v>93.66</v>
      </c>
    </row>
    <row r="2896" spans="24:28" x14ac:dyDescent="0.25">
      <c r="X2896" s="1">
        <v>92820</v>
      </c>
      <c r="Y2896" s="1">
        <v>370</v>
      </c>
      <c r="Z2896" s="2">
        <v>0</v>
      </c>
      <c r="AA2896" s="2">
        <v>100.27</v>
      </c>
      <c r="AB2896" s="2">
        <v>0</v>
      </c>
    </row>
    <row r="2897" spans="24:28" x14ac:dyDescent="0.25">
      <c r="X2897" s="1">
        <v>92847</v>
      </c>
      <c r="Y2897" s="1">
        <v>450</v>
      </c>
      <c r="Z2897" s="2">
        <v>93.13</v>
      </c>
      <c r="AA2897" s="2">
        <v>0</v>
      </c>
      <c r="AB2897" s="2">
        <v>0</v>
      </c>
    </row>
    <row r="2898" spans="24:28" x14ac:dyDescent="0.25">
      <c r="X2898" s="1">
        <v>92849</v>
      </c>
      <c r="Y2898" s="1">
        <v>360</v>
      </c>
      <c r="Z2898" s="2">
        <v>48.64</v>
      </c>
      <c r="AA2898" s="2">
        <v>0</v>
      </c>
      <c r="AB2898" s="2">
        <v>0</v>
      </c>
    </row>
    <row r="2899" spans="24:28" x14ac:dyDescent="0.25">
      <c r="X2899" s="1">
        <v>92865</v>
      </c>
      <c r="Y2899" s="1">
        <v>450</v>
      </c>
      <c r="Z2899" s="2">
        <v>0</v>
      </c>
      <c r="AA2899" s="2">
        <v>551.82000000000005</v>
      </c>
      <c r="AB2899" s="2">
        <v>0</v>
      </c>
    </row>
    <row r="2900" spans="24:28" x14ac:dyDescent="0.25">
      <c r="X2900" s="1">
        <v>92951</v>
      </c>
      <c r="Y2900" s="1">
        <v>340</v>
      </c>
      <c r="Z2900" s="2">
        <v>0</v>
      </c>
      <c r="AA2900" s="2">
        <v>403.3</v>
      </c>
      <c r="AB2900" s="2">
        <v>0</v>
      </c>
    </row>
    <row r="2901" spans="24:28" x14ac:dyDescent="0.25">
      <c r="X2901" s="1">
        <v>92957</v>
      </c>
      <c r="Y2901" s="1">
        <v>220</v>
      </c>
      <c r="Z2901" s="2">
        <v>227.4</v>
      </c>
      <c r="AA2901" s="2">
        <v>0</v>
      </c>
      <c r="AB2901" s="2">
        <v>0</v>
      </c>
    </row>
    <row r="2902" spans="24:28" x14ac:dyDescent="0.25">
      <c r="X2902" s="1">
        <v>93013</v>
      </c>
      <c r="Y2902" s="1">
        <v>340</v>
      </c>
      <c r="Z2902" s="2">
        <v>94.25</v>
      </c>
      <c r="AA2902" s="2">
        <v>0</v>
      </c>
      <c r="AB2902" s="2">
        <v>0</v>
      </c>
    </row>
    <row r="2903" spans="24:28" x14ac:dyDescent="0.25">
      <c r="X2903" s="1">
        <v>93031</v>
      </c>
      <c r="Y2903" s="1">
        <v>260</v>
      </c>
      <c r="Z2903" s="2">
        <v>0</v>
      </c>
      <c r="AA2903" s="2">
        <v>0</v>
      </c>
      <c r="AB2903" s="2">
        <v>55.96</v>
      </c>
    </row>
    <row r="2904" spans="24:28" x14ac:dyDescent="0.25">
      <c r="X2904" s="1">
        <v>93057</v>
      </c>
      <c r="Y2904" s="1">
        <v>360</v>
      </c>
      <c r="Z2904" s="2">
        <v>0</v>
      </c>
      <c r="AA2904" s="2">
        <v>0</v>
      </c>
      <c r="AB2904" s="2">
        <v>55.25</v>
      </c>
    </row>
    <row r="2905" spans="24:28" x14ac:dyDescent="0.25">
      <c r="X2905" s="1">
        <v>93063</v>
      </c>
      <c r="Y2905" s="1">
        <v>777</v>
      </c>
      <c r="Z2905" s="2">
        <v>279.35000000000002</v>
      </c>
      <c r="AA2905" s="2">
        <v>0</v>
      </c>
      <c r="AB2905" s="2">
        <v>0</v>
      </c>
    </row>
    <row r="2906" spans="24:28" x14ac:dyDescent="0.25">
      <c r="X2906" s="1">
        <v>93064</v>
      </c>
      <c r="Y2906" s="1">
        <v>250</v>
      </c>
      <c r="Z2906" s="2">
        <v>139.77000000000001</v>
      </c>
      <c r="AA2906" s="2">
        <v>193.07</v>
      </c>
      <c r="AB2906" s="2">
        <v>0</v>
      </c>
    </row>
    <row r="2907" spans="24:28" x14ac:dyDescent="0.25">
      <c r="X2907" s="1">
        <v>93075</v>
      </c>
      <c r="Y2907" s="1">
        <v>555</v>
      </c>
      <c r="Z2907" s="2">
        <v>0</v>
      </c>
      <c r="AA2907" s="2">
        <v>37.76</v>
      </c>
      <c r="AB2907" s="2">
        <v>0</v>
      </c>
    </row>
    <row r="2908" spans="24:28" x14ac:dyDescent="0.25">
      <c r="X2908" s="1">
        <v>93079</v>
      </c>
      <c r="Y2908" s="1">
        <v>180</v>
      </c>
      <c r="Z2908" s="2">
        <v>0</v>
      </c>
      <c r="AA2908" s="2">
        <v>3109.06</v>
      </c>
      <c r="AB2908" s="2">
        <v>1869.3</v>
      </c>
    </row>
    <row r="2909" spans="24:28" x14ac:dyDescent="0.25">
      <c r="X2909" s="1">
        <v>93107</v>
      </c>
      <c r="Y2909" s="1">
        <v>104</v>
      </c>
      <c r="Z2909" s="2">
        <v>0</v>
      </c>
      <c r="AA2909" s="2">
        <v>0</v>
      </c>
      <c r="AB2909" s="2">
        <v>49.74</v>
      </c>
    </row>
    <row r="2910" spans="24:28" x14ac:dyDescent="0.25">
      <c r="X2910" s="1">
        <v>93144</v>
      </c>
      <c r="Y2910" s="1">
        <v>4980</v>
      </c>
      <c r="Z2910" s="2">
        <v>91.8</v>
      </c>
      <c r="AA2910" s="2">
        <v>0</v>
      </c>
      <c r="AB2910" s="2">
        <v>0</v>
      </c>
    </row>
    <row r="2911" spans="24:28" x14ac:dyDescent="0.25">
      <c r="X2911" s="1">
        <v>93156</v>
      </c>
      <c r="Y2911" s="1">
        <v>180</v>
      </c>
      <c r="Z2911" s="2">
        <v>0</v>
      </c>
      <c r="AA2911" s="2">
        <v>101.77</v>
      </c>
      <c r="AB2911" s="2">
        <v>0</v>
      </c>
    </row>
    <row r="2912" spans="24:28" x14ac:dyDescent="0.25">
      <c r="X2912" s="1">
        <v>93172</v>
      </c>
      <c r="Y2912" s="1">
        <v>104</v>
      </c>
      <c r="Z2912" s="2">
        <v>30.54</v>
      </c>
      <c r="AA2912" s="2">
        <v>176.22</v>
      </c>
      <c r="AB2912" s="2">
        <v>137.30000000000001</v>
      </c>
    </row>
    <row r="2913" spans="24:28" x14ac:dyDescent="0.25">
      <c r="X2913" s="1">
        <v>93178</v>
      </c>
      <c r="Y2913" s="1">
        <v>250</v>
      </c>
      <c r="Z2913" s="2">
        <v>6655.32</v>
      </c>
      <c r="AA2913" s="2">
        <v>0</v>
      </c>
      <c r="AB2913" s="2">
        <v>6512.68</v>
      </c>
    </row>
    <row r="2914" spans="24:28" x14ac:dyDescent="0.25">
      <c r="X2914" s="1">
        <v>93203</v>
      </c>
      <c r="Y2914" s="1">
        <v>220</v>
      </c>
      <c r="Z2914" s="2">
        <v>1133.51</v>
      </c>
      <c r="AA2914" s="2">
        <v>322</v>
      </c>
      <c r="AB2914" s="2">
        <v>1153.3399999999999</v>
      </c>
    </row>
    <row r="2915" spans="24:28" x14ac:dyDescent="0.25">
      <c r="X2915" s="1">
        <v>93208</v>
      </c>
      <c r="Y2915" s="1">
        <v>104</v>
      </c>
      <c r="Z2915" s="2">
        <v>192.65</v>
      </c>
      <c r="AA2915" s="2">
        <v>0</v>
      </c>
      <c r="AB2915" s="2">
        <v>0</v>
      </c>
    </row>
    <row r="2916" spans="24:28" x14ac:dyDescent="0.25">
      <c r="X2916" s="1">
        <v>93232</v>
      </c>
      <c r="Y2916" s="1">
        <v>400</v>
      </c>
      <c r="Z2916" s="2">
        <v>45.9</v>
      </c>
      <c r="AA2916" s="2">
        <v>49.01</v>
      </c>
      <c r="AB2916" s="2">
        <v>0</v>
      </c>
    </row>
    <row r="2917" spans="24:28" x14ac:dyDescent="0.25">
      <c r="X2917" s="1">
        <v>93237</v>
      </c>
      <c r="Y2917" s="1">
        <v>280</v>
      </c>
      <c r="Z2917" s="2">
        <v>344.8</v>
      </c>
      <c r="AA2917" s="2">
        <v>97.64</v>
      </c>
      <c r="AB2917" s="2">
        <v>223.56</v>
      </c>
    </row>
    <row r="2918" spans="24:28" x14ac:dyDescent="0.25">
      <c r="X2918" s="1">
        <v>93244</v>
      </c>
      <c r="Y2918" s="1">
        <v>450</v>
      </c>
      <c r="Z2918" s="2">
        <v>237.54</v>
      </c>
      <c r="AA2918" s="2">
        <v>0</v>
      </c>
      <c r="AB2918" s="2">
        <v>103.96</v>
      </c>
    </row>
    <row r="2919" spans="24:28" x14ac:dyDescent="0.25">
      <c r="X2919" s="1">
        <v>93258</v>
      </c>
      <c r="Y2919" s="1">
        <v>150</v>
      </c>
      <c r="Z2919" s="2">
        <v>0</v>
      </c>
      <c r="AA2919" s="2">
        <v>45.9</v>
      </c>
      <c r="AB2919" s="2">
        <v>0</v>
      </c>
    </row>
    <row r="2920" spans="24:28" x14ac:dyDescent="0.25">
      <c r="X2920" s="1">
        <v>93266</v>
      </c>
      <c r="Y2920" s="1">
        <v>250</v>
      </c>
      <c r="Z2920" s="2">
        <v>149.93</v>
      </c>
      <c r="AA2920" s="2">
        <v>218.02</v>
      </c>
      <c r="AB2920" s="2">
        <v>314.58999999999997</v>
      </c>
    </row>
    <row r="2921" spans="24:28" x14ac:dyDescent="0.25">
      <c r="X2921" s="1">
        <v>93285</v>
      </c>
      <c r="Y2921" s="1">
        <v>450</v>
      </c>
      <c r="Z2921" s="2">
        <v>367.88</v>
      </c>
      <c r="AA2921" s="2">
        <v>53.22</v>
      </c>
      <c r="AB2921" s="2">
        <v>93.66</v>
      </c>
    </row>
    <row r="2922" spans="24:28" x14ac:dyDescent="0.25">
      <c r="X2922" s="1">
        <v>93288</v>
      </c>
      <c r="Y2922" s="1">
        <v>250</v>
      </c>
      <c r="Z2922" s="2">
        <v>0</v>
      </c>
      <c r="AA2922" s="2">
        <v>59.4</v>
      </c>
      <c r="AB2922" s="2">
        <v>0</v>
      </c>
    </row>
    <row r="2923" spans="24:28" x14ac:dyDescent="0.25">
      <c r="X2923" s="1">
        <v>93316</v>
      </c>
      <c r="Y2923" s="1">
        <v>104</v>
      </c>
      <c r="Z2923" s="2">
        <v>0</v>
      </c>
      <c r="AA2923" s="2">
        <v>0</v>
      </c>
      <c r="AB2923" s="2">
        <v>43.85</v>
      </c>
    </row>
    <row r="2924" spans="24:28" x14ac:dyDescent="0.25">
      <c r="X2924" s="1">
        <v>93379</v>
      </c>
      <c r="Y2924" s="1">
        <v>320</v>
      </c>
      <c r="Z2924" s="2">
        <v>155.4</v>
      </c>
      <c r="AA2924" s="2">
        <v>0</v>
      </c>
      <c r="AB2924" s="2">
        <v>0</v>
      </c>
    </row>
    <row r="2925" spans="24:28" x14ac:dyDescent="0.25">
      <c r="X2925" s="1">
        <v>93381</v>
      </c>
      <c r="Y2925" s="1">
        <v>555</v>
      </c>
      <c r="Z2925" s="2">
        <v>0</v>
      </c>
      <c r="AA2925" s="2">
        <v>184.5</v>
      </c>
      <c r="AB2925" s="2">
        <v>0</v>
      </c>
    </row>
    <row r="2926" spans="24:28" x14ac:dyDescent="0.25">
      <c r="X2926" s="1">
        <v>93383</v>
      </c>
      <c r="Y2926" s="1">
        <v>450</v>
      </c>
      <c r="Z2926" s="2">
        <v>0</v>
      </c>
      <c r="AA2926" s="2">
        <v>176.22</v>
      </c>
      <c r="AB2926" s="2">
        <v>0</v>
      </c>
    </row>
    <row r="2927" spans="24:28" x14ac:dyDescent="0.25">
      <c r="X2927" s="1">
        <v>93434</v>
      </c>
      <c r="Y2927" s="1">
        <v>320</v>
      </c>
      <c r="Z2927" s="2">
        <v>303.54000000000002</v>
      </c>
      <c r="AA2927" s="2">
        <v>0</v>
      </c>
      <c r="AB2927" s="2">
        <v>147.03</v>
      </c>
    </row>
    <row r="2928" spans="24:28" x14ac:dyDescent="0.25">
      <c r="X2928" s="1">
        <v>93523</v>
      </c>
      <c r="Y2928" s="1">
        <v>340</v>
      </c>
      <c r="Z2928" s="2">
        <v>52.53</v>
      </c>
      <c r="AA2928" s="2">
        <v>0</v>
      </c>
      <c r="AB2928" s="2">
        <v>57.13</v>
      </c>
    </row>
    <row r="2929" spans="24:28" x14ac:dyDescent="0.25">
      <c r="X2929" s="1">
        <v>93525</v>
      </c>
      <c r="Y2929" s="1">
        <v>800</v>
      </c>
      <c r="Z2929" s="2">
        <v>1934.34</v>
      </c>
      <c r="AA2929" s="2">
        <v>661.53</v>
      </c>
      <c r="AB2929" s="2">
        <v>1659.01</v>
      </c>
    </row>
    <row r="2930" spans="24:28" x14ac:dyDescent="0.25">
      <c r="X2930" s="1">
        <v>93530</v>
      </c>
      <c r="Y2930" s="1">
        <v>220</v>
      </c>
      <c r="Z2930" s="2">
        <v>0</v>
      </c>
      <c r="AA2930" s="2">
        <v>132.6</v>
      </c>
      <c r="AB2930" s="2">
        <v>140.01</v>
      </c>
    </row>
    <row r="2931" spans="24:28" x14ac:dyDescent="0.25">
      <c r="X2931" s="1">
        <v>93549</v>
      </c>
      <c r="Y2931" s="1">
        <v>450</v>
      </c>
      <c r="Z2931" s="2">
        <v>0</v>
      </c>
      <c r="AA2931" s="2">
        <v>25.4</v>
      </c>
      <c r="AB2931" s="2">
        <v>0</v>
      </c>
    </row>
    <row r="2932" spans="24:28" x14ac:dyDescent="0.25">
      <c r="X2932" s="1">
        <v>93566</v>
      </c>
      <c r="Y2932" s="1">
        <v>555</v>
      </c>
      <c r="Z2932" s="2">
        <v>0</v>
      </c>
      <c r="AA2932" s="2">
        <v>0</v>
      </c>
      <c r="AB2932" s="2">
        <v>183.24</v>
      </c>
    </row>
    <row r="2933" spans="24:28" x14ac:dyDescent="0.25">
      <c r="X2933" s="1">
        <v>93567</v>
      </c>
      <c r="Y2933" s="1">
        <v>450</v>
      </c>
      <c r="Z2933" s="2">
        <v>0</v>
      </c>
      <c r="AA2933" s="2">
        <v>0</v>
      </c>
      <c r="AB2933" s="2">
        <v>129.41999999999999</v>
      </c>
    </row>
    <row r="2934" spans="24:28" x14ac:dyDescent="0.25">
      <c r="X2934" s="1">
        <v>93582</v>
      </c>
      <c r="Y2934" s="1">
        <v>777</v>
      </c>
      <c r="Z2934" s="2">
        <v>1026.96</v>
      </c>
      <c r="AA2934" s="2">
        <v>1098</v>
      </c>
      <c r="AB2934" s="2">
        <v>0</v>
      </c>
    </row>
    <row r="2935" spans="24:28" x14ac:dyDescent="0.25">
      <c r="X2935" s="1">
        <v>93586</v>
      </c>
      <c r="Y2935" s="1">
        <v>320</v>
      </c>
      <c r="Z2935" s="2">
        <v>91.8</v>
      </c>
      <c r="AA2935" s="2">
        <v>49.1</v>
      </c>
      <c r="AB2935" s="2">
        <v>179.88</v>
      </c>
    </row>
    <row r="2936" spans="24:28" x14ac:dyDescent="0.25">
      <c r="X2936" s="1">
        <v>93590</v>
      </c>
      <c r="Y2936" s="1">
        <v>150</v>
      </c>
      <c r="Z2936" s="2">
        <v>351.02</v>
      </c>
      <c r="AA2936" s="2">
        <v>0</v>
      </c>
      <c r="AB2936" s="2">
        <v>0</v>
      </c>
    </row>
    <row r="2937" spans="24:28" x14ac:dyDescent="0.25">
      <c r="X2937" s="1">
        <v>93598</v>
      </c>
      <c r="Y2937" s="1">
        <v>555</v>
      </c>
      <c r="Z2937" s="2">
        <v>0</v>
      </c>
      <c r="AA2937" s="2">
        <v>48.16</v>
      </c>
      <c r="AB2937" s="2">
        <v>0</v>
      </c>
    </row>
    <row r="2938" spans="24:28" x14ac:dyDescent="0.25">
      <c r="X2938" s="1">
        <v>93603</v>
      </c>
      <c r="Y2938" s="1">
        <v>280</v>
      </c>
      <c r="Z2938" s="2">
        <v>0</v>
      </c>
      <c r="AA2938" s="2">
        <v>32.81</v>
      </c>
      <c r="AB2938" s="2">
        <v>0</v>
      </c>
    </row>
    <row r="2939" spans="24:28" x14ac:dyDescent="0.25">
      <c r="X2939" s="1">
        <v>93616</v>
      </c>
      <c r="Y2939" s="1">
        <v>150</v>
      </c>
      <c r="Z2939" s="2">
        <v>641.54999999999995</v>
      </c>
      <c r="AA2939" s="2">
        <v>44.78</v>
      </c>
      <c r="AB2939" s="2">
        <v>451.14</v>
      </c>
    </row>
    <row r="2940" spans="24:28" x14ac:dyDescent="0.25">
      <c r="X2940" s="1">
        <v>93643</v>
      </c>
      <c r="Y2940" s="1">
        <v>220</v>
      </c>
      <c r="Z2940" s="2">
        <v>3213.25</v>
      </c>
      <c r="AA2940" s="2">
        <v>595.98</v>
      </c>
      <c r="AB2940" s="2">
        <v>0</v>
      </c>
    </row>
    <row r="2941" spans="24:28" x14ac:dyDescent="0.25">
      <c r="X2941" s="1">
        <v>93689</v>
      </c>
      <c r="Y2941" s="1">
        <v>270</v>
      </c>
      <c r="Z2941" s="2">
        <v>117.14</v>
      </c>
      <c r="AA2941" s="2">
        <v>0</v>
      </c>
      <c r="AB2941" s="2">
        <v>291.62</v>
      </c>
    </row>
    <row r="2942" spans="24:28" x14ac:dyDescent="0.25">
      <c r="X2942" s="1">
        <v>93712</v>
      </c>
      <c r="Y2942" s="1">
        <v>4980</v>
      </c>
      <c r="Z2942" s="2">
        <v>194.95</v>
      </c>
      <c r="AA2942" s="2">
        <v>233.27</v>
      </c>
      <c r="AB2942" s="2">
        <v>0</v>
      </c>
    </row>
    <row r="2943" spans="24:28" x14ac:dyDescent="0.25">
      <c r="X2943" s="1">
        <v>93731</v>
      </c>
      <c r="Y2943" s="1">
        <v>400</v>
      </c>
      <c r="Z2943" s="2">
        <v>0</v>
      </c>
      <c r="AA2943" s="2">
        <v>0</v>
      </c>
      <c r="AB2943" s="2">
        <v>40.08</v>
      </c>
    </row>
    <row r="2944" spans="24:28" x14ac:dyDescent="0.25">
      <c r="X2944" s="1">
        <v>93738</v>
      </c>
      <c r="Y2944" s="1">
        <v>150</v>
      </c>
      <c r="Z2944" s="2">
        <v>0</v>
      </c>
      <c r="AA2944" s="2">
        <v>36.44</v>
      </c>
      <c r="AB2944" s="2">
        <v>0</v>
      </c>
    </row>
    <row r="2945" spans="24:28" x14ac:dyDescent="0.25">
      <c r="X2945" s="1">
        <v>93742</v>
      </c>
      <c r="Y2945" s="1">
        <v>280</v>
      </c>
      <c r="Z2945" s="2">
        <v>339.7</v>
      </c>
      <c r="AA2945" s="2">
        <v>618.26</v>
      </c>
      <c r="AB2945" s="2">
        <v>307.98</v>
      </c>
    </row>
    <row r="2946" spans="24:28" x14ac:dyDescent="0.25">
      <c r="X2946" s="1">
        <v>93788</v>
      </c>
      <c r="Y2946" s="1">
        <v>450</v>
      </c>
      <c r="Z2946" s="2">
        <v>33.5</v>
      </c>
      <c r="AA2946" s="2">
        <v>67</v>
      </c>
      <c r="AB2946" s="2">
        <v>0</v>
      </c>
    </row>
    <row r="2947" spans="24:28" x14ac:dyDescent="0.25">
      <c r="X2947" s="1">
        <v>93801</v>
      </c>
      <c r="Y2947" s="1">
        <v>370</v>
      </c>
      <c r="Z2947" s="2">
        <v>95.26</v>
      </c>
      <c r="AA2947" s="2">
        <v>0</v>
      </c>
      <c r="AB2947" s="2">
        <v>0</v>
      </c>
    </row>
    <row r="2948" spans="24:28" x14ac:dyDescent="0.25">
      <c r="X2948" s="1">
        <v>93804</v>
      </c>
      <c r="Y2948" s="1">
        <v>220</v>
      </c>
      <c r="Z2948" s="2">
        <v>1194</v>
      </c>
      <c r="AA2948" s="2">
        <v>0</v>
      </c>
      <c r="AB2948" s="2">
        <v>0</v>
      </c>
    </row>
    <row r="2949" spans="24:28" x14ac:dyDescent="0.25">
      <c r="X2949" s="1">
        <v>93810</v>
      </c>
      <c r="Y2949" s="1">
        <v>650</v>
      </c>
      <c r="Z2949" s="2">
        <v>11.68</v>
      </c>
      <c r="AA2949" s="2">
        <v>63.68</v>
      </c>
      <c r="AB2949" s="2">
        <v>45.88</v>
      </c>
    </row>
    <row r="2950" spans="24:28" x14ac:dyDescent="0.25">
      <c r="X2950" s="1">
        <v>93832</v>
      </c>
      <c r="Y2950" s="1">
        <v>4980</v>
      </c>
      <c r="Z2950" s="2">
        <v>0</v>
      </c>
      <c r="AA2950" s="2">
        <v>287.3</v>
      </c>
      <c r="AB2950" s="2">
        <v>0</v>
      </c>
    </row>
    <row r="2951" spans="24:28" x14ac:dyDescent="0.25">
      <c r="X2951" s="1">
        <v>93856</v>
      </c>
      <c r="Y2951" s="1">
        <v>290</v>
      </c>
      <c r="Z2951" s="2">
        <v>0</v>
      </c>
      <c r="AA2951" s="2">
        <v>273</v>
      </c>
      <c r="AB2951" s="2">
        <v>0</v>
      </c>
    </row>
    <row r="2952" spans="24:28" x14ac:dyDescent="0.25">
      <c r="X2952" s="1">
        <v>93909</v>
      </c>
      <c r="Y2952" s="1">
        <v>340</v>
      </c>
      <c r="Z2952" s="2">
        <v>804</v>
      </c>
      <c r="AA2952" s="2">
        <v>0</v>
      </c>
      <c r="AB2952" s="2">
        <v>0</v>
      </c>
    </row>
    <row r="2953" spans="24:28" x14ac:dyDescent="0.25">
      <c r="X2953" s="1">
        <v>93923</v>
      </c>
      <c r="Y2953" s="1">
        <v>650</v>
      </c>
      <c r="Z2953" s="2">
        <v>260.7</v>
      </c>
      <c r="AA2953" s="2">
        <v>187.9</v>
      </c>
      <c r="AB2953" s="2">
        <v>144.27000000000001</v>
      </c>
    </row>
    <row r="2954" spans="24:28" x14ac:dyDescent="0.25">
      <c r="X2954" s="1">
        <v>93964</v>
      </c>
      <c r="Y2954" s="1">
        <v>4980</v>
      </c>
      <c r="Z2954" s="2">
        <v>46.3</v>
      </c>
      <c r="AA2954" s="2">
        <v>0</v>
      </c>
      <c r="AB2954" s="2">
        <v>0</v>
      </c>
    </row>
    <row r="2955" spans="24:28" x14ac:dyDescent="0.25">
      <c r="X2955" s="1">
        <v>93966</v>
      </c>
      <c r="Y2955" s="1">
        <v>260</v>
      </c>
      <c r="Z2955" s="2">
        <v>431</v>
      </c>
      <c r="AA2955" s="2">
        <v>253.05</v>
      </c>
      <c r="AB2955" s="2">
        <v>350.58</v>
      </c>
    </row>
    <row r="2956" spans="24:28" x14ac:dyDescent="0.25">
      <c r="X2956" s="1">
        <v>93993</v>
      </c>
      <c r="Y2956" s="1">
        <v>320</v>
      </c>
      <c r="Z2956" s="2">
        <v>8.14</v>
      </c>
      <c r="AA2956" s="2">
        <v>114.1</v>
      </c>
      <c r="AB2956" s="2">
        <v>43.62</v>
      </c>
    </row>
    <row r="2957" spans="24:28" x14ac:dyDescent="0.25">
      <c r="X2957" s="1">
        <v>93998</v>
      </c>
      <c r="Y2957" s="1">
        <v>555</v>
      </c>
      <c r="Z2957" s="2">
        <v>0</v>
      </c>
      <c r="AA2957" s="2">
        <v>147.15</v>
      </c>
      <c r="AB2957" s="2">
        <v>0</v>
      </c>
    </row>
    <row r="2958" spans="24:28" x14ac:dyDescent="0.25">
      <c r="X2958" s="1">
        <v>94054</v>
      </c>
      <c r="Y2958" s="1">
        <v>4980</v>
      </c>
      <c r="Z2958" s="2">
        <v>0</v>
      </c>
      <c r="AA2958" s="2">
        <v>185.33</v>
      </c>
      <c r="AB2958" s="2">
        <v>80.16</v>
      </c>
    </row>
    <row r="2959" spans="24:28" x14ac:dyDescent="0.25">
      <c r="X2959" s="1">
        <v>94077</v>
      </c>
      <c r="Y2959" s="1">
        <v>250</v>
      </c>
      <c r="Z2959" s="2">
        <v>46.59</v>
      </c>
      <c r="AA2959" s="2">
        <v>0</v>
      </c>
      <c r="AB2959" s="2">
        <v>0</v>
      </c>
    </row>
    <row r="2960" spans="24:28" x14ac:dyDescent="0.25">
      <c r="X2960" s="1">
        <v>94091</v>
      </c>
      <c r="Y2960" s="1">
        <v>150</v>
      </c>
      <c r="Z2960" s="2">
        <v>440.61</v>
      </c>
      <c r="AA2960" s="2">
        <v>180.64</v>
      </c>
      <c r="AB2960" s="2">
        <v>258.94</v>
      </c>
    </row>
    <row r="2961" spans="24:28" x14ac:dyDescent="0.25">
      <c r="X2961" s="1">
        <v>94122</v>
      </c>
      <c r="Y2961" s="1">
        <v>370</v>
      </c>
      <c r="Z2961" s="2">
        <v>188.74</v>
      </c>
      <c r="AA2961" s="2">
        <v>0</v>
      </c>
      <c r="AB2961" s="2">
        <v>0</v>
      </c>
    </row>
    <row r="2962" spans="24:28" x14ac:dyDescent="0.25">
      <c r="X2962" s="1">
        <v>94130</v>
      </c>
      <c r="Y2962" s="1">
        <v>104</v>
      </c>
      <c r="Z2962" s="2">
        <v>222.72</v>
      </c>
      <c r="AA2962" s="2">
        <v>0</v>
      </c>
      <c r="AB2962" s="2">
        <v>0</v>
      </c>
    </row>
    <row r="2963" spans="24:28" x14ac:dyDescent="0.25">
      <c r="X2963" s="1">
        <v>94131</v>
      </c>
      <c r="Y2963" s="1">
        <v>150</v>
      </c>
      <c r="Z2963" s="2">
        <v>0</v>
      </c>
      <c r="AA2963" s="2">
        <v>0</v>
      </c>
      <c r="AB2963" s="2">
        <v>121.17</v>
      </c>
    </row>
    <row r="2964" spans="24:28" x14ac:dyDescent="0.25">
      <c r="X2964" s="1">
        <v>94138</v>
      </c>
      <c r="Y2964" s="1">
        <v>104</v>
      </c>
      <c r="Z2964" s="2">
        <v>72.790000000000006</v>
      </c>
      <c r="AA2964" s="2">
        <v>0</v>
      </c>
      <c r="AB2964" s="2">
        <v>183.24</v>
      </c>
    </row>
    <row r="2965" spans="24:28" x14ac:dyDescent="0.25">
      <c r="X2965" s="1">
        <v>94141</v>
      </c>
      <c r="Y2965" s="1">
        <v>555</v>
      </c>
      <c r="Z2965" s="2">
        <v>367.88</v>
      </c>
      <c r="AA2965" s="2">
        <v>0</v>
      </c>
      <c r="AB2965" s="2">
        <v>0</v>
      </c>
    </row>
    <row r="2966" spans="24:28" x14ac:dyDescent="0.25">
      <c r="X2966" s="1">
        <v>94143</v>
      </c>
      <c r="Y2966" s="1">
        <v>150</v>
      </c>
      <c r="Z2966" s="2">
        <v>0</v>
      </c>
      <c r="AA2966" s="2">
        <v>49.06</v>
      </c>
      <c r="AB2966" s="2">
        <v>43.21</v>
      </c>
    </row>
    <row r="2967" spans="24:28" x14ac:dyDescent="0.25">
      <c r="X2967" s="1">
        <v>94154</v>
      </c>
      <c r="Y2967" s="1">
        <v>450</v>
      </c>
      <c r="Z2967" s="2">
        <v>46.22</v>
      </c>
      <c r="AA2967" s="2">
        <v>0</v>
      </c>
      <c r="AB2967" s="2">
        <v>0</v>
      </c>
    </row>
    <row r="2968" spans="24:28" x14ac:dyDescent="0.25">
      <c r="X2968" s="1">
        <v>94183</v>
      </c>
      <c r="Y2968" s="1">
        <v>250</v>
      </c>
      <c r="Z2968" s="2">
        <v>323.48</v>
      </c>
      <c r="AA2968" s="2">
        <v>163.12</v>
      </c>
      <c r="AB2968" s="2">
        <v>50.28</v>
      </c>
    </row>
    <row r="2969" spans="24:28" x14ac:dyDescent="0.25">
      <c r="X2969" s="1">
        <v>94191</v>
      </c>
      <c r="Y2969" s="1">
        <v>370</v>
      </c>
      <c r="Z2969" s="2">
        <v>0</v>
      </c>
      <c r="AA2969" s="2">
        <v>0</v>
      </c>
      <c r="AB2969" s="2">
        <v>1017.12</v>
      </c>
    </row>
    <row r="2970" spans="24:28" x14ac:dyDescent="0.25">
      <c r="X2970" s="1">
        <v>94197</v>
      </c>
      <c r="Y2970" s="1">
        <v>150</v>
      </c>
      <c r="Z2970" s="2">
        <v>0</v>
      </c>
      <c r="AA2970" s="2">
        <v>190.04</v>
      </c>
      <c r="AB2970" s="2">
        <v>0</v>
      </c>
    </row>
    <row r="2971" spans="24:28" x14ac:dyDescent="0.25">
      <c r="X2971" s="1">
        <v>94200</v>
      </c>
      <c r="Y2971" s="1">
        <v>180</v>
      </c>
      <c r="Z2971" s="2">
        <v>0</v>
      </c>
      <c r="AA2971" s="2">
        <v>0</v>
      </c>
      <c r="AB2971" s="2">
        <v>86.25</v>
      </c>
    </row>
    <row r="2972" spans="24:28" x14ac:dyDescent="0.25">
      <c r="X2972" s="1">
        <v>94211</v>
      </c>
      <c r="Y2972" s="1">
        <v>290</v>
      </c>
      <c r="Z2972" s="2">
        <v>36.200000000000003</v>
      </c>
      <c r="AA2972" s="2">
        <v>256.77999999999997</v>
      </c>
      <c r="AB2972" s="2">
        <v>182.12</v>
      </c>
    </row>
    <row r="2973" spans="24:28" x14ac:dyDescent="0.25">
      <c r="X2973" s="1">
        <v>94212</v>
      </c>
      <c r="Y2973" s="1">
        <v>290</v>
      </c>
      <c r="Z2973" s="2">
        <v>90.27</v>
      </c>
      <c r="AA2973" s="2">
        <v>0</v>
      </c>
      <c r="AB2973" s="2">
        <v>0</v>
      </c>
    </row>
    <row r="2974" spans="24:28" x14ac:dyDescent="0.25">
      <c r="X2974" s="1">
        <v>94217</v>
      </c>
      <c r="Y2974" s="1">
        <v>320</v>
      </c>
      <c r="Z2974" s="2">
        <v>0</v>
      </c>
      <c r="AA2974" s="2">
        <v>154.63999999999999</v>
      </c>
      <c r="AB2974" s="2">
        <v>300.75</v>
      </c>
    </row>
    <row r="2975" spans="24:28" x14ac:dyDescent="0.25">
      <c r="X2975" s="1">
        <v>94231</v>
      </c>
      <c r="Y2975" s="1">
        <v>450</v>
      </c>
      <c r="Z2975" s="2">
        <v>46.59</v>
      </c>
      <c r="AA2975" s="2">
        <v>0</v>
      </c>
      <c r="AB2975" s="2">
        <v>0</v>
      </c>
    </row>
    <row r="2976" spans="24:28" x14ac:dyDescent="0.25">
      <c r="X2976" s="1">
        <v>94268</v>
      </c>
      <c r="Y2976" s="1">
        <v>260</v>
      </c>
      <c r="Z2976" s="2">
        <v>0</v>
      </c>
      <c r="AA2976" s="2">
        <v>0</v>
      </c>
      <c r="AB2976" s="2">
        <v>73.89</v>
      </c>
    </row>
    <row r="2977" spans="24:28" x14ac:dyDescent="0.25">
      <c r="X2977" s="1">
        <v>94319</v>
      </c>
      <c r="Y2977" s="1">
        <v>320</v>
      </c>
      <c r="Z2977" s="2">
        <v>85.51</v>
      </c>
      <c r="AA2977" s="2">
        <v>176.12</v>
      </c>
      <c r="AB2977" s="2">
        <v>190.55</v>
      </c>
    </row>
    <row r="2978" spans="24:28" x14ac:dyDescent="0.25">
      <c r="X2978" s="1">
        <v>94328</v>
      </c>
      <c r="Y2978" s="1">
        <v>260</v>
      </c>
      <c r="Z2978" s="2">
        <v>94.18</v>
      </c>
      <c r="AA2978" s="2">
        <v>191.64</v>
      </c>
      <c r="AB2978" s="2">
        <v>201.16</v>
      </c>
    </row>
    <row r="2979" spans="24:28" x14ac:dyDescent="0.25">
      <c r="X2979" s="1">
        <v>94368</v>
      </c>
      <c r="Y2979" s="1">
        <v>280</v>
      </c>
      <c r="Z2979" s="2">
        <v>0</v>
      </c>
      <c r="AA2979" s="2">
        <v>39.94</v>
      </c>
      <c r="AB2979" s="2">
        <v>0</v>
      </c>
    </row>
    <row r="2980" spans="24:28" x14ac:dyDescent="0.25">
      <c r="X2980" s="1">
        <v>94385</v>
      </c>
      <c r="Y2980" s="1">
        <v>4980</v>
      </c>
      <c r="Z2980" s="2">
        <v>0</v>
      </c>
      <c r="AA2980" s="2">
        <v>0</v>
      </c>
      <c r="AB2980" s="2">
        <v>406.72</v>
      </c>
    </row>
    <row r="2981" spans="24:28" x14ac:dyDescent="0.25">
      <c r="X2981" s="1">
        <v>94406</v>
      </c>
      <c r="Y2981" s="1">
        <v>370</v>
      </c>
      <c r="Z2981" s="2">
        <v>729.28</v>
      </c>
      <c r="AA2981" s="2">
        <v>0</v>
      </c>
      <c r="AB2981" s="2">
        <v>0</v>
      </c>
    </row>
    <row r="2982" spans="24:28" x14ac:dyDescent="0.25">
      <c r="X2982" s="1">
        <v>94409</v>
      </c>
      <c r="Y2982" s="1">
        <v>260</v>
      </c>
      <c r="Z2982" s="2">
        <v>174.06</v>
      </c>
      <c r="AA2982" s="2">
        <v>54.96</v>
      </c>
      <c r="AB2982" s="2">
        <v>0</v>
      </c>
    </row>
    <row r="2983" spans="24:28" x14ac:dyDescent="0.25">
      <c r="X2983" s="1">
        <v>94434</v>
      </c>
      <c r="Y2983" s="1">
        <v>180</v>
      </c>
      <c r="Z2983" s="2">
        <v>0</v>
      </c>
      <c r="AA2983" s="2">
        <v>0</v>
      </c>
      <c r="AB2983" s="2">
        <v>152.55000000000001</v>
      </c>
    </row>
    <row r="2984" spans="24:28" x14ac:dyDescent="0.25">
      <c r="X2984" s="1">
        <v>94460</v>
      </c>
      <c r="Y2984" s="1">
        <v>180</v>
      </c>
      <c r="Z2984" s="2">
        <v>0</v>
      </c>
      <c r="AA2984" s="2">
        <v>145.31</v>
      </c>
      <c r="AB2984" s="2">
        <v>0</v>
      </c>
    </row>
    <row r="2985" spans="24:28" x14ac:dyDescent="0.25">
      <c r="X2985" s="1">
        <v>94472</v>
      </c>
      <c r="Y2985" s="1">
        <v>280</v>
      </c>
      <c r="Z2985" s="2">
        <v>186.44</v>
      </c>
      <c r="AA2985" s="2">
        <v>49.98</v>
      </c>
      <c r="AB2985" s="2">
        <v>126.92</v>
      </c>
    </row>
    <row r="2986" spans="24:28" x14ac:dyDescent="0.25">
      <c r="X2986" s="1">
        <v>94474</v>
      </c>
      <c r="Y2986" s="1">
        <v>280</v>
      </c>
      <c r="Z2986" s="2">
        <v>93.18</v>
      </c>
      <c r="AA2986" s="2">
        <v>0</v>
      </c>
      <c r="AB2986" s="2">
        <v>99.53</v>
      </c>
    </row>
    <row r="2987" spans="24:28" x14ac:dyDescent="0.25">
      <c r="X2987" s="1">
        <v>94479</v>
      </c>
      <c r="Y2987" s="1">
        <v>150</v>
      </c>
      <c r="Z2987" s="2">
        <v>137.69999999999999</v>
      </c>
      <c r="AA2987" s="2">
        <v>45.09</v>
      </c>
      <c r="AB2987" s="2">
        <v>245.16</v>
      </c>
    </row>
    <row r="2988" spans="24:28" x14ac:dyDescent="0.25">
      <c r="X2988" s="1">
        <v>94489</v>
      </c>
      <c r="Y2988" s="1">
        <v>370</v>
      </c>
      <c r="Z2988" s="2">
        <v>512.52</v>
      </c>
      <c r="AA2988" s="2">
        <v>0</v>
      </c>
      <c r="AB2988" s="2">
        <v>0</v>
      </c>
    </row>
    <row r="2989" spans="24:28" x14ac:dyDescent="0.25">
      <c r="X2989" s="1">
        <v>94510</v>
      </c>
      <c r="Y2989" s="1">
        <v>340</v>
      </c>
      <c r="Z2989" s="2">
        <v>89.38</v>
      </c>
      <c r="AA2989" s="2">
        <v>77.2</v>
      </c>
      <c r="AB2989" s="2">
        <v>42.84</v>
      </c>
    </row>
    <row r="2990" spans="24:28" x14ac:dyDescent="0.25">
      <c r="X2990" s="1">
        <v>94511</v>
      </c>
      <c r="Y2990" s="1">
        <v>104</v>
      </c>
      <c r="Z2990" s="2">
        <v>228.92</v>
      </c>
      <c r="AA2990" s="2">
        <v>58.12</v>
      </c>
      <c r="AB2990" s="2">
        <v>116.86</v>
      </c>
    </row>
    <row r="2991" spans="24:28" x14ac:dyDescent="0.25">
      <c r="X2991" s="1">
        <v>94523</v>
      </c>
      <c r="Y2991" s="1">
        <v>250</v>
      </c>
      <c r="Z2991" s="2">
        <v>187.64</v>
      </c>
      <c r="AA2991" s="2">
        <v>192.87</v>
      </c>
      <c r="AB2991" s="2">
        <v>0</v>
      </c>
    </row>
    <row r="2992" spans="24:28" x14ac:dyDescent="0.25">
      <c r="X2992" s="1">
        <v>94533</v>
      </c>
      <c r="Y2992" s="1">
        <v>290</v>
      </c>
      <c r="Z2992" s="2">
        <v>0</v>
      </c>
      <c r="AA2992" s="2">
        <v>180.67</v>
      </c>
      <c r="AB2992" s="2">
        <v>179.98</v>
      </c>
    </row>
    <row r="2993" spans="24:28" x14ac:dyDescent="0.25">
      <c r="X2993" s="1">
        <v>94534</v>
      </c>
      <c r="Y2993" s="1">
        <v>370</v>
      </c>
      <c r="Z2993" s="2">
        <v>61.2</v>
      </c>
      <c r="AA2993" s="2">
        <v>0</v>
      </c>
      <c r="AB2993" s="2">
        <v>0</v>
      </c>
    </row>
    <row r="2994" spans="24:28" x14ac:dyDescent="0.25">
      <c r="X2994" s="1">
        <v>94535</v>
      </c>
      <c r="Y2994" s="1">
        <v>290</v>
      </c>
      <c r="Z2994" s="2">
        <v>456.66</v>
      </c>
      <c r="AA2994" s="2">
        <v>82.77</v>
      </c>
      <c r="AB2994" s="2">
        <v>318.64</v>
      </c>
    </row>
    <row r="2995" spans="24:28" x14ac:dyDescent="0.25">
      <c r="X2995" s="1">
        <v>94541</v>
      </c>
      <c r="Y2995" s="1">
        <v>290</v>
      </c>
      <c r="Z2995" s="2">
        <v>0</v>
      </c>
      <c r="AA2995" s="2">
        <v>268.58</v>
      </c>
      <c r="AB2995" s="2">
        <v>0</v>
      </c>
    </row>
    <row r="2996" spans="24:28" x14ac:dyDescent="0.25">
      <c r="X2996" s="1">
        <v>94544</v>
      </c>
      <c r="Y2996" s="1">
        <v>777</v>
      </c>
      <c r="Z2996" s="2">
        <v>0</v>
      </c>
      <c r="AA2996" s="2">
        <v>1081.8599999999999</v>
      </c>
      <c r="AB2996" s="2">
        <v>0</v>
      </c>
    </row>
    <row r="2997" spans="24:28" x14ac:dyDescent="0.25">
      <c r="X2997" s="1">
        <v>94559</v>
      </c>
      <c r="Y2997" s="1">
        <v>300</v>
      </c>
      <c r="Z2997" s="2">
        <v>0</v>
      </c>
      <c r="AA2997" s="2">
        <v>1204.44</v>
      </c>
      <c r="AB2997" s="2">
        <v>0</v>
      </c>
    </row>
    <row r="2998" spans="24:28" x14ac:dyDescent="0.25">
      <c r="X2998" s="1">
        <v>94567</v>
      </c>
      <c r="Y2998" s="1">
        <v>400</v>
      </c>
      <c r="Z2998" s="2">
        <v>45.9</v>
      </c>
      <c r="AA2998" s="2">
        <v>0</v>
      </c>
      <c r="AB2998" s="2">
        <v>93.92</v>
      </c>
    </row>
    <row r="2999" spans="24:28" x14ac:dyDescent="0.25">
      <c r="X2999" s="1">
        <v>94571</v>
      </c>
      <c r="Y2999" s="1">
        <v>180</v>
      </c>
      <c r="Z2999" s="2">
        <v>0</v>
      </c>
      <c r="AA2999" s="2">
        <v>203.55</v>
      </c>
      <c r="AB2999" s="2">
        <v>152.55000000000001</v>
      </c>
    </row>
    <row r="3000" spans="24:28" x14ac:dyDescent="0.25">
      <c r="X3000" s="1">
        <v>94588</v>
      </c>
      <c r="Y3000" s="1">
        <v>4980</v>
      </c>
      <c r="Z3000" s="2">
        <v>0</v>
      </c>
      <c r="AA3000" s="2">
        <v>143.61000000000001</v>
      </c>
      <c r="AB3000" s="2">
        <v>0</v>
      </c>
    </row>
    <row r="3001" spans="24:28" x14ac:dyDescent="0.25">
      <c r="X3001" s="1">
        <v>94593</v>
      </c>
      <c r="Y3001" s="1">
        <v>4980</v>
      </c>
      <c r="Z3001" s="2">
        <v>0</v>
      </c>
      <c r="AA3001" s="2">
        <v>550.37</v>
      </c>
      <c r="AB3001" s="2">
        <v>0</v>
      </c>
    </row>
    <row r="3002" spans="24:28" x14ac:dyDescent="0.25">
      <c r="X3002" s="1">
        <v>94595</v>
      </c>
      <c r="Y3002" s="1">
        <v>104</v>
      </c>
      <c r="Z3002" s="2">
        <v>190.45</v>
      </c>
      <c r="AA3002" s="2">
        <v>0</v>
      </c>
      <c r="AB3002" s="2">
        <v>199.9</v>
      </c>
    </row>
    <row r="3003" spans="24:28" x14ac:dyDescent="0.25">
      <c r="X3003" s="1">
        <v>94596</v>
      </c>
      <c r="Y3003" s="1">
        <v>104</v>
      </c>
      <c r="Z3003" s="2">
        <v>0</v>
      </c>
      <c r="AA3003" s="2">
        <v>0</v>
      </c>
      <c r="AB3003" s="2">
        <v>183.24</v>
      </c>
    </row>
    <row r="3004" spans="24:28" x14ac:dyDescent="0.25">
      <c r="X3004" s="1">
        <v>94603</v>
      </c>
      <c r="Y3004" s="1">
        <v>290</v>
      </c>
      <c r="Z3004" s="2">
        <v>0</v>
      </c>
      <c r="AA3004" s="2">
        <v>70.66</v>
      </c>
      <c r="AB3004" s="2">
        <v>91.14</v>
      </c>
    </row>
    <row r="3005" spans="24:28" x14ac:dyDescent="0.25">
      <c r="X3005" s="1">
        <v>94604</v>
      </c>
      <c r="Y3005" s="1">
        <v>290</v>
      </c>
      <c r="Z3005" s="2">
        <v>0</v>
      </c>
      <c r="AA3005" s="2">
        <v>0</v>
      </c>
      <c r="AB3005" s="2">
        <v>247.42</v>
      </c>
    </row>
    <row r="3006" spans="24:28" x14ac:dyDescent="0.25">
      <c r="X3006" s="1">
        <v>94605</v>
      </c>
      <c r="Y3006" s="1">
        <v>4980</v>
      </c>
      <c r="Z3006" s="2">
        <v>71.599999999999994</v>
      </c>
      <c r="AA3006" s="2">
        <v>0</v>
      </c>
      <c r="AB3006" s="2">
        <v>275.72000000000003</v>
      </c>
    </row>
    <row r="3007" spans="24:28" x14ac:dyDescent="0.25">
      <c r="X3007" s="1">
        <v>94609</v>
      </c>
      <c r="Y3007" s="1">
        <v>4980</v>
      </c>
      <c r="Z3007" s="2">
        <v>0</v>
      </c>
      <c r="AA3007" s="2">
        <v>262.47000000000003</v>
      </c>
      <c r="AB3007" s="2">
        <v>0</v>
      </c>
    </row>
    <row r="3008" spans="24:28" x14ac:dyDescent="0.25">
      <c r="X3008" s="1">
        <v>94616</v>
      </c>
      <c r="Y3008" s="1">
        <v>450</v>
      </c>
      <c r="Z3008" s="2">
        <v>207.22</v>
      </c>
      <c r="AA3008" s="2">
        <v>0</v>
      </c>
      <c r="AB3008" s="2">
        <v>0</v>
      </c>
    </row>
    <row r="3009" spans="24:28" x14ac:dyDescent="0.25">
      <c r="X3009" s="1">
        <v>94628</v>
      </c>
      <c r="Y3009" s="1">
        <v>180</v>
      </c>
      <c r="Z3009" s="2">
        <v>96.33</v>
      </c>
      <c r="AA3009" s="2">
        <v>0</v>
      </c>
      <c r="AB3009" s="2">
        <v>0</v>
      </c>
    </row>
    <row r="3010" spans="24:28" x14ac:dyDescent="0.25">
      <c r="X3010" s="1">
        <v>94629</v>
      </c>
      <c r="Y3010" s="1">
        <v>250</v>
      </c>
      <c r="Z3010" s="2">
        <v>0</v>
      </c>
      <c r="AA3010" s="2">
        <v>47.88</v>
      </c>
      <c r="AB3010" s="2">
        <v>0</v>
      </c>
    </row>
    <row r="3011" spans="24:28" x14ac:dyDescent="0.25">
      <c r="X3011" s="1">
        <v>94636</v>
      </c>
      <c r="Y3011" s="1">
        <v>150</v>
      </c>
      <c r="Z3011" s="2">
        <v>373.48</v>
      </c>
      <c r="AA3011" s="2">
        <v>0</v>
      </c>
      <c r="AB3011" s="2">
        <v>380.34</v>
      </c>
    </row>
    <row r="3012" spans="24:28" x14ac:dyDescent="0.25">
      <c r="X3012" s="1">
        <v>94659</v>
      </c>
      <c r="Y3012" s="1">
        <v>250</v>
      </c>
      <c r="Z3012" s="2">
        <v>194.95</v>
      </c>
      <c r="AA3012" s="2">
        <v>176.22</v>
      </c>
      <c r="AB3012" s="2">
        <v>184.78</v>
      </c>
    </row>
    <row r="3013" spans="24:28" x14ac:dyDescent="0.25">
      <c r="X3013" s="1">
        <v>94663</v>
      </c>
      <c r="Y3013" s="1">
        <v>250</v>
      </c>
      <c r="Z3013" s="2">
        <v>0</v>
      </c>
      <c r="AA3013" s="2">
        <v>31</v>
      </c>
      <c r="AB3013" s="2">
        <v>0</v>
      </c>
    </row>
    <row r="3014" spans="24:28" x14ac:dyDescent="0.25">
      <c r="X3014" s="1">
        <v>94673</v>
      </c>
      <c r="Y3014" s="1">
        <v>220</v>
      </c>
      <c r="Z3014" s="2">
        <v>519.27</v>
      </c>
      <c r="AA3014" s="2">
        <v>0</v>
      </c>
      <c r="AB3014" s="2">
        <v>0</v>
      </c>
    </row>
    <row r="3015" spans="24:28" x14ac:dyDescent="0.25">
      <c r="X3015" s="1">
        <v>94695</v>
      </c>
      <c r="Y3015" s="1">
        <v>150</v>
      </c>
      <c r="Z3015" s="2">
        <v>0</v>
      </c>
      <c r="AA3015" s="2">
        <v>0</v>
      </c>
      <c r="AB3015" s="2">
        <v>36.409999999999997</v>
      </c>
    </row>
    <row r="3016" spans="24:28" x14ac:dyDescent="0.25">
      <c r="X3016" s="1">
        <v>94709</v>
      </c>
      <c r="Y3016" s="1">
        <v>320</v>
      </c>
      <c r="Z3016" s="2">
        <v>72.760000000000005</v>
      </c>
      <c r="AA3016" s="2">
        <v>46</v>
      </c>
      <c r="AB3016" s="2">
        <v>0</v>
      </c>
    </row>
    <row r="3017" spans="24:28" x14ac:dyDescent="0.25">
      <c r="X3017" s="1">
        <v>94713</v>
      </c>
      <c r="Y3017" s="1">
        <v>777</v>
      </c>
      <c r="Z3017" s="2">
        <v>0</v>
      </c>
      <c r="AA3017" s="2">
        <v>123.44</v>
      </c>
      <c r="AB3017" s="2">
        <v>0</v>
      </c>
    </row>
    <row r="3018" spans="24:28" x14ac:dyDescent="0.25">
      <c r="X3018" s="1">
        <v>94714</v>
      </c>
      <c r="Y3018" s="1">
        <v>400</v>
      </c>
      <c r="Z3018" s="2">
        <v>0</v>
      </c>
      <c r="AA3018" s="2">
        <v>0</v>
      </c>
      <c r="AB3018" s="2">
        <v>116.58</v>
      </c>
    </row>
    <row r="3019" spans="24:28" x14ac:dyDescent="0.25">
      <c r="X3019" s="1">
        <v>94724</v>
      </c>
      <c r="Y3019" s="1">
        <v>104</v>
      </c>
      <c r="Z3019" s="2">
        <v>0</v>
      </c>
      <c r="AA3019" s="2">
        <v>56.82</v>
      </c>
      <c r="AB3019" s="2">
        <v>183.24</v>
      </c>
    </row>
    <row r="3020" spans="24:28" x14ac:dyDescent="0.25">
      <c r="X3020" s="1">
        <v>94732</v>
      </c>
      <c r="Y3020" s="1">
        <v>150</v>
      </c>
      <c r="Z3020" s="2">
        <v>636.35</v>
      </c>
      <c r="AA3020" s="2">
        <v>543.59</v>
      </c>
      <c r="AB3020" s="2">
        <v>668.2</v>
      </c>
    </row>
    <row r="3021" spans="24:28" x14ac:dyDescent="0.25">
      <c r="X3021" s="1">
        <v>94744</v>
      </c>
      <c r="Y3021" s="1">
        <v>4980</v>
      </c>
      <c r="Z3021" s="2">
        <v>358.08</v>
      </c>
      <c r="AA3021" s="2">
        <v>0</v>
      </c>
      <c r="AB3021" s="2">
        <v>377.06</v>
      </c>
    </row>
    <row r="3022" spans="24:28" x14ac:dyDescent="0.25">
      <c r="X3022" s="1">
        <v>94748</v>
      </c>
      <c r="Y3022" s="1">
        <v>150</v>
      </c>
      <c r="Z3022" s="2">
        <v>189.96</v>
      </c>
      <c r="AA3022" s="2">
        <v>217.68</v>
      </c>
      <c r="AB3022" s="2">
        <v>0</v>
      </c>
    </row>
    <row r="3023" spans="24:28" x14ac:dyDescent="0.25">
      <c r="X3023" s="1">
        <v>94758</v>
      </c>
      <c r="Y3023" s="1">
        <v>150</v>
      </c>
      <c r="Z3023" s="2">
        <v>80.53</v>
      </c>
      <c r="AA3023" s="2">
        <v>97.29</v>
      </c>
      <c r="AB3023" s="2">
        <v>0</v>
      </c>
    </row>
    <row r="3024" spans="24:28" x14ac:dyDescent="0.25">
      <c r="X3024" s="1">
        <v>94760</v>
      </c>
      <c r="Y3024" s="1">
        <v>250</v>
      </c>
      <c r="Z3024" s="2">
        <v>179.55</v>
      </c>
      <c r="AA3024" s="2">
        <v>0</v>
      </c>
      <c r="AB3024" s="2">
        <v>192.87</v>
      </c>
    </row>
    <row r="3025" spans="24:28" x14ac:dyDescent="0.25">
      <c r="X3025" s="1">
        <v>94805</v>
      </c>
      <c r="Y3025" s="1">
        <v>340</v>
      </c>
      <c r="Z3025" s="2">
        <v>98.58</v>
      </c>
      <c r="AA3025" s="2">
        <v>0</v>
      </c>
      <c r="AB3025" s="2">
        <v>95.13</v>
      </c>
    </row>
    <row r="3026" spans="24:28" x14ac:dyDescent="0.25">
      <c r="X3026" s="1">
        <v>94806</v>
      </c>
      <c r="Y3026" s="1">
        <v>150</v>
      </c>
      <c r="Z3026" s="2">
        <v>136.62</v>
      </c>
      <c r="AA3026" s="2">
        <v>0</v>
      </c>
      <c r="AB3026" s="2">
        <v>0</v>
      </c>
    </row>
    <row r="3027" spans="24:28" x14ac:dyDescent="0.25">
      <c r="X3027" s="1">
        <v>94831</v>
      </c>
      <c r="Y3027" s="1">
        <v>260</v>
      </c>
      <c r="Z3027" s="2">
        <v>0</v>
      </c>
      <c r="AA3027" s="2">
        <v>224.09</v>
      </c>
      <c r="AB3027" s="2">
        <v>0</v>
      </c>
    </row>
    <row r="3028" spans="24:28" x14ac:dyDescent="0.25">
      <c r="X3028" s="1">
        <v>94872</v>
      </c>
      <c r="Y3028" s="1">
        <v>450</v>
      </c>
      <c r="Z3028" s="2">
        <v>32.14</v>
      </c>
      <c r="AA3028" s="2">
        <v>21.28</v>
      </c>
      <c r="AB3028" s="2">
        <v>34.9</v>
      </c>
    </row>
    <row r="3029" spans="24:28" x14ac:dyDescent="0.25">
      <c r="X3029" s="1">
        <v>94883</v>
      </c>
      <c r="Y3029" s="1">
        <v>150</v>
      </c>
      <c r="Z3029" s="2">
        <v>0</v>
      </c>
      <c r="AA3029" s="2">
        <v>184.5</v>
      </c>
      <c r="AB3029" s="2">
        <v>0</v>
      </c>
    </row>
    <row r="3030" spans="24:28" x14ac:dyDescent="0.25">
      <c r="X3030" s="1">
        <v>94915</v>
      </c>
      <c r="Y3030" s="1">
        <v>280</v>
      </c>
      <c r="Z3030" s="2">
        <v>0</v>
      </c>
      <c r="AA3030" s="2">
        <v>415.86</v>
      </c>
      <c r="AB3030" s="2">
        <v>1500.55</v>
      </c>
    </row>
    <row r="3031" spans="24:28" x14ac:dyDescent="0.25">
      <c r="X3031" s="1">
        <v>94939</v>
      </c>
      <c r="Y3031" s="1">
        <v>4980</v>
      </c>
      <c r="Z3031" s="2">
        <v>91.08</v>
      </c>
      <c r="AA3031" s="2">
        <v>188.53</v>
      </c>
      <c r="AB3031" s="2">
        <v>48.67</v>
      </c>
    </row>
    <row r="3032" spans="24:28" x14ac:dyDescent="0.25">
      <c r="X3032" s="1">
        <v>94948</v>
      </c>
      <c r="Y3032" s="1">
        <v>220</v>
      </c>
      <c r="Z3032" s="2">
        <v>178</v>
      </c>
      <c r="AA3032" s="2">
        <v>49.74</v>
      </c>
      <c r="AB3032" s="2">
        <v>41</v>
      </c>
    </row>
    <row r="3033" spans="24:28" x14ac:dyDescent="0.25">
      <c r="X3033" s="1">
        <v>94957</v>
      </c>
      <c r="Y3033" s="1">
        <v>4980</v>
      </c>
      <c r="Z3033" s="2">
        <v>182.4</v>
      </c>
      <c r="AA3033" s="2">
        <v>0</v>
      </c>
      <c r="AB3033" s="2">
        <v>242.34</v>
      </c>
    </row>
    <row r="3034" spans="24:28" x14ac:dyDescent="0.25">
      <c r="X3034" s="1">
        <v>94968</v>
      </c>
      <c r="Y3034" s="1">
        <v>4980</v>
      </c>
      <c r="Z3034" s="2">
        <v>0</v>
      </c>
      <c r="AA3034" s="2">
        <v>806.16</v>
      </c>
      <c r="AB3034" s="2">
        <v>0</v>
      </c>
    </row>
    <row r="3035" spans="24:28" x14ac:dyDescent="0.25">
      <c r="X3035" s="1">
        <v>94994</v>
      </c>
      <c r="Y3035" s="1">
        <v>4980</v>
      </c>
      <c r="Z3035" s="2">
        <v>45.22</v>
      </c>
      <c r="AA3035" s="2">
        <v>0</v>
      </c>
      <c r="AB3035" s="2">
        <v>0</v>
      </c>
    </row>
    <row r="3036" spans="24:28" x14ac:dyDescent="0.25">
      <c r="X3036" s="1">
        <v>94995</v>
      </c>
      <c r="Y3036" s="1">
        <v>220</v>
      </c>
      <c r="Z3036" s="2">
        <v>178.05</v>
      </c>
      <c r="AA3036" s="2">
        <v>0</v>
      </c>
      <c r="AB3036" s="2">
        <v>0</v>
      </c>
    </row>
    <row r="3037" spans="24:28" x14ac:dyDescent="0.25">
      <c r="X3037" s="1">
        <v>95000</v>
      </c>
      <c r="Y3037" s="1">
        <v>650</v>
      </c>
      <c r="Z3037" s="2">
        <v>128.1</v>
      </c>
      <c r="AA3037" s="2">
        <v>31.38</v>
      </c>
      <c r="AB3037" s="2">
        <v>0</v>
      </c>
    </row>
    <row r="3038" spans="24:28" x14ac:dyDescent="0.25">
      <c r="X3038" s="1">
        <v>95012</v>
      </c>
      <c r="Y3038" s="1">
        <v>4980</v>
      </c>
      <c r="Z3038" s="2">
        <v>0</v>
      </c>
      <c r="AA3038" s="2">
        <v>46.52</v>
      </c>
      <c r="AB3038" s="2">
        <v>0</v>
      </c>
    </row>
    <row r="3039" spans="24:28" x14ac:dyDescent="0.25">
      <c r="X3039" s="1">
        <v>95040</v>
      </c>
      <c r="Y3039" s="1">
        <v>260</v>
      </c>
      <c r="Z3039" s="2">
        <v>0</v>
      </c>
      <c r="AA3039" s="2">
        <v>0</v>
      </c>
      <c r="AB3039" s="2">
        <v>298.39999999999998</v>
      </c>
    </row>
    <row r="3040" spans="24:28" x14ac:dyDescent="0.25">
      <c r="X3040" s="1">
        <v>95067</v>
      </c>
      <c r="Y3040" s="1">
        <v>260</v>
      </c>
      <c r="Z3040" s="2">
        <v>46.54</v>
      </c>
      <c r="AA3040" s="2">
        <v>182.48</v>
      </c>
      <c r="AB3040" s="2">
        <v>0</v>
      </c>
    </row>
    <row r="3041" spans="24:28" x14ac:dyDescent="0.25">
      <c r="X3041" s="1">
        <v>95069</v>
      </c>
      <c r="Y3041" s="1">
        <v>4980</v>
      </c>
      <c r="Z3041" s="2">
        <v>0</v>
      </c>
      <c r="AA3041" s="2">
        <v>23.32</v>
      </c>
      <c r="AB3041" s="2">
        <v>0</v>
      </c>
    </row>
    <row r="3042" spans="24:28" x14ac:dyDescent="0.25">
      <c r="X3042" s="1">
        <v>95070</v>
      </c>
      <c r="Y3042" s="1">
        <v>320</v>
      </c>
      <c r="Z3042" s="2">
        <v>176.15</v>
      </c>
      <c r="AA3042" s="2">
        <v>310.91000000000003</v>
      </c>
      <c r="AB3042" s="2">
        <v>121.37</v>
      </c>
    </row>
    <row r="3043" spans="24:28" x14ac:dyDescent="0.25">
      <c r="X3043" s="1">
        <v>95076</v>
      </c>
      <c r="Y3043" s="1">
        <v>300</v>
      </c>
      <c r="Z3043" s="2">
        <v>258.41000000000003</v>
      </c>
      <c r="AA3043" s="2">
        <v>339.76</v>
      </c>
      <c r="AB3043" s="2">
        <v>0</v>
      </c>
    </row>
    <row r="3044" spans="24:28" x14ac:dyDescent="0.25">
      <c r="X3044" s="1">
        <v>95079</v>
      </c>
      <c r="Y3044" s="1">
        <v>300</v>
      </c>
      <c r="Z3044" s="2">
        <v>0</v>
      </c>
      <c r="AA3044" s="2">
        <v>0</v>
      </c>
      <c r="AB3044" s="2">
        <v>54.76</v>
      </c>
    </row>
    <row r="3045" spans="24:28" x14ac:dyDescent="0.25">
      <c r="X3045" s="1">
        <v>95085</v>
      </c>
      <c r="Y3045" s="1">
        <v>450</v>
      </c>
      <c r="Z3045" s="2">
        <v>0</v>
      </c>
      <c r="AA3045" s="2">
        <v>358.98</v>
      </c>
      <c r="AB3045" s="2">
        <v>0</v>
      </c>
    </row>
    <row r="3046" spans="24:28" x14ac:dyDescent="0.25">
      <c r="X3046" s="1">
        <v>95091</v>
      </c>
      <c r="Y3046" s="1">
        <v>340</v>
      </c>
      <c r="Z3046" s="2">
        <v>116</v>
      </c>
      <c r="AA3046" s="2">
        <v>0</v>
      </c>
      <c r="AB3046" s="2">
        <v>0</v>
      </c>
    </row>
    <row r="3047" spans="24:28" x14ac:dyDescent="0.25">
      <c r="X3047" s="1">
        <v>95096</v>
      </c>
      <c r="Y3047" s="1">
        <v>260</v>
      </c>
      <c r="Z3047" s="2">
        <v>13.49</v>
      </c>
      <c r="AA3047" s="2">
        <v>0</v>
      </c>
      <c r="AB3047" s="2">
        <v>13.6</v>
      </c>
    </row>
    <row r="3048" spans="24:28" x14ac:dyDescent="0.25">
      <c r="X3048" s="1">
        <v>95117</v>
      </c>
      <c r="Y3048" s="1">
        <v>280</v>
      </c>
      <c r="Z3048" s="2">
        <v>0</v>
      </c>
      <c r="AA3048" s="2">
        <v>31.62</v>
      </c>
      <c r="AB3048" s="2">
        <v>0</v>
      </c>
    </row>
    <row r="3049" spans="24:28" x14ac:dyDescent="0.25">
      <c r="X3049" s="1">
        <v>95125</v>
      </c>
      <c r="Y3049" s="1">
        <v>150</v>
      </c>
      <c r="Z3049" s="2">
        <v>0</v>
      </c>
      <c r="AA3049" s="2">
        <v>161.74</v>
      </c>
      <c r="AB3049" s="2">
        <v>0</v>
      </c>
    </row>
    <row r="3050" spans="24:28" x14ac:dyDescent="0.25">
      <c r="X3050" s="1">
        <v>95173</v>
      </c>
      <c r="Y3050" s="1">
        <v>777</v>
      </c>
      <c r="Z3050" s="2">
        <v>0</v>
      </c>
      <c r="AA3050" s="2">
        <v>377</v>
      </c>
      <c r="AB3050" s="2">
        <v>0</v>
      </c>
    </row>
    <row r="3051" spans="24:28" x14ac:dyDescent="0.25">
      <c r="X3051" s="1">
        <v>95237</v>
      </c>
      <c r="Y3051" s="1">
        <v>104</v>
      </c>
      <c r="Z3051" s="2">
        <v>46.59</v>
      </c>
      <c r="AA3051" s="2">
        <v>50.27</v>
      </c>
      <c r="AB3051" s="2">
        <v>49.74</v>
      </c>
    </row>
    <row r="3052" spans="24:28" x14ac:dyDescent="0.25">
      <c r="X3052" s="1">
        <v>95279</v>
      </c>
      <c r="Y3052" s="1">
        <v>250</v>
      </c>
      <c r="Z3052" s="2">
        <v>0</v>
      </c>
      <c r="AA3052" s="2">
        <v>738.9</v>
      </c>
      <c r="AB3052" s="2">
        <v>978.73</v>
      </c>
    </row>
    <row r="3053" spans="24:28" x14ac:dyDescent="0.25">
      <c r="X3053" s="1">
        <v>95285</v>
      </c>
      <c r="Y3053" s="1">
        <v>104</v>
      </c>
      <c r="Z3053" s="2">
        <v>139.77000000000001</v>
      </c>
      <c r="AA3053" s="2">
        <v>0</v>
      </c>
      <c r="AB3053" s="2">
        <v>358.15</v>
      </c>
    </row>
    <row r="3054" spans="24:28" x14ac:dyDescent="0.25">
      <c r="X3054" s="1">
        <v>95310</v>
      </c>
      <c r="Y3054" s="1">
        <v>400</v>
      </c>
      <c r="Z3054" s="2">
        <v>0</v>
      </c>
      <c r="AA3054" s="2">
        <v>0</v>
      </c>
      <c r="AB3054" s="2">
        <v>49.01</v>
      </c>
    </row>
    <row r="3055" spans="24:28" x14ac:dyDescent="0.25">
      <c r="X3055" s="1">
        <v>95313</v>
      </c>
      <c r="Y3055" s="1">
        <v>320</v>
      </c>
      <c r="Z3055" s="2">
        <v>49.1</v>
      </c>
      <c r="AA3055" s="2">
        <v>194.96</v>
      </c>
      <c r="AB3055" s="2">
        <v>137.16999999999999</v>
      </c>
    </row>
    <row r="3056" spans="24:28" x14ac:dyDescent="0.25">
      <c r="X3056" s="1">
        <v>95325</v>
      </c>
      <c r="Y3056" s="1">
        <v>260</v>
      </c>
      <c r="Z3056" s="2">
        <v>0</v>
      </c>
      <c r="AA3056" s="2">
        <v>42.58</v>
      </c>
      <c r="AB3056" s="2">
        <v>0</v>
      </c>
    </row>
    <row r="3057" spans="24:28" x14ac:dyDescent="0.25">
      <c r="X3057" s="1">
        <v>95343</v>
      </c>
      <c r="Y3057" s="1">
        <v>104</v>
      </c>
      <c r="Z3057" s="2">
        <v>0</v>
      </c>
      <c r="AA3057" s="2">
        <v>38.94</v>
      </c>
      <c r="AB3057" s="2">
        <v>0</v>
      </c>
    </row>
    <row r="3058" spans="24:28" x14ac:dyDescent="0.25">
      <c r="X3058" s="1">
        <v>95351</v>
      </c>
      <c r="Y3058" s="1">
        <v>4980</v>
      </c>
      <c r="Z3058" s="2">
        <v>460.87</v>
      </c>
      <c r="AA3058" s="2">
        <v>0</v>
      </c>
      <c r="AB3058" s="2">
        <v>262.2</v>
      </c>
    </row>
    <row r="3059" spans="24:28" x14ac:dyDescent="0.25">
      <c r="X3059" s="1">
        <v>95357</v>
      </c>
      <c r="Y3059" s="1">
        <v>400</v>
      </c>
      <c r="Z3059" s="2">
        <v>211.37</v>
      </c>
      <c r="AA3059" s="2">
        <v>209.48</v>
      </c>
      <c r="AB3059" s="2">
        <v>184.23</v>
      </c>
    </row>
    <row r="3060" spans="24:28" x14ac:dyDescent="0.25">
      <c r="X3060" s="1">
        <v>95379</v>
      </c>
      <c r="Y3060" s="1">
        <v>290</v>
      </c>
      <c r="Z3060" s="2">
        <v>0</v>
      </c>
      <c r="AA3060" s="2">
        <v>0</v>
      </c>
      <c r="AB3060" s="2">
        <v>696.54</v>
      </c>
    </row>
    <row r="3061" spans="24:28" x14ac:dyDescent="0.25">
      <c r="X3061" s="1">
        <v>95398</v>
      </c>
      <c r="Y3061" s="1">
        <v>260</v>
      </c>
      <c r="Z3061" s="2">
        <v>0</v>
      </c>
      <c r="AA3061" s="2">
        <v>138.66</v>
      </c>
      <c r="AB3061" s="2">
        <v>0</v>
      </c>
    </row>
    <row r="3062" spans="24:28" x14ac:dyDescent="0.25">
      <c r="X3062" s="1">
        <v>95416</v>
      </c>
      <c r="Y3062" s="1">
        <v>450</v>
      </c>
      <c r="Z3062" s="2">
        <v>10.34</v>
      </c>
      <c r="AA3062" s="2">
        <v>56.52</v>
      </c>
      <c r="AB3062" s="2">
        <v>0</v>
      </c>
    </row>
    <row r="3063" spans="24:28" x14ac:dyDescent="0.25">
      <c r="X3063" s="1">
        <v>95418</v>
      </c>
      <c r="Y3063" s="1">
        <v>220</v>
      </c>
      <c r="Z3063" s="2">
        <v>2192.44</v>
      </c>
      <c r="AA3063" s="2">
        <v>0</v>
      </c>
      <c r="AB3063" s="2">
        <v>0</v>
      </c>
    </row>
    <row r="3064" spans="24:28" x14ac:dyDescent="0.25">
      <c r="X3064" s="1">
        <v>95459</v>
      </c>
      <c r="Y3064" s="1">
        <v>777</v>
      </c>
      <c r="Z3064" s="2">
        <v>0</v>
      </c>
      <c r="AA3064" s="2">
        <v>0</v>
      </c>
      <c r="AB3064" s="2">
        <v>2283.6</v>
      </c>
    </row>
    <row r="3065" spans="24:28" x14ac:dyDescent="0.25">
      <c r="X3065" s="1">
        <v>95465</v>
      </c>
      <c r="Y3065" s="1">
        <v>650</v>
      </c>
      <c r="Z3065" s="2">
        <v>0</v>
      </c>
      <c r="AA3065" s="2">
        <v>0</v>
      </c>
      <c r="AB3065" s="2">
        <v>149.47999999999999</v>
      </c>
    </row>
    <row r="3066" spans="24:28" x14ac:dyDescent="0.25">
      <c r="X3066" s="1">
        <v>95478</v>
      </c>
      <c r="Y3066" s="1">
        <v>320</v>
      </c>
      <c r="Z3066" s="2">
        <v>0</v>
      </c>
      <c r="AA3066" s="2">
        <v>1456.08</v>
      </c>
      <c r="AB3066" s="2">
        <v>0</v>
      </c>
    </row>
    <row r="3067" spans="24:28" x14ac:dyDescent="0.25">
      <c r="X3067" s="1">
        <v>95487</v>
      </c>
      <c r="Y3067" s="1">
        <v>150</v>
      </c>
      <c r="Z3067" s="2">
        <v>0</v>
      </c>
      <c r="AA3067" s="2">
        <v>0</v>
      </c>
      <c r="AB3067" s="2">
        <v>40.39</v>
      </c>
    </row>
    <row r="3068" spans="24:28" x14ac:dyDescent="0.25">
      <c r="X3068" s="1">
        <v>95493</v>
      </c>
      <c r="Y3068" s="1">
        <v>340</v>
      </c>
      <c r="Z3068" s="2">
        <v>0</v>
      </c>
      <c r="AA3068" s="2">
        <v>167.3</v>
      </c>
      <c r="AB3068" s="2">
        <v>33.82</v>
      </c>
    </row>
    <row r="3069" spans="24:28" x14ac:dyDescent="0.25">
      <c r="X3069" s="1">
        <v>95508</v>
      </c>
      <c r="Y3069" s="1">
        <v>340</v>
      </c>
      <c r="Z3069" s="2">
        <v>0</v>
      </c>
      <c r="AA3069" s="2">
        <v>0</v>
      </c>
      <c r="AB3069" s="2">
        <v>27.65</v>
      </c>
    </row>
    <row r="3070" spans="24:28" x14ac:dyDescent="0.25">
      <c r="X3070" s="1">
        <v>95519</v>
      </c>
      <c r="Y3070" s="1">
        <v>777</v>
      </c>
      <c r="Z3070" s="2">
        <v>764.16</v>
      </c>
      <c r="AA3070" s="2">
        <v>280.86</v>
      </c>
      <c r="AB3070" s="2">
        <v>70.599999999999994</v>
      </c>
    </row>
    <row r="3071" spans="24:28" x14ac:dyDescent="0.25">
      <c r="X3071" s="1">
        <v>95533</v>
      </c>
      <c r="Y3071" s="1">
        <v>150</v>
      </c>
      <c r="Z3071" s="2">
        <v>0</v>
      </c>
      <c r="AA3071" s="2">
        <v>0</v>
      </c>
      <c r="AB3071" s="2">
        <v>22.78</v>
      </c>
    </row>
    <row r="3072" spans="24:28" x14ac:dyDescent="0.25">
      <c r="X3072" s="1">
        <v>95541</v>
      </c>
      <c r="Y3072" s="1">
        <v>555</v>
      </c>
      <c r="Z3072" s="2">
        <v>35.61</v>
      </c>
      <c r="AA3072" s="2">
        <v>192.87</v>
      </c>
      <c r="AB3072" s="2">
        <v>61.82</v>
      </c>
    </row>
    <row r="3073" spans="24:28" x14ac:dyDescent="0.25">
      <c r="X3073" s="1">
        <v>95550</v>
      </c>
      <c r="Y3073" s="1">
        <v>360</v>
      </c>
      <c r="Z3073" s="2">
        <v>0</v>
      </c>
      <c r="AA3073" s="2">
        <v>48.3</v>
      </c>
      <c r="AB3073" s="2">
        <v>0</v>
      </c>
    </row>
    <row r="3074" spans="24:28" x14ac:dyDescent="0.25">
      <c r="X3074" s="1">
        <v>95562</v>
      </c>
      <c r="Y3074" s="1">
        <v>280</v>
      </c>
      <c r="Z3074" s="2">
        <v>0</v>
      </c>
      <c r="AA3074" s="2">
        <v>46.59</v>
      </c>
      <c r="AB3074" s="2">
        <v>0</v>
      </c>
    </row>
    <row r="3075" spans="24:28" x14ac:dyDescent="0.25">
      <c r="X3075" s="1">
        <v>95564</v>
      </c>
      <c r="Y3075" s="1">
        <v>320</v>
      </c>
      <c r="Z3075" s="2">
        <v>73.709999999999994</v>
      </c>
      <c r="AA3075" s="2">
        <v>116.64</v>
      </c>
      <c r="AB3075" s="2">
        <v>85.65</v>
      </c>
    </row>
    <row r="3076" spans="24:28" x14ac:dyDescent="0.25">
      <c r="X3076" s="1">
        <v>95583</v>
      </c>
      <c r="Y3076" s="1">
        <v>777</v>
      </c>
      <c r="Z3076" s="2">
        <v>1104</v>
      </c>
      <c r="AA3076" s="2">
        <v>31.8</v>
      </c>
      <c r="AB3076" s="2">
        <v>91.8</v>
      </c>
    </row>
    <row r="3077" spans="24:28" x14ac:dyDescent="0.25">
      <c r="X3077" s="1">
        <v>95617</v>
      </c>
      <c r="Y3077" s="1">
        <v>650</v>
      </c>
      <c r="Z3077" s="2">
        <v>0</v>
      </c>
      <c r="AA3077" s="2">
        <v>0</v>
      </c>
      <c r="AB3077" s="2">
        <v>33.409999999999997</v>
      </c>
    </row>
    <row r="3078" spans="24:28" x14ac:dyDescent="0.25">
      <c r="X3078" s="1">
        <v>95625</v>
      </c>
      <c r="Y3078" s="1">
        <v>555</v>
      </c>
      <c r="Z3078" s="2">
        <v>46.59</v>
      </c>
      <c r="AA3078" s="2">
        <v>0</v>
      </c>
      <c r="AB3078" s="2">
        <v>687.15</v>
      </c>
    </row>
    <row r="3079" spans="24:28" x14ac:dyDescent="0.25">
      <c r="X3079" s="1">
        <v>95628</v>
      </c>
      <c r="Y3079" s="1">
        <v>220</v>
      </c>
      <c r="Z3079" s="2">
        <v>0</v>
      </c>
      <c r="AA3079" s="2">
        <v>0</v>
      </c>
      <c r="AB3079" s="2">
        <v>41</v>
      </c>
    </row>
    <row r="3080" spans="24:28" x14ac:dyDescent="0.25">
      <c r="X3080" s="1">
        <v>95629</v>
      </c>
      <c r="Y3080" s="1">
        <v>555</v>
      </c>
      <c r="Z3080" s="2">
        <v>4.92</v>
      </c>
      <c r="AA3080" s="2">
        <v>6.06</v>
      </c>
      <c r="AB3080" s="2">
        <v>5.03</v>
      </c>
    </row>
    <row r="3081" spans="24:28" x14ac:dyDescent="0.25">
      <c r="X3081" s="1">
        <v>95636</v>
      </c>
      <c r="Y3081" s="1">
        <v>370</v>
      </c>
      <c r="Z3081" s="2">
        <v>0</v>
      </c>
      <c r="AA3081" s="2">
        <v>0</v>
      </c>
      <c r="AB3081" s="2">
        <v>461.12</v>
      </c>
    </row>
    <row r="3082" spans="24:28" x14ac:dyDescent="0.25">
      <c r="X3082" s="1">
        <v>95682</v>
      </c>
      <c r="Y3082" s="1">
        <v>290</v>
      </c>
      <c r="Z3082" s="2">
        <v>139.72</v>
      </c>
      <c r="AA3082" s="2">
        <v>0</v>
      </c>
      <c r="AB3082" s="2">
        <v>0</v>
      </c>
    </row>
    <row r="3083" spans="24:28" x14ac:dyDescent="0.25">
      <c r="X3083" s="1">
        <v>95695</v>
      </c>
      <c r="Y3083" s="1">
        <v>400</v>
      </c>
      <c r="Z3083" s="2">
        <v>0</v>
      </c>
      <c r="AA3083" s="2">
        <v>49.63</v>
      </c>
      <c r="AB3083" s="2">
        <v>202.11</v>
      </c>
    </row>
    <row r="3084" spans="24:28" x14ac:dyDescent="0.25">
      <c r="X3084" s="1">
        <v>95712</v>
      </c>
      <c r="Y3084" s="1">
        <v>150</v>
      </c>
      <c r="Z3084" s="2">
        <v>0</v>
      </c>
      <c r="AA3084" s="2">
        <v>0</v>
      </c>
      <c r="AB3084" s="2">
        <v>79.510000000000005</v>
      </c>
    </row>
    <row r="3085" spans="24:28" x14ac:dyDescent="0.25">
      <c r="X3085" s="1">
        <v>95756</v>
      </c>
      <c r="Y3085" s="1">
        <v>4980</v>
      </c>
      <c r="Z3085" s="2">
        <v>0</v>
      </c>
      <c r="AA3085" s="2">
        <v>25.61</v>
      </c>
      <c r="AB3085" s="2">
        <v>0</v>
      </c>
    </row>
    <row r="3086" spans="24:28" x14ac:dyDescent="0.25">
      <c r="X3086" s="1">
        <v>95956</v>
      </c>
      <c r="Y3086" s="1">
        <v>220</v>
      </c>
      <c r="Z3086" s="2">
        <v>139.77000000000001</v>
      </c>
      <c r="AA3086" s="2">
        <v>46.59</v>
      </c>
      <c r="AB3086" s="2">
        <v>345.48</v>
      </c>
    </row>
    <row r="3087" spans="24:28" x14ac:dyDescent="0.25">
      <c r="X3087" s="1">
        <v>95999</v>
      </c>
      <c r="Y3087" s="1">
        <v>450</v>
      </c>
      <c r="Z3087" s="2">
        <v>41.29</v>
      </c>
      <c r="AA3087" s="2">
        <v>0</v>
      </c>
      <c r="AB3087" s="2">
        <v>0</v>
      </c>
    </row>
    <row r="3088" spans="24:28" x14ac:dyDescent="0.25">
      <c r="X3088" s="1">
        <v>96014</v>
      </c>
      <c r="Y3088" s="1">
        <v>4980</v>
      </c>
      <c r="Z3088" s="2">
        <v>321.91000000000003</v>
      </c>
      <c r="AA3088" s="2">
        <v>322.58999999999997</v>
      </c>
      <c r="AB3088" s="2">
        <v>234.77</v>
      </c>
    </row>
    <row r="3089" spans="24:28" x14ac:dyDescent="0.25">
      <c r="X3089" s="1">
        <v>96044</v>
      </c>
      <c r="Y3089" s="1">
        <v>260</v>
      </c>
      <c r="Z3089" s="2">
        <v>373</v>
      </c>
      <c r="AA3089" s="2">
        <v>184.77</v>
      </c>
      <c r="AB3089" s="2">
        <v>192.87</v>
      </c>
    </row>
    <row r="3090" spans="24:28" x14ac:dyDescent="0.25">
      <c r="X3090" s="1">
        <v>96054</v>
      </c>
      <c r="Y3090" s="1">
        <v>104</v>
      </c>
      <c r="Z3090" s="2">
        <v>55.38</v>
      </c>
      <c r="AA3090" s="2">
        <v>49.35</v>
      </c>
      <c r="AB3090" s="2">
        <v>94.95</v>
      </c>
    </row>
    <row r="3091" spans="24:28" x14ac:dyDescent="0.25">
      <c r="X3091" s="1">
        <v>96080</v>
      </c>
      <c r="Y3091" s="1">
        <v>360</v>
      </c>
      <c r="Z3091" s="2">
        <v>0</v>
      </c>
      <c r="AA3091" s="2">
        <v>324.44</v>
      </c>
      <c r="AB3091" s="2">
        <v>0</v>
      </c>
    </row>
    <row r="3092" spans="24:28" x14ac:dyDescent="0.25">
      <c r="X3092" s="1">
        <v>96109</v>
      </c>
      <c r="Y3092" s="1">
        <v>4980</v>
      </c>
      <c r="Z3092" s="2">
        <v>0</v>
      </c>
      <c r="AA3092" s="2">
        <v>0</v>
      </c>
      <c r="AB3092" s="2">
        <v>25.81</v>
      </c>
    </row>
    <row r="3093" spans="24:28" x14ac:dyDescent="0.25">
      <c r="X3093" s="1">
        <v>96132</v>
      </c>
      <c r="Y3093" s="1">
        <v>320</v>
      </c>
      <c r="Z3093" s="2">
        <v>186.76</v>
      </c>
      <c r="AA3093" s="2">
        <v>91.8</v>
      </c>
      <c r="AB3093" s="2">
        <v>43.21</v>
      </c>
    </row>
    <row r="3094" spans="24:28" x14ac:dyDescent="0.25">
      <c r="X3094" s="1">
        <v>96153</v>
      </c>
      <c r="Y3094" s="1">
        <v>250</v>
      </c>
      <c r="Z3094" s="2">
        <v>2308.1</v>
      </c>
      <c r="AA3094" s="2">
        <v>7419</v>
      </c>
      <c r="AB3094" s="2">
        <v>3858.39</v>
      </c>
    </row>
    <row r="3095" spans="24:28" x14ac:dyDescent="0.25">
      <c r="X3095" s="1">
        <v>96215</v>
      </c>
      <c r="Y3095" s="1">
        <v>290</v>
      </c>
      <c r="Z3095" s="2">
        <v>2136.6</v>
      </c>
      <c r="AA3095" s="2">
        <v>1478.76</v>
      </c>
      <c r="AB3095" s="2">
        <v>755.26</v>
      </c>
    </row>
    <row r="3096" spans="24:28" x14ac:dyDescent="0.25">
      <c r="X3096" s="1">
        <v>96325</v>
      </c>
      <c r="Y3096" s="1">
        <v>320</v>
      </c>
      <c r="Z3096" s="2">
        <v>0</v>
      </c>
      <c r="AA3096" s="2">
        <v>91.08</v>
      </c>
      <c r="AB3096" s="2">
        <v>0</v>
      </c>
    </row>
    <row r="3097" spans="24:28" x14ac:dyDescent="0.25">
      <c r="X3097" s="1">
        <v>96383</v>
      </c>
      <c r="Y3097" s="1">
        <v>290</v>
      </c>
      <c r="Z3097" s="2">
        <v>351</v>
      </c>
      <c r="AA3097" s="2">
        <v>0</v>
      </c>
      <c r="AB3097" s="2">
        <v>0</v>
      </c>
    </row>
    <row r="3098" spans="24:28" x14ac:dyDescent="0.25">
      <c r="X3098" s="1">
        <v>96441</v>
      </c>
      <c r="Y3098" s="1">
        <v>260</v>
      </c>
      <c r="Z3098" s="2">
        <v>10.31</v>
      </c>
      <c r="AA3098" s="2">
        <v>0</v>
      </c>
      <c r="AB3098" s="2">
        <v>60.11</v>
      </c>
    </row>
    <row r="3099" spans="24:28" x14ac:dyDescent="0.25">
      <c r="X3099" s="1">
        <v>96483</v>
      </c>
      <c r="Y3099" s="1">
        <v>104</v>
      </c>
      <c r="Z3099" s="2">
        <v>92.33</v>
      </c>
      <c r="AA3099" s="2">
        <v>91.52</v>
      </c>
      <c r="AB3099" s="2">
        <v>0</v>
      </c>
    </row>
    <row r="3100" spans="24:28" x14ac:dyDescent="0.25">
      <c r="X3100" s="1">
        <v>96484</v>
      </c>
      <c r="Y3100" s="1">
        <v>104</v>
      </c>
      <c r="Z3100" s="2">
        <v>47.95</v>
      </c>
      <c r="AA3100" s="2">
        <v>88.19</v>
      </c>
      <c r="AB3100" s="2">
        <v>777.84</v>
      </c>
    </row>
    <row r="3101" spans="24:28" x14ac:dyDescent="0.25">
      <c r="X3101" s="1">
        <v>96488</v>
      </c>
      <c r="Y3101" s="1">
        <v>150</v>
      </c>
      <c r="Z3101" s="2">
        <v>174.42</v>
      </c>
      <c r="AA3101" s="2">
        <v>0</v>
      </c>
      <c r="AB3101" s="2">
        <v>0</v>
      </c>
    </row>
    <row r="3102" spans="24:28" x14ac:dyDescent="0.25">
      <c r="X3102" s="1">
        <v>96489</v>
      </c>
      <c r="Y3102" s="1">
        <v>250</v>
      </c>
      <c r="Z3102" s="2">
        <v>2852.81</v>
      </c>
      <c r="AA3102" s="2">
        <v>1377.76</v>
      </c>
      <c r="AB3102" s="2">
        <v>492</v>
      </c>
    </row>
    <row r="3103" spans="24:28" x14ac:dyDescent="0.25">
      <c r="X3103" s="1">
        <v>96494</v>
      </c>
      <c r="Y3103" s="1">
        <v>400</v>
      </c>
      <c r="Z3103" s="2">
        <v>0</v>
      </c>
      <c r="AA3103" s="2">
        <v>49.01</v>
      </c>
      <c r="AB3103" s="2">
        <v>45.9</v>
      </c>
    </row>
    <row r="3104" spans="24:28" x14ac:dyDescent="0.25">
      <c r="X3104" s="1">
        <v>96507</v>
      </c>
      <c r="Y3104" s="1">
        <v>370</v>
      </c>
      <c r="Z3104" s="2">
        <v>47.64</v>
      </c>
      <c r="AA3104" s="2">
        <v>0</v>
      </c>
      <c r="AB3104" s="2">
        <v>0</v>
      </c>
    </row>
    <row r="3105" spans="24:28" x14ac:dyDescent="0.25">
      <c r="X3105" s="1">
        <v>96516</v>
      </c>
      <c r="Y3105" s="1">
        <v>777</v>
      </c>
      <c r="Z3105" s="2">
        <v>0</v>
      </c>
      <c r="AA3105" s="2">
        <v>0</v>
      </c>
      <c r="AB3105" s="2">
        <v>188.79</v>
      </c>
    </row>
    <row r="3106" spans="24:28" x14ac:dyDescent="0.25">
      <c r="X3106" s="1">
        <v>96538</v>
      </c>
      <c r="Y3106" s="1">
        <v>450</v>
      </c>
      <c r="Z3106" s="2">
        <v>0</v>
      </c>
      <c r="AA3106" s="2">
        <v>27.82</v>
      </c>
      <c r="AB3106" s="2">
        <v>68.7</v>
      </c>
    </row>
    <row r="3107" spans="24:28" x14ac:dyDescent="0.25">
      <c r="X3107" s="1">
        <v>96541</v>
      </c>
      <c r="Y3107" s="1">
        <v>150</v>
      </c>
      <c r="Z3107" s="2">
        <v>0</v>
      </c>
      <c r="AA3107" s="2">
        <v>135.27000000000001</v>
      </c>
      <c r="AB3107" s="2">
        <v>0</v>
      </c>
    </row>
    <row r="3108" spans="24:28" x14ac:dyDescent="0.25">
      <c r="X3108" s="1">
        <v>96556</v>
      </c>
      <c r="Y3108" s="1">
        <v>250</v>
      </c>
      <c r="Z3108" s="2">
        <v>0</v>
      </c>
      <c r="AA3108" s="2">
        <v>278.60000000000002</v>
      </c>
      <c r="AB3108" s="2">
        <v>0</v>
      </c>
    </row>
    <row r="3109" spans="24:28" x14ac:dyDescent="0.25">
      <c r="X3109" s="1">
        <v>96572</v>
      </c>
      <c r="Y3109" s="1">
        <v>340</v>
      </c>
      <c r="Z3109" s="2">
        <v>58</v>
      </c>
      <c r="AA3109" s="2">
        <v>95.64</v>
      </c>
      <c r="AB3109" s="2">
        <v>646.69000000000005</v>
      </c>
    </row>
    <row r="3110" spans="24:28" x14ac:dyDescent="0.25">
      <c r="X3110" s="1">
        <v>96585</v>
      </c>
      <c r="Y3110" s="1">
        <v>320</v>
      </c>
      <c r="Z3110" s="2">
        <v>9.11</v>
      </c>
      <c r="AA3110" s="2">
        <v>19.84</v>
      </c>
      <c r="AB3110" s="2">
        <v>19.940000000000001</v>
      </c>
    </row>
    <row r="3111" spans="24:28" x14ac:dyDescent="0.25">
      <c r="X3111" s="1">
        <v>96592</v>
      </c>
      <c r="Y3111" s="1">
        <v>340</v>
      </c>
      <c r="Z3111" s="2">
        <v>0</v>
      </c>
      <c r="AA3111" s="2">
        <v>29.04</v>
      </c>
      <c r="AB3111" s="2">
        <v>0</v>
      </c>
    </row>
    <row r="3112" spans="24:28" x14ac:dyDescent="0.25">
      <c r="X3112" s="1">
        <v>96673</v>
      </c>
      <c r="Y3112" s="1">
        <v>150</v>
      </c>
      <c r="Z3112" s="2">
        <v>0</v>
      </c>
      <c r="AA3112" s="2">
        <v>0</v>
      </c>
      <c r="AB3112" s="2">
        <v>77.02</v>
      </c>
    </row>
    <row r="3113" spans="24:28" x14ac:dyDescent="0.25">
      <c r="X3113" s="1">
        <v>96691</v>
      </c>
      <c r="Y3113" s="1">
        <v>150</v>
      </c>
      <c r="Z3113" s="2">
        <v>275.39999999999998</v>
      </c>
      <c r="AA3113" s="2">
        <v>196.13</v>
      </c>
      <c r="AB3113" s="2">
        <v>0</v>
      </c>
    </row>
    <row r="3114" spans="24:28" x14ac:dyDescent="0.25">
      <c r="X3114" s="1">
        <v>96695</v>
      </c>
      <c r="Y3114" s="1">
        <v>300</v>
      </c>
      <c r="Z3114" s="2">
        <v>0</v>
      </c>
      <c r="AA3114" s="2">
        <v>0</v>
      </c>
      <c r="AB3114" s="2">
        <v>27.52</v>
      </c>
    </row>
    <row r="3115" spans="24:28" x14ac:dyDescent="0.25">
      <c r="X3115" s="1">
        <v>96722</v>
      </c>
      <c r="Y3115" s="1">
        <v>104</v>
      </c>
      <c r="Z3115" s="2">
        <v>141.22999999999999</v>
      </c>
      <c r="AA3115" s="2">
        <v>0</v>
      </c>
      <c r="AB3115" s="2">
        <v>0</v>
      </c>
    </row>
    <row r="3116" spans="24:28" x14ac:dyDescent="0.25">
      <c r="X3116" s="1">
        <v>96737</v>
      </c>
      <c r="Y3116" s="1">
        <v>340</v>
      </c>
      <c r="Z3116" s="2">
        <v>188.8</v>
      </c>
      <c r="AA3116" s="2">
        <v>286.56</v>
      </c>
      <c r="AB3116" s="2">
        <v>569.70000000000005</v>
      </c>
    </row>
    <row r="3117" spans="24:28" x14ac:dyDescent="0.25">
      <c r="X3117" s="1">
        <v>96748</v>
      </c>
      <c r="Y3117" s="1">
        <v>340</v>
      </c>
      <c r="Z3117" s="2">
        <v>557.46</v>
      </c>
      <c r="AA3117" s="2">
        <v>0</v>
      </c>
      <c r="AB3117" s="2">
        <v>1408.88</v>
      </c>
    </row>
    <row r="3118" spans="24:28" x14ac:dyDescent="0.25">
      <c r="X3118" s="1">
        <v>96755</v>
      </c>
      <c r="Y3118" s="1">
        <v>300</v>
      </c>
      <c r="Z3118" s="2">
        <v>27.39</v>
      </c>
      <c r="AA3118" s="2">
        <v>0</v>
      </c>
      <c r="AB3118" s="2">
        <v>0</v>
      </c>
    </row>
    <row r="3119" spans="24:28" x14ac:dyDescent="0.25">
      <c r="X3119" s="1">
        <v>96762</v>
      </c>
      <c r="Y3119" s="1">
        <v>220</v>
      </c>
      <c r="Z3119" s="2">
        <v>227.29</v>
      </c>
      <c r="AA3119" s="2">
        <v>0</v>
      </c>
      <c r="AB3119" s="2">
        <v>0</v>
      </c>
    </row>
    <row r="3120" spans="24:28" x14ac:dyDescent="0.25">
      <c r="X3120" s="1">
        <v>96769</v>
      </c>
      <c r="Y3120" s="1">
        <v>260</v>
      </c>
      <c r="Z3120" s="2">
        <v>0</v>
      </c>
      <c r="AA3120" s="2">
        <v>0</v>
      </c>
      <c r="AB3120" s="2">
        <v>163.65</v>
      </c>
    </row>
    <row r="3121" spans="24:28" x14ac:dyDescent="0.25">
      <c r="X3121" s="1">
        <v>96803</v>
      </c>
      <c r="Y3121" s="1">
        <v>300</v>
      </c>
      <c r="Z3121" s="2">
        <v>0</v>
      </c>
      <c r="AA3121" s="2">
        <v>0</v>
      </c>
      <c r="AB3121" s="2">
        <v>103.14</v>
      </c>
    </row>
    <row r="3122" spans="24:28" x14ac:dyDescent="0.25">
      <c r="X3122" s="1">
        <v>96808</v>
      </c>
      <c r="Y3122" s="1">
        <v>370</v>
      </c>
      <c r="Z3122" s="2">
        <v>46.86</v>
      </c>
      <c r="AA3122" s="2">
        <v>0</v>
      </c>
      <c r="AB3122" s="2">
        <v>0</v>
      </c>
    </row>
    <row r="3123" spans="24:28" x14ac:dyDescent="0.25">
      <c r="X3123" s="1">
        <v>96851</v>
      </c>
      <c r="Y3123" s="1">
        <v>260</v>
      </c>
      <c r="Z3123" s="2">
        <v>0</v>
      </c>
      <c r="AA3123" s="2">
        <v>0</v>
      </c>
      <c r="AB3123" s="2">
        <v>105.18</v>
      </c>
    </row>
    <row r="3124" spans="24:28" x14ac:dyDescent="0.25">
      <c r="X3124" s="1">
        <v>96872</v>
      </c>
      <c r="Y3124" s="1">
        <v>260</v>
      </c>
      <c r="Z3124" s="2">
        <v>0</v>
      </c>
      <c r="AA3124" s="2">
        <v>415.98</v>
      </c>
      <c r="AB3124" s="2">
        <v>0</v>
      </c>
    </row>
    <row r="3125" spans="24:28" x14ac:dyDescent="0.25">
      <c r="X3125" s="1">
        <v>96881</v>
      </c>
      <c r="Y3125" s="1">
        <v>777</v>
      </c>
      <c r="Z3125" s="2">
        <v>448.84</v>
      </c>
      <c r="AA3125" s="2">
        <v>152.04</v>
      </c>
      <c r="AB3125" s="2">
        <v>0</v>
      </c>
    </row>
    <row r="3126" spans="24:28" x14ac:dyDescent="0.25">
      <c r="X3126" s="1">
        <v>96914</v>
      </c>
      <c r="Y3126" s="1">
        <v>777</v>
      </c>
      <c r="Z3126" s="2">
        <v>774.82</v>
      </c>
      <c r="AA3126" s="2">
        <v>383.8</v>
      </c>
      <c r="AB3126" s="2">
        <v>191.9</v>
      </c>
    </row>
    <row r="3127" spans="24:28" x14ac:dyDescent="0.25">
      <c r="X3127" s="1">
        <v>96938</v>
      </c>
      <c r="Y3127" s="1">
        <v>290</v>
      </c>
      <c r="Z3127" s="2">
        <v>32412.92</v>
      </c>
      <c r="AA3127" s="2">
        <v>1862.28</v>
      </c>
      <c r="AB3127" s="2">
        <v>329.04</v>
      </c>
    </row>
    <row r="3128" spans="24:28" x14ac:dyDescent="0.25">
      <c r="X3128" s="1">
        <v>96951</v>
      </c>
      <c r="Y3128" s="1">
        <v>370</v>
      </c>
      <c r="Z3128" s="2">
        <v>0</v>
      </c>
      <c r="AA3128" s="2">
        <v>50.86</v>
      </c>
      <c r="AB3128" s="2">
        <v>0</v>
      </c>
    </row>
    <row r="3129" spans="24:28" x14ac:dyDescent="0.25">
      <c r="X3129" s="1">
        <v>96969</v>
      </c>
      <c r="Y3129" s="1">
        <v>400</v>
      </c>
      <c r="Z3129" s="2">
        <v>0</v>
      </c>
      <c r="AA3129" s="2">
        <v>0</v>
      </c>
      <c r="AB3129" s="2">
        <v>199.08</v>
      </c>
    </row>
    <row r="3130" spans="24:28" x14ac:dyDescent="0.25">
      <c r="X3130" s="1">
        <v>96978</v>
      </c>
      <c r="Y3130" s="1">
        <v>300</v>
      </c>
      <c r="Z3130" s="2">
        <v>871.24</v>
      </c>
      <c r="AA3130" s="2">
        <v>0</v>
      </c>
      <c r="AB3130" s="2">
        <v>0</v>
      </c>
    </row>
    <row r="3131" spans="24:28" x14ac:dyDescent="0.25">
      <c r="X3131" s="1">
        <v>96995</v>
      </c>
      <c r="Y3131" s="1">
        <v>150</v>
      </c>
      <c r="Z3131" s="2">
        <v>114.6</v>
      </c>
      <c r="AA3131" s="2">
        <v>183.2</v>
      </c>
      <c r="AB3131" s="2">
        <v>182.5</v>
      </c>
    </row>
    <row r="3132" spans="24:28" x14ac:dyDescent="0.25">
      <c r="X3132" s="1">
        <v>97003</v>
      </c>
      <c r="Y3132" s="1">
        <v>500</v>
      </c>
      <c r="Z3132" s="2">
        <v>227.96</v>
      </c>
      <c r="AA3132" s="2">
        <v>0</v>
      </c>
      <c r="AB3132" s="2">
        <v>0</v>
      </c>
    </row>
    <row r="3133" spans="24:28" x14ac:dyDescent="0.25">
      <c r="X3133" s="1">
        <v>97013</v>
      </c>
      <c r="Y3133" s="1">
        <v>4980</v>
      </c>
      <c r="Z3133" s="2">
        <v>0</v>
      </c>
      <c r="AA3133" s="2">
        <v>0</v>
      </c>
      <c r="AB3133" s="2">
        <v>178.97</v>
      </c>
    </row>
    <row r="3134" spans="24:28" x14ac:dyDescent="0.25">
      <c r="X3134" s="1">
        <v>97030</v>
      </c>
      <c r="Y3134" s="1">
        <v>290</v>
      </c>
      <c r="Z3134" s="2">
        <v>92.5</v>
      </c>
      <c r="AA3134" s="2">
        <v>0</v>
      </c>
      <c r="AB3134" s="2">
        <v>0</v>
      </c>
    </row>
    <row r="3135" spans="24:28" x14ac:dyDescent="0.25">
      <c r="X3135" s="1">
        <v>97041</v>
      </c>
      <c r="Y3135" s="1">
        <v>150</v>
      </c>
      <c r="Z3135" s="2">
        <v>282.37</v>
      </c>
      <c r="AA3135" s="2">
        <v>0</v>
      </c>
      <c r="AB3135" s="2">
        <v>0</v>
      </c>
    </row>
    <row r="3136" spans="24:28" x14ac:dyDescent="0.25">
      <c r="X3136" s="1">
        <v>97053</v>
      </c>
      <c r="Y3136" s="1">
        <v>180</v>
      </c>
      <c r="Z3136" s="2">
        <v>95.26</v>
      </c>
      <c r="AA3136" s="2">
        <v>0</v>
      </c>
      <c r="AB3136" s="2">
        <v>0</v>
      </c>
    </row>
    <row r="3137" spans="24:28" x14ac:dyDescent="0.25">
      <c r="X3137" s="1">
        <v>97072</v>
      </c>
      <c r="Y3137" s="1">
        <v>4980</v>
      </c>
      <c r="Z3137" s="2">
        <v>45.9</v>
      </c>
      <c r="AA3137" s="2">
        <v>0</v>
      </c>
      <c r="AB3137" s="2">
        <v>190.04</v>
      </c>
    </row>
    <row r="3138" spans="24:28" x14ac:dyDescent="0.25">
      <c r="X3138" s="1">
        <v>97074</v>
      </c>
      <c r="Y3138" s="1">
        <v>290</v>
      </c>
      <c r="Z3138" s="2">
        <v>0</v>
      </c>
      <c r="AA3138" s="2">
        <v>240.48</v>
      </c>
      <c r="AB3138" s="2">
        <v>0</v>
      </c>
    </row>
    <row r="3139" spans="24:28" x14ac:dyDescent="0.25">
      <c r="X3139" s="1">
        <v>97088</v>
      </c>
      <c r="Y3139" s="1">
        <v>260</v>
      </c>
      <c r="Z3139" s="2">
        <v>0</v>
      </c>
      <c r="AA3139" s="2">
        <v>485.47</v>
      </c>
      <c r="AB3139" s="2">
        <v>164</v>
      </c>
    </row>
    <row r="3140" spans="24:28" x14ac:dyDescent="0.25">
      <c r="X3140" s="1">
        <v>97103</v>
      </c>
      <c r="Y3140" s="1">
        <v>150</v>
      </c>
      <c r="Z3140" s="2">
        <v>127.23</v>
      </c>
      <c r="AA3140" s="2">
        <v>55.23</v>
      </c>
      <c r="AB3140" s="2">
        <v>80.16</v>
      </c>
    </row>
    <row r="3141" spans="24:28" x14ac:dyDescent="0.25">
      <c r="X3141" s="1">
        <v>97176</v>
      </c>
      <c r="Y3141" s="1">
        <v>260</v>
      </c>
      <c r="Z3141" s="2">
        <v>0</v>
      </c>
      <c r="AA3141" s="2">
        <v>0</v>
      </c>
      <c r="AB3141" s="2">
        <v>15.56</v>
      </c>
    </row>
    <row r="3142" spans="24:28" x14ac:dyDescent="0.25">
      <c r="X3142" s="1">
        <v>97178</v>
      </c>
      <c r="Y3142" s="1">
        <v>400</v>
      </c>
      <c r="Z3142" s="2">
        <v>48.71</v>
      </c>
      <c r="AA3142" s="2">
        <v>104.21</v>
      </c>
      <c r="AB3142" s="2">
        <v>0</v>
      </c>
    </row>
    <row r="3143" spans="24:28" x14ac:dyDescent="0.25">
      <c r="X3143" s="1">
        <v>97200</v>
      </c>
      <c r="Y3143" s="1">
        <v>370</v>
      </c>
      <c r="Z3143" s="2">
        <v>0</v>
      </c>
      <c r="AA3143" s="2">
        <v>101.7</v>
      </c>
      <c r="AB3143" s="2">
        <v>101.72</v>
      </c>
    </row>
    <row r="3144" spans="24:28" x14ac:dyDescent="0.25">
      <c r="X3144" s="1">
        <v>97221</v>
      </c>
      <c r="Y3144" s="1">
        <v>260</v>
      </c>
      <c r="Z3144" s="2">
        <v>0</v>
      </c>
      <c r="AA3144" s="2">
        <v>31.92</v>
      </c>
      <c r="AB3144" s="2">
        <v>0</v>
      </c>
    </row>
    <row r="3145" spans="24:28" x14ac:dyDescent="0.25">
      <c r="X3145" s="1">
        <v>97252</v>
      </c>
      <c r="Y3145" s="1">
        <v>150</v>
      </c>
      <c r="Z3145" s="2">
        <v>76.290000000000006</v>
      </c>
      <c r="AA3145" s="2">
        <v>0</v>
      </c>
      <c r="AB3145" s="2">
        <v>493.83</v>
      </c>
    </row>
    <row r="3146" spans="24:28" x14ac:dyDescent="0.25">
      <c r="X3146" s="1">
        <v>97270</v>
      </c>
      <c r="Y3146" s="1">
        <v>777</v>
      </c>
      <c r="Z3146" s="2">
        <v>276.08</v>
      </c>
      <c r="AA3146" s="2">
        <v>476.44</v>
      </c>
      <c r="AB3146" s="2">
        <v>639.1</v>
      </c>
    </row>
    <row r="3147" spans="24:28" x14ac:dyDescent="0.25">
      <c r="X3147" s="1">
        <v>97276</v>
      </c>
      <c r="Y3147" s="1">
        <v>555</v>
      </c>
      <c r="Z3147" s="2">
        <v>0</v>
      </c>
      <c r="AA3147" s="2">
        <v>0</v>
      </c>
      <c r="AB3147" s="2">
        <v>39.89</v>
      </c>
    </row>
    <row r="3148" spans="24:28" x14ac:dyDescent="0.25">
      <c r="X3148" s="1">
        <v>97298</v>
      </c>
      <c r="Y3148" s="1">
        <v>104</v>
      </c>
      <c r="Z3148" s="2">
        <v>46.54</v>
      </c>
      <c r="AA3148" s="2">
        <v>232.43</v>
      </c>
      <c r="AB3148" s="2">
        <v>84.85</v>
      </c>
    </row>
    <row r="3149" spans="24:28" x14ac:dyDescent="0.25">
      <c r="X3149" s="1">
        <v>97301</v>
      </c>
      <c r="Y3149" s="1">
        <v>4980</v>
      </c>
      <c r="Z3149" s="2">
        <v>104.97</v>
      </c>
      <c r="AA3149" s="2">
        <v>0</v>
      </c>
      <c r="AB3149" s="2">
        <v>0</v>
      </c>
    </row>
    <row r="3150" spans="24:28" x14ac:dyDescent="0.25">
      <c r="X3150" s="1">
        <v>97351</v>
      </c>
      <c r="Y3150" s="1">
        <v>555</v>
      </c>
      <c r="Z3150" s="2">
        <v>0</v>
      </c>
      <c r="AA3150" s="2">
        <v>435.3</v>
      </c>
      <c r="AB3150" s="2">
        <v>0</v>
      </c>
    </row>
    <row r="3151" spans="24:28" x14ac:dyDescent="0.25">
      <c r="X3151" s="1">
        <v>97365</v>
      </c>
      <c r="Y3151" s="1">
        <v>555</v>
      </c>
      <c r="Z3151" s="2">
        <v>196.16</v>
      </c>
      <c r="AA3151" s="2">
        <v>125.1</v>
      </c>
      <c r="AB3151" s="2">
        <v>120.06</v>
      </c>
    </row>
    <row r="3152" spans="24:28" x14ac:dyDescent="0.25">
      <c r="X3152" s="1">
        <v>97400</v>
      </c>
      <c r="Y3152" s="1">
        <v>180</v>
      </c>
      <c r="Z3152" s="2">
        <v>120.87</v>
      </c>
      <c r="AA3152" s="2">
        <v>249.96</v>
      </c>
      <c r="AB3152" s="2">
        <v>0</v>
      </c>
    </row>
    <row r="3153" spans="24:28" x14ac:dyDescent="0.25">
      <c r="X3153" s="1">
        <v>97424</v>
      </c>
      <c r="Y3153" s="1">
        <v>4980</v>
      </c>
      <c r="Z3153" s="2">
        <v>73.150000000000006</v>
      </c>
      <c r="AA3153" s="2">
        <v>73.150000000000006</v>
      </c>
      <c r="AB3153" s="2">
        <v>40.39</v>
      </c>
    </row>
    <row r="3154" spans="24:28" x14ac:dyDescent="0.25">
      <c r="X3154" s="1">
        <v>97439</v>
      </c>
      <c r="Y3154" s="1">
        <v>150</v>
      </c>
      <c r="Z3154" s="2">
        <v>59.34</v>
      </c>
      <c r="AA3154" s="2">
        <v>1039.31</v>
      </c>
      <c r="AB3154" s="2">
        <v>0</v>
      </c>
    </row>
    <row r="3155" spans="24:28" x14ac:dyDescent="0.25">
      <c r="X3155" s="1">
        <v>97478</v>
      </c>
      <c r="Y3155" s="1">
        <v>450</v>
      </c>
      <c r="Z3155" s="2">
        <v>93.13</v>
      </c>
      <c r="AA3155" s="2">
        <v>0</v>
      </c>
      <c r="AB3155" s="2">
        <v>0</v>
      </c>
    </row>
    <row r="3156" spans="24:28" x14ac:dyDescent="0.25">
      <c r="X3156" s="1">
        <v>97520</v>
      </c>
      <c r="Y3156" s="1">
        <v>340</v>
      </c>
      <c r="Z3156" s="2">
        <v>0</v>
      </c>
      <c r="AA3156" s="2">
        <v>360.48</v>
      </c>
      <c r="AB3156" s="2">
        <v>0</v>
      </c>
    </row>
    <row r="3157" spans="24:28" x14ac:dyDescent="0.25">
      <c r="X3157" s="1">
        <v>97531</v>
      </c>
      <c r="Y3157" s="1">
        <v>250</v>
      </c>
      <c r="Z3157" s="2">
        <v>49.36</v>
      </c>
      <c r="AA3157" s="2">
        <v>0</v>
      </c>
      <c r="AB3157" s="2">
        <v>31.14</v>
      </c>
    </row>
    <row r="3158" spans="24:28" x14ac:dyDescent="0.25">
      <c r="X3158" s="1">
        <v>97542</v>
      </c>
      <c r="Y3158" s="1">
        <v>400</v>
      </c>
      <c r="Z3158" s="2">
        <v>0</v>
      </c>
      <c r="AA3158" s="2">
        <v>98.82</v>
      </c>
      <c r="AB3158" s="2">
        <v>207.81</v>
      </c>
    </row>
    <row r="3159" spans="24:28" x14ac:dyDescent="0.25">
      <c r="X3159" s="1">
        <v>97548</v>
      </c>
      <c r="Y3159" s="1">
        <v>104</v>
      </c>
      <c r="Z3159" s="2">
        <v>0</v>
      </c>
      <c r="AA3159" s="2">
        <v>418.72</v>
      </c>
      <c r="AB3159" s="2">
        <v>0</v>
      </c>
    </row>
    <row r="3160" spans="24:28" x14ac:dyDescent="0.25">
      <c r="X3160" s="1">
        <v>97549</v>
      </c>
      <c r="Y3160" s="1">
        <v>260</v>
      </c>
      <c r="Z3160" s="2">
        <v>45.42</v>
      </c>
      <c r="AA3160" s="2">
        <v>0</v>
      </c>
      <c r="AB3160" s="2">
        <v>0</v>
      </c>
    </row>
    <row r="3161" spans="24:28" x14ac:dyDescent="0.25">
      <c r="X3161" s="1">
        <v>97565</v>
      </c>
      <c r="Y3161" s="1">
        <v>370</v>
      </c>
      <c r="Z3161" s="2">
        <v>711.68</v>
      </c>
      <c r="AA3161" s="2">
        <v>0</v>
      </c>
      <c r="AB3161" s="2">
        <v>0</v>
      </c>
    </row>
    <row r="3162" spans="24:28" x14ac:dyDescent="0.25">
      <c r="X3162" s="1">
        <v>97609</v>
      </c>
      <c r="Y3162" s="1">
        <v>150</v>
      </c>
      <c r="Z3162" s="2">
        <v>0</v>
      </c>
      <c r="AA3162" s="2">
        <v>34.79</v>
      </c>
      <c r="AB3162" s="2">
        <v>0</v>
      </c>
    </row>
    <row r="3163" spans="24:28" x14ac:dyDescent="0.25">
      <c r="X3163" s="1">
        <v>97629</v>
      </c>
      <c r="Y3163" s="1">
        <v>450</v>
      </c>
      <c r="Z3163" s="2">
        <v>0</v>
      </c>
      <c r="AA3163" s="2">
        <v>0</v>
      </c>
      <c r="AB3163" s="2">
        <v>184.77</v>
      </c>
    </row>
    <row r="3164" spans="24:28" x14ac:dyDescent="0.25">
      <c r="X3164" s="1">
        <v>97659</v>
      </c>
      <c r="Y3164" s="1">
        <v>340</v>
      </c>
      <c r="Z3164" s="2">
        <v>20.55</v>
      </c>
      <c r="AA3164" s="2">
        <v>0</v>
      </c>
      <c r="AB3164" s="2">
        <v>0</v>
      </c>
    </row>
    <row r="3165" spans="24:28" x14ac:dyDescent="0.25">
      <c r="X3165" s="1">
        <v>97674</v>
      </c>
      <c r="Y3165" s="1">
        <v>320</v>
      </c>
      <c r="Z3165" s="2">
        <v>281.08</v>
      </c>
      <c r="AA3165" s="2">
        <v>0</v>
      </c>
      <c r="AB3165" s="2">
        <v>0</v>
      </c>
    </row>
    <row r="3166" spans="24:28" x14ac:dyDescent="0.25">
      <c r="X3166" s="1">
        <v>97678</v>
      </c>
      <c r="Y3166" s="1">
        <v>340</v>
      </c>
      <c r="Z3166" s="2">
        <v>202.55</v>
      </c>
      <c r="AA3166" s="2">
        <v>0</v>
      </c>
      <c r="AB3166" s="2">
        <v>150.19</v>
      </c>
    </row>
    <row r="3167" spans="24:28" x14ac:dyDescent="0.25">
      <c r="X3167" s="1">
        <v>97706</v>
      </c>
      <c r="Y3167" s="1">
        <v>4980</v>
      </c>
      <c r="Z3167" s="2">
        <v>36.5</v>
      </c>
      <c r="AA3167" s="2">
        <v>0</v>
      </c>
      <c r="AB3167" s="2">
        <v>0</v>
      </c>
    </row>
    <row r="3168" spans="24:28" x14ac:dyDescent="0.25">
      <c r="X3168" s="1">
        <v>97716</v>
      </c>
      <c r="Y3168" s="1">
        <v>250</v>
      </c>
      <c r="Z3168" s="2">
        <v>120.59</v>
      </c>
      <c r="AA3168" s="2">
        <v>91.57</v>
      </c>
      <c r="AB3168" s="2">
        <v>0</v>
      </c>
    </row>
    <row r="3169" spans="24:28" x14ac:dyDescent="0.25">
      <c r="X3169" s="1">
        <v>97719</v>
      </c>
      <c r="Y3169" s="1">
        <v>150</v>
      </c>
      <c r="Z3169" s="2">
        <v>178.7</v>
      </c>
      <c r="AA3169" s="2">
        <v>337.12</v>
      </c>
      <c r="AB3169" s="2">
        <v>305.06</v>
      </c>
    </row>
    <row r="3170" spans="24:28" x14ac:dyDescent="0.25">
      <c r="X3170" s="1">
        <v>97732</v>
      </c>
      <c r="Y3170" s="1">
        <v>360</v>
      </c>
      <c r="Z3170" s="2">
        <v>140.19</v>
      </c>
      <c r="AA3170" s="2">
        <v>188.58</v>
      </c>
      <c r="AB3170" s="2">
        <v>320.52</v>
      </c>
    </row>
    <row r="3171" spans="24:28" x14ac:dyDescent="0.25">
      <c r="X3171" s="1">
        <v>97743</v>
      </c>
      <c r="Y3171" s="1">
        <v>180</v>
      </c>
      <c r="Z3171" s="2">
        <v>396.3</v>
      </c>
      <c r="AA3171" s="2">
        <v>1055.2</v>
      </c>
      <c r="AB3171" s="2">
        <v>1359.48</v>
      </c>
    </row>
    <row r="3172" spans="24:28" x14ac:dyDescent="0.25">
      <c r="X3172" s="1">
        <v>97753</v>
      </c>
      <c r="Y3172" s="1">
        <v>650</v>
      </c>
      <c r="Z3172" s="2">
        <v>0</v>
      </c>
      <c r="AA3172" s="2">
        <v>0</v>
      </c>
      <c r="AB3172" s="2">
        <v>36.04</v>
      </c>
    </row>
    <row r="3173" spans="24:28" x14ac:dyDescent="0.25">
      <c r="X3173" s="1">
        <v>97771</v>
      </c>
      <c r="Y3173" s="1">
        <v>370</v>
      </c>
      <c r="Z3173" s="2">
        <v>0</v>
      </c>
      <c r="AA3173" s="2">
        <v>0</v>
      </c>
      <c r="AB3173" s="2">
        <v>306.5</v>
      </c>
    </row>
    <row r="3174" spans="24:28" x14ac:dyDescent="0.25">
      <c r="X3174" s="1">
        <v>97777</v>
      </c>
      <c r="Y3174" s="1">
        <v>340</v>
      </c>
      <c r="Z3174" s="2">
        <v>0</v>
      </c>
      <c r="AA3174" s="2">
        <v>157.62</v>
      </c>
      <c r="AB3174" s="2">
        <v>71.36</v>
      </c>
    </row>
    <row r="3175" spans="24:28" x14ac:dyDescent="0.25">
      <c r="X3175" s="1">
        <v>97791</v>
      </c>
      <c r="Y3175" s="1">
        <v>340</v>
      </c>
      <c r="Z3175" s="2">
        <v>187.35</v>
      </c>
      <c r="AA3175" s="2">
        <v>0</v>
      </c>
      <c r="AB3175" s="2">
        <v>0</v>
      </c>
    </row>
    <row r="3176" spans="24:28" x14ac:dyDescent="0.25">
      <c r="X3176" s="1">
        <v>97798</v>
      </c>
      <c r="Y3176" s="1">
        <v>150</v>
      </c>
      <c r="Z3176" s="2">
        <v>45.09</v>
      </c>
      <c r="AA3176" s="2">
        <v>0</v>
      </c>
      <c r="AB3176" s="2">
        <v>45.09</v>
      </c>
    </row>
    <row r="3177" spans="24:28" x14ac:dyDescent="0.25">
      <c r="X3177" s="1">
        <v>97800</v>
      </c>
      <c r="Y3177" s="1">
        <v>777</v>
      </c>
      <c r="Z3177" s="2">
        <v>0</v>
      </c>
      <c r="AA3177" s="2">
        <v>252.6</v>
      </c>
      <c r="AB3177" s="2">
        <v>257.36</v>
      </c>
    </row>
    <row r="3178" spans="24:28" x14ac:dyDescent="0.25">
      <c r="X3178" s="1">
        <v>97825</v>
      </c>
      <c r="Y3178" s="1">
        <v>555</v>
      </c>
      <c r="Z3178" s="2">
        <v>178.05</v>
      </c>
      <c r="AA3178" s="2">
        <v>0</v>
      </c>
      <c r="AB3178" s="2">
        <v>0</v>
      </c>
    </row>
    <row r="3179" spans="24:28" x14ac:dyDescent="0.25">
      <c r="X3179" s="1">
        <v>97839</v>
      </c>
      <c r="Y3179" s="1">
        <v>290</v>
      </c>
      <c r="Z3179" s="2">
        <v>176</v>
      </c>
      <c r="AA3179" s="2">
        <v>0</v>
      </c>
      <c r="AB3179" s="2">
        <v>53.89</v>
      </c>
    </row>
    <row r="3180" spans="24:28" x14ac:dyDescent="0.25">
      <c r="X3180" s="1">
        <v>97845</v>
      </c>
      <c r="Y3180" s="1">
        <v>104</v>
      </c>
      <c r="Z3180" s="2">
        <v>0</v>
      </c>
      <c r="AA3180" s="2">
        <v>21.02</v>
      </c>
      <c r="AB3180" s="2">
        <v>0</v>
      </c>
    </row>
    <row r="3181" spans="24:28" x14ac:dyDescent="0.25">
      <c r="X3181" s="1">
        <v>97846</v>
      </c>
      <c r="Y3181" s="1">
        <v>650</v>
      </c>
      <c r="Z3181" s="2">
        <v>154.5</v>
      </c>
      <c r="AA3181" s="2">
        <v>0</v>
      </c>
      <c r="AB3181" s="2">
        <v>0</v>
      </c>
    </row>
    <row r="3182" spans="24:28" x14ac:dyDescent="0.25">
      <c r="X3182" s="1">
        <v>97850</v>
      </c>
      <c r="Y3182" s="1">
        <v>260</v>
      </c>
      <c r="Z3182" s="2">
        <v>0</v>
      </c>
      <c r="AA3182" s="2">
        <v>45.76</v>
      </c>
      <c r="AB3182" s="2">
        <v>0</v>
      </c>
    </row>
    <row r="3183" spans="24:28" x14ac:dyDescent="0.25">
      <c r="X3183" s="1">
        <v>97873</v>
      </c>
      <c r="Y3183" s="1">
        <v>340</v>
      </c>
      <c r="Z3183" s="2">
        <v>0</v>
      </c>
      <c r="AA3183" s="2">
        <v>215.96</v>
      </c>
      <c r="AB3183" s="2">
        <v>223.84</v>
      </c>
    </row>
    <row r="3184" spans="24:28" x14ac:dyDescent="0.25">
      <c r="X3184" s="1">
        <v>97875</v>
      </c>
      <c r="Y3184" s="1">
        <v>280</v>
      </c>
      <c r="Z3184" s="2">
        <v>10.130000000000001</v>
      </c>
      <c r="AA3184" s="2">
        <v>0</v>
      </c>
      <c r="AB3184" s="2">
        <v>0</v>
      </c>
    </row>
    <row r="3185" spans="24:28" x14ac:dyDescent="0.25">
      <c r="X3185" s="1">
        <v>97897</v>
      </c>
      <c r="Y3185" s="1">
        <v>340</v>
      </c>
      <c r="Z3185" s="2">
        <v>0</v>
      </c>
      <c r="AA3185" s="2">
        <v>100.21</v>
      </c>
      <c r="AB3185" s="2">
        <v>56.17</v>
      </c>
    </row>
    <row r="3186" spans="24:28" x14ac:dyDescent="0.25">
      <c r="X3186" s="1">
        <v>97922</v>
      </c>
      <c r="Y3186" s="1">
        <v>340</v>
      </c>
      <c r="Z3186" s="2">
        <v>0</v>
      </c>
      <c r="AA3186" s="2">
        <v>0</v>
      </c>
      <c r="AB3186" s="2">
        <v>36.119999999999997</v>
      </c>
    </row>
    <row r="3187" spans="24:28" x14ac:dyDescent="0.25">
      <c r="X3187" s="1">
        <v>97945</v>
      </c>
      <c r="Y3187" s="1">
        <v>4980</v>
      </c>
      <c r="Z3187" s="2">
        <v>0</v>
      </c>
      <c r="AA3187" s="2">
        <v>0</v>
      </c>
      <c r="AB3187" s="2">
        <v>112.32</v>
      </c>
    </row>
    <row r="3188" spans="24:28" x14ac:dyDescent="0.25">
      <c r="X3188" s="1">
        <v>97975</v>
      </c>
      <c r="Y3188" s="1">
        <v>340</v>
      </c>
      <c r="Z3188" s="2">
        <v>0</v>
      </c>
      <c r="AA3188" s="2">
        <v>196.44</v>
      </c>
      <c r="AB3188" s="2">
        <v>0</v>
      </c>
    </row>
    <row r="3189" spans="24:28" x14ac:dyDescent="0.25">
      <c r="X3189" s="1">
        <v>97978</v>
      </c>
      <c r="Y3189" s="1">
        <v>4980</v>
      </c>
      <c r="Z3189" s="2">
        <v>137.69999999999999</v>
      </c>
      <c r="AA3189" s="2">
        <v>0</v>
      </c>
      <c r="AB3189" s="2">
        <v>163.1</v>
      </c>
    </row>
    <row r="3190" spans="24:28" x14ac:dyDescent="0.25">
      <c r="X3190" s="1">
        <v>98020</v>
      </c>
      <c r="Y3190" s="1">
        <v>555</v>
      </c>
      <c r="Z3190" s="2">
        <v>1653.35</v>
      </c>
      <c r="AA3190" s="2">
        <v>2035.94</v>
      </c>
      <c r="AB3190" s="2">
        <v>763.95</v>
      </c>
    </row>
    <row r="3191" spans="24:28" x14ac:dyDescent="0.25">
      <c r="X3191" s="1">
        <v>98073</v>
      </c>
      <c r="Y3191" s="1">
        <v>290</v>
      </c>
      <c r="Z3191" s="2">
        <v>412.62</v>
      </c>
      <c r="AA3191" s="2">
        <v>547.04</v>
      </c>
      <c r="AB3191" s="2">
        <v>406.71</v>
      </c>
    </row>
    <row r="3192" spans="24:28" x14ac:dyDescent="0.25">
      <c r="X3192" s="1">
        <v>98096</v>
      </c>
      <c r="Y3192" s="1">
        <v>370</v>
      </c>
      <c r="Z3192" s="2">
        <v>190.48</v>
      </c>
      <c r="AA3192" s="2">
        <v>0</v>
      </c>
      <c r="AB3192" s="2">
        <v>0</v>
      </c>
    </row>
    <row r="3193" spans="24:28" x14ac:dyDescent="0.25">
      <c r="X3193" s="1">
        <v>98104</v>
      </c>
      <c r="Y3193" s="1">
        <v>555</v>
      </c>
      <c r="Z3193" s="2">
        <v>0</v>
      </c>
      <c r="AA3193" s="2">
        <v>0</v>
      </c>
      <c r="AB3193" s="2">
        <v>123</v>
      </c>
    </row>
    <row r="3194" spans="24:28" x14ac:dyDescent="0.25">
      <c r="X3194" s="1">
        <v>98126</v>
      </c>
      <c r="Y3194" s="1">
        <v>320</v>
      </c>
      <c r="Z3194" s="2">
        <v>48.71</v>
      </c>
      <c r="AA3194" s="2">
        <v>48.67</v>
      </c>
      <c r="AB3194" s="2">
        <v>49.01</v>
      </c>
    </row>
    <row r="3195" spans="24:28" x14ac:dyDescent="0.25">
      <c r="X3195" s="1">
        <v>98129</v>
      </c>
      <c r="Y3195" s="1">
        <v>250</v>
      </c>
      <c r="Z3195" s="2">
        <v>0</v>
      </c>
      <c r="AA3195" s="2">
        <v>0</v>
      </c>
      <c r="AB3195" s="2">
        <v>183.24</v>
      </c>
    </row>
    <row r="3196" spans="24:28" x14ac:dyDescent="0.25">
      <c r="X3196" s="1">
        <v>98154</v>
      </c>
      <c r="Y3196" s="1">
        <v>150</v>
      </c>
      <c r="Z3196" s="2">
        <v>178.02</v>
      </c>
      <c r="AA3196" s="2">
        <v>0</v>
      </c>
      <c r="AB3196" s="2">
        <v>0</v>
      </c>
    </row>
    <row r="3197" spans="24:28" x14ac:dyDescent="0.25">
      <c r="X3197" s="1">
        <v>98158</v>
      </c>
      <c r="Y3197" s="1">
        <v>180</v>
      </c>
      <c r="Z3197" s="2">
        <v>0</v>
      </c>
      <c r="AA3197" s="2">
        <v>315.64999999999998</v>
      </c>
      <c r="AB3197" s="2">
        <v>29.37</v>
      </c>
    </row>
    <row r="3198" spans="24:28" x14ac:dyDescent="0.25">
      <c r="X3198" s="1">
        <v>98159</v>
      </c>
      <c r="Y3198" s="1">
        <v>150</v>
      </c>
      <c r="Z3198" s="2">
        <v>0</v>
      </c>
      <c r="AA3198" s="2">
        <v>0</v>
      </c>
      <c r="AB3198" s="2">
        <v>48.71</v>
      </c>
    </row>
    <row r="3199" spans="24:28" x14ac:dyDescent="0.25">
      <c r="X3199" s="1">
        <v>98164</v>
      </c>
      <c r="Y3199" s="1">
        <v>150</v>
      </c>
      <c r="Z3199" s="2">
        <v>0</v>
      </c>
      <c r="AA3199" s="2">
        <v>28.35</v>
      </c>
      <c r="AB3199" s="2">
        <v>40.39</v>
      </c>
    </row>
    <row r="3200" spans="24:28" x14ac:dyDescent="0.25">
      <c r="X3200" s="1">
        <v>98171</v>
      </c>
      <c r="Y3200" s="1">
        <v>104</v>
      </c>
      <c r="Z3200" s="2">
        <v>0</v>
      </c>
      <c r="AA3200" s="2">
        <v>28.35</v>
      </c>
      <c r="AB3200" s="2">
        <v>0</v>
      </c>
    </row>
    <row r="3201" spans="24:28" x14ac:dyDescent="0.25">
      <c r="X3201" s="1">
        <v>98184</v>
      </c>
      <c r="Y3201" s="1">
        <v>4980</v>
      </c>
      <c r="Z3201" s="2">
        <v>0</v>
      </c>
      <c r="AA3201" s="2">
        <v>45.09</v>
      </c>
      <c r="AB3201" s="2">
        <v>0</v>
      </c>
    </row>
    <row r="3202" spans="24:28" x14ac:dyDescent="0.25">
      <c r="X3202" s="1">
        <v>98193</v>
      </c>
      <c r="Y3202" s="1">
        <v>340</v>
      </c>
      <c r="Z3202" s="2">
        <v>0</v>
      </c>
      <c r="AA3202" s="2">
        <v>103.28</v>
      </c>
      <c r="AB3202" s="2">
        <v>0</v>
      </c>
    </row>
    <row r="3203" spans="24:28" x14ac:dyDescent="0.25">
      <c r="X3203" s="1">
        <v>98220</v>
      </c>
      <c r="Y3203" s="1">
        <v>340</v>
      </c>
      <c r="Z3203" s="2">
        <v>0</v>
      </c>
      <c r="AA3203" s="2">
        <v>42.38</v>
      </c>
      <c r="AB3203" s="2">
        <v>0</v>
      </c>
    </row>
    <row r="3204" spans="24:28" x14ac:dyDescent="0.25">
      <c r="X3204" s="1">
        <v>98241</v>
      </c>
      <c r="Y3204" s="1">
        <v>250</v>
      </c>
      <c r="Z3204" s="2">
        <v>0</v>
      </c>
      <c r="AA3204" s="2">
        <v>0</v>
      </c>
      <c r="AB3204" s="2">
        <v>435.06</v>
      </c>
    </row>
    <row r="3205" spans="24:28" x14ac:dyDescent="0.25">
      <c r="X3205" s="1">
        <v>98249</v>
      </c>
      <c r="Y3205" s="1">
        <v>4980</v>
      </c>
      <c r="Z3205" s="2">
        <v>0</v>
      </c>
      <c r="AA3205" s="2">
        <v>0</v>
      </c>
      <c r="AB3205" s="2">
        <v>49.01</v>
      </c>
    </row>
    <row r="3206" spans="24:28" x14ac:dyDescent="0.25">
      <c r="X3206" s="1">
        <v>98259</v>
      </c>
      <c r="Y3206" s="1">
        <v>340</v>
      </c>
      <c r="Z3206" s="2">
        <v>0</v>
      </c>
      <c r="AA3206" s="2">
        <v>374.7</v>
      </c>
      <c r="AB3206" s="2">
        <v>0</v>
      </c>
    </row>
    <row r="3207" spans="24:28" x14ac:dyDescent="0.25">
      <c r="X3207" s="1">
        <v>98302</v>
      </c>
      <c r="Y3207" s="1">
        <v>777</v>
      </c>
      <c r="Z3207" s="2">
        <v>0</v>
      </c>
      <c r="AA3207" s="2">
        <v>0</v>
      </c>
      <c r="AB3207" s="2">
        <v>1134.3599999999999</v>
      </c>
    </row>
    <row r="3208" spans="24:28" x14ac:dyDescent="0.25">
      <c r="X3208" s="1">
        <v>98320</v>
      </c>
      <c r="Y3208" s="1">
        <v>370</v>
      </c>
      <c r="Z3208" s="2">
        <v>0</v>
      </c>
      <c r="AA3208" s="2">
        <v>190.18</v>
      </c>
      <c r="AB3208" s="2">
        <v>30.41</v>
      </c>
    </row>
    <row r="3209" spans="24:28" x14ac:dyDescent="0.25">
      <c r="X3209" s="1">
        <v>98323</v>
      </c>
      <c r="Y3209" s="1">
        <v>650</v>
      </c>
      <c r="Z3209" s="2">
        <v>0</v>
      </c>
      <c r="AA3209" s="2">
        <v>45.87</v>
      </c>
      <c r="AB3209" s="2">
        <v>49.9</v>
      </c>
    </row>
    <row r="3210" spans="24:28" x14ac:dyDescent="0.25">
      <c r="X3210" s="1">
        <v>98329</v>
      </c>
      <c r="Y3210" s="1">
        <v>290</v>
      </c>
      <c r="Z3210" s="2">
        <v>356.1</v>
      </c>
      <c r="AA3210" s="2">
        <v>364.96</v>
      </c>
      <c r="AB3210" s="2">
        <v>0</v>
      </c>
    </row>
    <row r="3211" spans="24:28" x14ac:dyDescent="0.25">
      <c r="X3211" s="1">
        <v>98336</v>
      </c>
      <c r="Y3211" s="1">
        <v>777</v>
      </c>
      <c r="Z3211" s="2">
        <v>549.05999999999995</v>
      </c>
      <c r="AA3211" s="2">
        <v>0</v>
      </c>
      <c r="AB3211" s="2">
        <v>0</v>
      </c>
    </row>
    <row r="3212" spans="24:28" x14ac:dyDescent="0.25">
      <c r="X3212" s="1">
        <v>98355</v>
      </c>
      <c r="Y3212" s="1">
        <v>290</v>
      </c>
      <c r="Z3212" s="2">
        <v>50.3</v>
      </c>
      <c r="AA3212" s="2">
        <v>0</v>
      </c>
      <c r="AB3212" s="2">
        <v>0</v>
      </c>
    </row>
    <row r="3213" spans="24:28" x14ac:dyDescent="0.25">
      <c r="X3213" s="1">
        <v>98397</v>
      </c>
      <c r="Y3213" s="1">
        <v>555</v>
      </c>
      <c r="Z3213" s="2">
        <v>316.33999999999997</v>
      </c>
      <c r="AA3213" s="2">
        <v>267.66000000000003</v>
      </c>
      <c r="AB3213" s="2">
        <v>255.91</v>
      </c>
    </row>
    <row r="3214" spans="24:28" x14ac:dyDescent="0.25">
      <c r="X3214" s="1">
        <v>98401</v>
      </c>
      <c r="Y3214" s="1">
        <v>290</v>
      </c>
      <c r="Z3214" s="2">
        <v>0</v>
      </c>
      <c r="AA3214" s="2">
        <v>0</v>
      </c>
      <c r="AB3214" s="2">
        <v>275.39999999999998</v>
      </c>
    </row>
    <row r="3215" spans="24:28" x14ac:dyDescent="0.25">
      <c r="X3215" s="1">
        <v>98409</v>
      </c>
      <c r="Y3215" s="1">
        <v>150</v>
      </c>
      <c r="Z3215" s="2">
        <v>417.16</v>
      </c>
      <c r="AA3215" s="2">
        <v>204.14</v>
      </c>
      <c r="AB3215" s="2">
        <v>164.38</v>
      </c>
    </row>
    <row r="3216" spans="24:28" x14ac:dyDescent="0.25">
      <c r="X3216" s="1">
        <v>98420</v>
      </c>
      <c r="Y3216" s="1">
        <v>290</v>
      </c>
      <c r="Z3216" s="2">
        <v>0</v>
      </c>
      <c r="AA3216" s="2">
        <v>1094.8800000000001</v>
      </c>
      <c r="AB3216" s="2">
        <v>0</v>
      </c>
    </row>
    <row r="3217" spans="24:28" x14ac:dyDescent="0.25">
      <c r="X3217" s="1">
        <v>98512</v>
      </c>
      <c r="Y3217" s="1">
        <v>370</v>
      </c>
      <c r="Z3217" s="2">
        <v>0</v>
      </c>
      <c r="AA3217" s="2">
        <v>784.71</v>
      </c>
      <c r="AB3217" s="2">
        <v>0</v>
      </c>
    </row>
    <row r="3218" spans="24:28" x14ac:dyDescent="0.25">
      <c r="X3218" s="1">
        <v>98521</v>
      </c>
      <c r="Y3218" s="1">
        <v>104</v>
      </c>
      <c r="Z3218" s="2">
        <v>19.579999999999998</v>
      </c>
      <c r="AA3218" s="2">
        <v>74.709999999999994</v>
      </c>
      <c r="AB3218" s="2">
        <v>0</v>
      </c>
    </row>
    <row r="3219" spans="24:28" x14ac:dyDescent="0.25">
      <c r="X3219" s="1">
        <v>98532</v>
      </c>
      <c r="Y3219" s="1">
        <v>280</v>
      </c>
      <c r="Z3219" s="2">
        <v>0</v>
      </c>
      <c r="AA3219" s="2">
        <v>426.54</v>
      </c>
      <c r="AB3219" s="2">
        <v>0</v>
      </c>
    </row>
    <row r="3220" spans="24:28" x14ac:dyDescent="0.25">
      <c r="X3220" s="1">
        <v>98536</v>
      </c>
      <c r="Y3220" s="1">
        <v>150</v>
      </c>
      <c r="Z3220" s="2">
        <v>339.64</v>
      </c>
      <c r="AA3220" s="2">
        <v>0</v>
      </c>
      <c r="AB3220" s="2">
        <v>86.58</v>
      </c>
    </row>
    <row r="3221" spans="24:28" x14ac:dyDescent="0.25">
      <c r="X3221" s="1">
        <v>98539</v>
      </c>
      <c r="Y3221" s="1">
        <v>290</v>
      </c>
      <c r="Z3221" s="2">
        <v>199.5</v>
      </c>
      <c r="AA3221" s="2">
        <v>181.3</v>
      </c>
      <c r="AB3221" s="2">
        <v>180.6</v>
      </c>
    </row>
    <row r="3222" spans="24:28" x14ac:dyDescent="0.25">
      <c r="X3222" s="1">
        <v>98547</v>
      </c>
      <c r="Y3222" s="1">
        <v>500</v>
      </c>
      <c r="Z3222" s="2">
        <v>366.73</v>
      </c>
      <c r="AA3222" s="2">
        <v>0</v>
      </c>
      <c r="AB3222" s="2">
        <v>0</v>
      </c>
    </row>
    <row r="3223" spans="24:28" x14ac:dyDescent="0.25">
      <c r="X3223" s="1">
        <v>98567</v>
      </c>
      <c r="Y3223" s="1">
        <v>150</v>
      </c>
      <c r="Z3223" s="2">
        <v>2160.98</v>
      </c>
      <c r="AA3223" s="2">
        <v>2450</v>
      </c>
      <c r="AB3223" s="2">
        <v>3485.4</v>
      </c>
    </row>
    <row r="3224" spans="24:28" x14ac:dyDescent="0.25">
      <c r="X3224" s="1">
        <v>98572</v>
      </c>
      <c r="Y3224" s="1">
        <v>555</v>
      </c>
      <c r="Z3224" s="2">
        <v>1068.3</v>
      </c>
      <c r="AA3224" s="2">
        <v>0</v>
      </c>
      <c r="AB3224" s="2">
        <v>0</v>
      </c>
    </row>
    <row r="3225" spans="24:28" x14ac:dyDescent="0.25">
      <c r="X3225" s="1">
        <v>98617</v>
      </c>
      <c r="Y3225" s="1">
        <v>104</v>
      </c>
      <c r="Z3225" s="2">
        <v>178.05</v>
      </c>
      <c r="AA3225" s="2">
        <v>176.22</v>
      </c>
      <c r="AB3225" s="2">
        <v>241.48</v>
      </c>
    </row>
    <row r="3226" spans="24:28" x14ac:dyDescent="0.25">
      <c r="X3226" s="1">
        <v>98638</v>
      </c>
      <c r="Y3226" s="1">
        <v>300</v>
      </c>
      <c r="Z3226" s="2">
        <v>0</v>
      </c>
      <c r="AA3226" s="2">
        <v>103.14</v>
      </c>
      <c r="AB3226" s="2">
        <v>0</v>
      </c>
    </row>
    <row r="3227" spans="24:28" x14ac:dyDescent="0.25">
      <c r="X3227" s="1">
        <v>98641</v>
      </c>
      <c r="Y3227" s="1">
        <v>360</v>
      </c>
      <c r="Z3227" s="2">
        <v>0</v>
      </c>
      <c r="AA3227" s="2">
        <v>103.96</v>
      </c>
      <c r="AB3227" s="2">
        <v>0</v>
      </c>
    </row>
    <row r="3228" spans="24:28" x14ac:dyDescent="0.25">
      <c r="X3228" s="1">
        <v>98737</v>
      </c>
      <c r="Y3228" s="1">
        <v>370</v>
      </c>
      <c r="Z3228" s="2">
        <v>0</v>
      </c>
      <c r="AA3228" s="2">
        <v>285.77999999999997</v>
      </c>
      <c r="AB3228" s="2">
        <v>0</v>
      </c>
    </row>
    <row r="3229" spans="24:28" x14ac:dyDescent="0.25">
      <c r="X3229" s="1">
        <v>98751</v>
      </c>
      <c r="Y3229" s="1">
        <v>340</v>
      </c>
      <c r="Z3229" s="2">
        <v>93.52</v>
      </c>
      <c r="AA3229" s="2">
        <v>0</v>
      </c>
      <c r="AB3229" s="2">
        <v>0</v>
      </c>
    </row>
    <row r="3230" spans="24:28" x14ac:dyDescent="0.25">
      <c r="X3230" s="1">
        <v>98771</v>
      </c>
      <c r="Y3230" s="1">
        <v>400</v>
      </c>
      <c r="Z3230" s="2">
        <v>67.09</v>
      </c>
      <c r="AA3230" s="2">
        <v>0</v>
      </c>
      <c r="AB3230" s="2">
        <v>0</v>
      </c>
    </row>
    <row r="3231" spans="24:28" x14ac:dyDescent="0.25">
      <c r="X3231" s="1">
        <v>98774</v>
      </c>
      <c r="Y3231" s="1">
        <v>4980</v>
      </c>
      <c r="Z3231" s="2">
        <v>48.95</v>
      </c>
      <c r="AA3231" s="2">
        <v>48.94</v>
      </c>
      <c r="AB3231" s="2">
        <v>48.9</v>
      </c>
    </row>
    <row r="3232" spans="24:28" x14ac:dyDescent="0.25">
      <c r="X3232" s="1">
        <v>98780</v>
      </c>
      <c r="Y3232" s="1">
        <v>280</v>
      </c>
      <c r="Z3232" s="2">
        <v>111.77</v>
      </c>
      <c r="AA3232" s="2">
        <v>0</v>
      </c>
      <c r="AB3232" s="2">
        <v>0</v>
      </c>
    </row>
    <row r="3233" spans="24:28" x14ac:dyDescent="0.25">
      <c r="X3233" s="1">
        <v>98807</v>
      </c>
      <c r="Y3233" s="1">
        <v>650</v>
      </c>
      <c r="Z3233" s="2">
        <v>0</v>
      </c>
      <c r="AA3233" s="2">
        <v>0</v>
      </c>
      <c r="AB3233" s="2">
        <v>17.579999999999998</v>
      </c>
    </row>
    <row r="3234" spans="24:28" x14ac:dyDescent="0.25">
      <c r="X3234" s="1">
        <v>98823</v>
      </c>
      <c r="Y3234" s="1">
        <v>300</v>
      </c>
      <c r="Z3234" s="2">
        <v>0</v>
      </c>
      <c r="AA3234" s="2">
        <v>0</v>
      </c>
      <c r="AB3234" s="2">
        <v>54.76</v>
      </c>
    </row>
    <row r="3235" spans="24:28" x14ac:dyDescent="0.25">
      <c r="X3235" s="1">
        <v>98848</v>
      </c>
      <c r="Y3235" s="1">
        <v>150</v>
      </c>
      <c r="Z3235" s="2">
        <v>0</v>
      </c>
      <c r="AA3235" s="2">
        <v>1097.22</v>
      </c>
      <c r="AB3235" s="2">
        <v>0</v>
      </c>
    </row>
    <row r="3236" spans="24:28" x14ac:dyDescent="0.25">
      <c r="X3236" s="1">
        <v>98869</v>
      </c>
      <c r="Y3236" s="1">
        <v>4980</v>
      </c>
      <c r="Z3236" s="2">
        <v>0</v>
      </c>
      <c r="AA3236" s="2">
        <v>137.69999999999999</v>
      </c>
      <c r="AB3236" s="2">
        <v>0</v>
      </c>
    </row>
    <row r="3237" spans="24:28" x14ac:dyDescent="0.25">
      <c r="X3237" s="1">
        <v>98875</v>
      </c>
      <c r="Y3237" s="1">
        <v>360</v>
      </c>
      <c r="Z3237" s="2">
        <v>64.319999999999993</v>
      </c>
      <c r="AA3237" s="2">
        <v>0</v>
      </c>
      <c r="AB3237" s="2">
        <v>324.10000000000002</v>
      </c>
    </row>
    <row r="3238" spans="24:28" x14ac:dyDescent="0.25">
      <c r="X3238" s="1">
        <v>98877</v>
      </c>
      <c r="Y3238" s="1">
        <v>180</v>
      </c>
      <c r="Z3238" s="2">
        <v>95.21</v>
      </c>
      <c r="AA3238" s="2">
        <v>91.76</v>
      </c>
      <c r="AB3238" s="2">
        <v>0</v>
      </c>
    </row>
    <row r="3239" spans="24:28" x14ac:dyDescent="0.25">
      <c r="X3239" s="1">
        <v>98898</v>
      </c>
      <c r="Y3239" s="1">
        <v>150</v>
      </c>
      <c r="Z3239" s="2">
        <v>44.3</v>
      </c>
      <c r="AA3239" s="2">
        <v>0</v>
      </c>
      <c r="AB3239" s="2">
        <v>45.56</v>
      </c>
    </row>
    <row r="3240" spans="24:28" x14ac:dyDescent="0.25">
      <c r="X3240" s="1">
        <v>98906</v>
      </c>
      <c r="Y3240" s="1">
        <v>150</v>
      </c>
      <c r="Z3240" s="2">
        <v>317.05</v>
      </c>
      <c r="AA3240" s="2">
        <v>561.5</v>
      </c>
      <c r="AB3240" s="2">
        <v>344.66</v>
      </c>
    </row>
    <row r="3241" spans="24:28" x14ac:dyDescent="0.25">
      <c r="X3241" s="1">
        <v>98909</v>
      </c>
      <c r="Y3241" s="1">
        <v>450</v>
      </c>
      <c r="Z3241" s="2">
        <v>0</v>
      </c>
      <c r="AA3241" s="2">
        <v>264.58</v>
      </c>
      <c r="AB3241" s="2">
        <v>0</v>
      </c>
    </row>
    <row r="3242" spans="24:28" x14ac:dyDescent="0.25">
      <c r="X3242" s="1">
        <v>98917</v>
      </c>
      <c r="Y3242" s="1">
        <v>370</v>
      </c>
      <c r="Z3242" s="2">
        <v>50.96</v>
      </c>
      <c r="AA3242" s="2">
        <v>0</v>
      </c>
      <c r="AB3242" s="2">
        <v>0</v>
      </c>
    </row>
    <row r="3243" spans="24:28" x14ac:dyDescent="0.25">
      <c r="X3243" s="1">
        <v>98927</v>
      </c>
      <c r="Y3243" s="1">
        <v>150</v>
      </c>
      <c r="Z3243" s="2">
        <v>0</v>
      </c>
      <c r="AA3243" s="2">
        <v>182.44</v>
      </c>
      <c r="AB3243" s="2">
        <v>0</v>
      </c>
    </row>
    <row r="3244" spans="24:28" x14ac:dyDescent="0.25">
      <c r="X3244" s="1">
        <v>98929</v>
      </c>
      <c r="Y3244" s="1">
        <v>450</v>
      </c>
      <c r="Z3244" s="2">
        <v>0</v>
      </c>
      <c r="AA3244" s="2">
        <v>52.27</v>
      </c>
      <c r="AB3244" s="2">
        <v>83.24</v>
      </c>
    </row>
    <row r="3245" spans="24:28" x14ac:dyDescent="0.25">
      <c r="X3245" s="1">
        <v>98933</v>
      </c>
      <c r="Y3245" s="1">
        <v>450</v>
      </c>
      <c r="Z3245" s="2">
        <v>0</v>
      </c>
      <c r="AA3245" s="2">
        <v>0</v>
      </c>
      <c r="AB3245" s="2">
        <v>47.12</v>
      </c>
    </row>
    <row r="3246" spans="24:28" x14ac:dyDescent="0.25">
      <c r="X3246" s="1">
        <v>98941</v>
      </c>
      <c r="Y3246" s="1">
        <v>150</v>
      </c>
      <c r="Z3246" s="2">
        <v>0</v>
      </c>
      <c r="AA3246" s="2">
        <v>0</v>
      </c>
      <c r="AB3246" s="2">
        <v>80.78</v>
      </c>
    </row>
    <row r="3247" spans="24:28" x14ac:dyDescent="0.25">
      <c r="X3247" s="1">
        <v>98966</v>
      </c>
      <c r="Y3247" s="1">
        <v>450</v>
      </c>
      <c r="Z3247" s="2">
        <v>88.56</v>
      </c>
      <c r="AA3247" s="2">
        <v>317.8</v>
      </c>
      <c r="AB3247" s="2">
        <v>0</v>
      </c>
    </row>
    <row r="3248" spans="24:28" x14ac:dyDescent="0.25">
      <c r="X3248" s="1">
        <v>98969</v>
      </c>
      <c r="Y3248" s="1">
        <v>555</v>
      </c>
      <c r="Z3248" s="2">
        <v>0</v>
      </c>
      <c r="AA3248" s="2">
        <v>0</v>
      </c>
      <c r="AB3248" s="2">
        <v>192.5</v>
      </c>
    </row>
    <row r="3249" spans="24:28" x14ac:dyDescent="0.25">
      <c r="X3249" s="1">
        <v>98972</v>
      </c>
      <c r="Y3249" s="1">
        <v>555</v>
      </c>
      <c r="Z3249" s="2">
        <v>84.16</v>
      </c>
      <c r="AA3249" s="2">
        <v>0</v>
      </c>
      <c r="AB3249" s="2">
        <v>99.48</v>
      </c>
    </row>
    <row r="3250" spans="24:28" x14ac:dyDescent="0.25">
      <c r="X3250" s="1">
        <v>99003</v>
      </c>
      <c r="Y3250" s="1">
        <v>150</v>
      </c>
      <c r="Z3250" s="2">
        <v>0</v>
      </c>
      <c r="AA3250" s="2">
        <v>0</v>
      </c>
      <c r="AB3250" s="2">
        <v>145.86000000000001</v>
      </c>
    </row>
    <row r="3251" spans="24:28" x14ac:dyDescent="0.25">
      <c r="X3251" s="1">
        <v>99016</v>
      </c>
      <c r="Y3251" s="1">
        <v>555</v>
      </c>
      <c r="Z3251" s="2">
        <v>36.450000000000003</v>
      </c>
      <c r="AA3251" s="2">
        <v>84.39</v>
      </c>
      <c r="AB3251" s="2">
        <v>0</v>
      </c>
    </row>
    <row r="3252" spans="24:28" x14ac:dyDescent="0.25">
      <c r="X3252" s="1">
        <v>99027</v>
      </c>
      <c r="Y3252" s="1">
        <v>340</v>
      </c>
      <c r="Z3252" s="2">
        <v>0</v>
      </c>
      <c r="AA3252" s="2">
        <v>19.5</v>
      </c>
      <c r="AB3252" s="2">
        <v>0</v>
      </c>
    </row>
    <row r="3253" spans="24:28" x14ac:dyDescent="0.25">
      <c r="X3253" s="1">
        <v>99093</v>
      </c>
      <c r="Y3253" s="1">
        <v>104</v>
      </c>
      <c r="Z3253" s="2">
        <v>0</v>
      </c>
      <c r="AA3253" s="2">
        <v>295.64999999999998</v>
      </c>
      <c r="AB3253" s="2">
        <v>325.36</v>
      </c>
    </row>
    <row r="3254" spans="24:28" x14ac:dyDescent="0.25">
      <c r="X3254" s="1">
        <v>99096</v>
      </c>
      <c r="Y3254" s="1">
        <v>4980</v>
      </c>
      <c r="Z3254" s="2">
        <v>45.54</v>
      </c>
      <c r="AA3254" s="2">
        <v>45.54</v>
      </c>
      <c r="AB3254" s="2">
        <v>455.46</v>
      </c>
    </row>
    <row r="3255" spans="24:28" x14ac:dyDescent="0.25">
      <c r="X3255" s="1">
        <v>99169</v>
      </c>
      <c r="Y3255" s="1">
        <v>260</v>
      </c>
      <c r="Z3255" s="2">
        <v>0</v>
      </c>
      <c r="AA3255" s="2">
        <v>199.68</v>
      </c>
      <c r="AB3255" s="2">
        <v>0</v>
      </c>
    </row>
    <row r="3256" spans="24:28" x14ac:dyDescent="0.25">
      <c r="X3256" s="1">
        <v>99172</v>
      </c>
      <c r="Y3256" s="1">
        <v>280</v>
      </c>
      <c r="Z3256" s="2">
        <v>0</v>
      </c>
      <c r="AA3256" s="2">
        <v>41.02</v>
      </c>
      <c r="AB3256" s="2">
        <v>0</v>
      </c>
    </row>
    <row r="3257" spans="24:28" x14ac:dyDescent="0.25">
      <c r="X3257" s="1">
        <v>99198</v>
      </c>
      <c r="Y3257" s="1">
        <v>220</v>
      </c>
      <c r="Z3257" s="2">
        <v>238.3</v>
      </c>
      <c r="AA3257" s="2">
        <v>0</v>
      </c>
      <c r="AB3257" s="2">
        <v>0</v>
      </c>
    </row>
    <row r="3258" spans="24:28" x14ac:dyDescent="0.25">
      <c r="X3258" s="1">
        <v>99213</v>
      </c>
      <c r="Y3258" s="1">
        <v>340</v>
      </c>
      <c r="Z3258" s="2">
        <v>0</v>
      </c>
      <c r="AA3258" s="2">
        <v>184.02</v>
      </c>
      <c r="AB3258" s="2">
        <v>183.31</v>
      </c>
    </row>
    <row r="3259" spans="24:28" x14ac:dyDescent="0.25">
      <c r="X3259" s="1">
        <v>99247</v>
      </c>
      <c r="Y3259" s="1">
        <v>250</v>
      </c>
      <c r="Z3259" s="2">
        <v>0</v>
      </c>
      <c r="AA3259" s="2">
        <v>187.08</v>
      </c>
      <c r="AB3259" s="2">
        <v>30.91</v>
      </c>
    </row>
    <row r="3260" spans="24:28" x14ac:dyDescent="0.25">
      <c r="X3260" s="1">
        <v>99261</v>
      </c>
      <c r="Y3260" s="1">
        <v>340</v>
      </c>
      <c r="Z3260" s="2">
        <v>0</v>
      </c>
      <c r="AA3260" s="2">
        <v>109.4</v>
      </c>
      <c r="AB3260" s="2">
        <v>188.21</v>
      </c>
    </row>
    <row r="3261" spans="24:28" x14ac:dyDescent="0.25">
      <c r="X3261" s="1">
        <v>99306</v>
      </c>
      <c r="Y3261" s="1">
        <v>300</v>
      </c>
      <c r="Z3261" s="2">
        <v>1467.96</v>
      </c>
      <c r="AA3261" s="2">
        <v>1987.75</v>
      </c>
      <c r="AB3261" s="2">
        <v>869.98</v>
      </c>
    </row>
    <row r="3262" spans="24:28" x14ac:dyDescent="0.25">
      <c r="X3262" s="1">
        <v>99319</v>
      </c>
      <c r="Y3262" s="1">
        <v>4980</v>
      </c>
      <c r="Z3262" s="2">
        <v>0</v>
      </c>
      <c r="AA3262" s="2">
        <v>0</v>
      </c>
      <c r="AB3262" s="2">
        <v>48.67</v>
      </c>
    </row>
    <row r="3263" spans="24:28" x14ac:dyDescent="0.25">
      <c r="X3263" s="1">
        <v>99326</v>
      </c>
      <c r="Y3263" s="1">
        <v>260</v>
      </c>
      <c r="Z3263" s="2">
        <v>0</v>
      </c>
      <c r="AA3263" s="2">
        <v>0</v>
      </c>
      <c r="AB3263" s="2">
        <v>74.150000000000006</v>
      </c>
    </row>
    <row r="3264" spans="24:28" x14ac:dyDescent="0.25">
      <c r="X3264" s="1">
        <v>99336</v>
      </c>
      <c r="Y3264" s="1">
        <v>280</v>
      </c>
      <c r="Z3264" s="2">
        <v>0</v>
      </c>
      <c r="AA3264" s="2">
        <v>0</v>
      </c>
      <c r="AB3264" s="2">
        <v>76.53</v>
      </c>
    </row>
    <row r="3265" spans="24:28" x14ac:dyDescent="0.25">
      <c r="X3265" s="1">
        <v>99343</v>
      </c>
      <c r="Y3265" s="1">
        <v>280</v>
      </c>
      <c r="Z3265" s="2">
        <v>469.56</v>
      </c>
      <c r="AA3265" s="2">
        <v>559.29</v>
      </c>
      <c r="AB3265" s="2">
        <v>300.08</v>
      </c>
    </row>
    <row r="3266" spans="24:28" x14ac:dyDescent="0.25">
      <c r="X3266" s="1">
        <v>99346</v>
      </c>
      <c r="Y3266" s="1">
        <v>340</v>
      </c>
      <c r="Z3266" s="2">
        <v>0</v>
      </c>
      <c r="AA3266" s="2">
        <v>51.67</v>
      </c>
      <c r="AB3266" s="2">
        <v>0</v>
      </c>
    </row>
    <row r="3267" spans="24:28" x14ac:dyDescent="0.25">
      <c r="X3267" s="1">
        <v>99347</v>
      </c>
      <c r="Y3267" s="1">
        <v>104</v>
      </c>
      <c r="Z3267" s="2">
        <v>39.270000000000003</v>
      </c>
      <c r="AA3267" s="2">
        <v>0</v>
      </c>
      <c r="AB3267" s="2">
        <v>0</v>
      </c>
    </row>
    <row r="3268" spans="24:28" x14ac:dyDescent="0.25">
      <c r="X3268" s="1">
        <v>99348</v>
      </c>
      <c r="Y3268" s="1">
        <v>360</v>
      </c>
      <c r="Z3268" s="2">
        <v>362.7</v>
      </c>
      <c r="AA3268" s="2">
        <v>0</v>
      </c>
      <c r="AB3268" s="2">
        <v>0</v>
      </c>
    </row>
    <row r="3269" spans="24:28" x14ac:dyDescent="0.25">
      <c r="X3269" s="1">
        <v>99414</v>
      </c>
      <c r="Y3269" s="1">
        <v>360</v>
      </c>
      <c r="Z3269" s="2">
        <v>114.51</v>
      </c>
      <c r="AA3269" s="2">
        <v>0</v>
      </c>
      <c r="AB3269" s="2">
        <v>0</v>
      </c>
    </row>
    <row r="3270" spans="24:28" x14ac:dyDescent="0.25">
      <c r="X3270" s="1">
        <v>99416</v>
      </c>
      <c r="Y3270" s="1">
        <v>4980</v>
      </c>
      <c r="Z3270" s="2">
        <v>0</v>
      </c>
      <c r="AA3270" s="2">
        <v>254.12</v>
      </c>
      <c r="AB3270" s="2">
        <v>72.819999999999993</v>
      </c>
    </row>
    <row r="3271" spans="24:28" x14ac:dyDescent="0.25">
      <c r="X3271" s="1">
        <v>99421</v>
      </c>
      <c r="Y3271" s="1">
        <v>260</v>
      </c>
      <c r="Z3271" s="2">
        <v>77.540000000000006</v>
      </c>
      <c r="AA3271" s="2">
        <v>0</v>
      </c>
      <c r="AB3271" s="2">
        <v>0</v>
      </c>
    </row>
    <row r="3272" spans="24:28" x14ac:dyDescent="0.25">
      <c r="X3272" s="1">
        <v>99479</v>
      </c>
      <c r="Y3272" s="1">
        <v>220</v>
      </c>
      <c r="Z3272" s="2">
        <v>0</v>
      </c>
      <c r="AA3272" s="2">
        <v>0</v>
      </c>
      <c r="AB3272" s="2">
        <v>43.85</v>
      </c>
    </row>
    <row r="3273" spans="24:28" x14ac:dyDescent="0.25">
      <c r="X3273" s="1">
        <v>99486</v>
      </c>
      <c r="Y3273" s="1">
        <v>260</v>
      </c>
      <c r="Z3273" s="2">
        <v>182.48</v>
      </c>
      <c r="AA3273" s="2">
        <v>0</v>
      </c>
      <c r="AB3273" s="2">
        <v>183.31</v>
      </c>
    </row>
    <row r="3274" spans="24:28" x14ac:dyDescent="0.25">
      <c r="X3274" s="1">
        <v>99521</v>
      </c>
      <c r="Y3274" s="1">
        <v>280</v>
      </c>
      <c r="Z3274" s="2">
        <v>93.07</v>
      </c>
      <c r="AA3274" s="2">
        <v>214.14</v>
      </c>
      <c r="AB3274" s="2">
        <v>0</v>
      </c>
    </row>
    <row r="3275" spans="24:28" x14ac:dyDescent="0.25">
      <c r="X3275" s="1">
        <v>99534</v>
      </c>
      <c r="Y3275" s="1">
        <v>220</v>
      </c>
      <c r="Z3275" s="2">
        <v>0</v>
      </c>
      <c r="AA3275" s="2">
        <v>1230.5999999999999</v>
      </c>
      <c r="AB3275" s="2">
        <v>0</v>
      </c>
    </row>
    <row r="3276" spans="24:28" x14ac:dyDescent="0.25">
      <c r="X3276" s="1">
        <v>99546</v>
      </c>
      <c r="Y3276" s="1">
        <v>340</v>
      </c>
      <c r="Z3276" s="2">
        <v>0</v>
      </c>
      <c r="AA3276" s="2">
        <v>4659.88</v>
      </c>
      <c r="AB3276" s="2">
        <v>0</v>
      </c>
    </row>
    <row r="3277" spans="24:28" x14ac:dyDescent="0.25">
      <c r="X3277" s="1">
        <v>99565</v>
      </c>
      <c r="Y3277" s="1">
        <v>260</v>
      </c>
      <c r="Z3277" s="2">
        <v>0</v>
      </c>
      <c r="AA3277" s="2">
        <v>0</v>
      </c>
      <c r="AB3277" s="2">
        <v>183.24</v>
      </c>
    </row>
    <row r="3278" spans="24:28" x14ac:dyDescent="0.25">
      <c r="X3278" s="1">
        <v>99585</v>
      </c>
      <c r="Y3278" s="1">
        <v>260</v>
      </c>
      <c r="Z3278" s="2">
        <v>0</v>
      </c>
      <c r="AA3278" s="2">
        <v>347.91</v>
      </c>
      <c r="AB3278" s="2">
        <v>0</v>
      </c>
    </row>
    <row r="3279" spans="24:28" x14ac:dyDescent="0.25">
      <c r="X3279" s="1">
        <v>99660</v>
      </c>
      <c r="Y3279" s="1">
        <v>260</v>
      </c>
      <c r="Z3279" s="2">
        <v>89.28</v>
      </c>
      <c r="AA3279" s="2">
        <v>139.77000000000001</v>
      </c>
      <c r="AB3279" s="2">
        <v>149.22</v>
      </c>
    </row>
    <row r="3280" spans="24:28" x14ac:dyDescent="0.25">
      <c r="X3280" s="1">
        <v>99683</v>
      </c>
      <c r="Y3280" s="1">
        <v>320</v>
      </c>
      <c r="Z3280" s="2">
        <v>37.14</v>
      </c>
      <c r="AA3280" s="2">
        <v>40.36</v>
      </c>
      <c r="AB3280" s="2">
        <v>57.86</v>
      </c>
    </row>
    <row r="3281" spans="24:28" x14ac:dyDescent="0.25">
      <c r="X3281" s="1">
        <v>99685</v>
      </c>
      <c r="Y3281" s="1">
        <v>180</v>
      </c>
      <c r="Z3281" s="2">
        <v>0</v>
      </c>
      <c r="AA3281" s="2">
        <v>243.06</v>
      </c>
      <c r="AB3281" s="2">
        <v>0</v>
      </c>
    </row>
    <row r="3282" spans="24:28" x14ac:dyDescent="0.25">
      <c r="X3282" s="1">
        <v>99698</v>
      </c>
      <c r="Y3282" s="1">
        <v>370</v>
      </c>
      <c r="Z3282" s="2">
        <v>47.64</v>
      </c>
      <c r="AA3282" s="2">
        <v>46.84</v>
      </c>
      <c r="AB3282" s="2">
        <v>0</v>
      </c>
    </row>
    <row r="3283" spans="24:28" x14ac:dyDescent="0.25">
      <c r="X3283" s="1">
        <v>99700</v>
      </c>
      <c r="Y3283" s="1">
        <v>360</v>
      </c>
      <c r="Z3283" s="2">
        <v>0</v>
      </c>
      <c r="AA3283" s="2">
        <v>199.74</v>
      </c>
      <c r="AB3283" s="2">
        <v>0</v>
      </c>
    </row>
    <row r="3284" spans="24:28" x14ac:dyDescent="0.25">
      <c r="X3284" s="1">
        <v>99727</v>
      </c>
      <c r="Y3284" s="1">
        <v>340</v>
      </c>
      <c r="Z3284" s="2">
        <v>113.68</v>
      </c>
      <c r="AA3284" s="2">
        <v>0</v>
      </c>
      <c r="AB3284" s="2">
        <v>0</v>
      </c>
    </row>
    <row r="3285" spans="24:28" x14ac:dyDescent="0.25">
      <c r="X3285" s="1">
        <v>99728</v>
      </c>
      <c r="Y3285" s="1">
        <v>104</v>
      </c>
      <c r="Z3285" s="2">
        <v>0</v>
      </c>
      <c r="AA3285" s="2">
        <v>0</v>
      </c>
      <c r="AB3285" s="2">
        <v>48.86</v>
      </c>
    </row>
    <row r="3286" spans="24:28" x14ac:dyDescent="0.25">
      <c r="X3286" s="1">
        <v>99744</v>
      </c>
      <c r="Y3286" s="1">
        <v>4980</v>
      </c>
      <c r="Z3286" s="2">
        <v>0</v>
      </c>
      <c r="AA3286" s="2">
        <v>49.99</v>
      </c>
      <c r="AB3286" s="2">
        <v>0</v>
      </c>
    </row>
    <row r="3287" spans="24:28" x14ac:dyDescent="0.25">
      <c r="X3287" s="1">
        <v>99801</v>
      </c>
      <c r="Y3287" s="1">
        <v>360</v>
      </c>
      <c r="Z3287" s="2">
        <v>63.66</v>
      </c>
      <c r="AA3287" s="2">
        <v>617.70000000000005</v>
      </c>
      <c r="AB3287" s="2">
        <v>205.88</v>
      </c>
    </row>
    <row r="3288" spans="24:28" x14ac:dyDescent="0.25">
      <c r="X3288" s="1">
        <v>99817</v>
      </c>
      <c r="Y3288" s="1">
        <v>260</v>
      </c>
      <c r="Z3288" s="2">
        <v>569.84</v>
      </c>
      <c r="AA3288" s="2">
        <v>0</v>
      </c>
      <c r="AB3288" s="2">
        <v>0</v>
      </c>
    </row>
    <row r="3289" spans="24:28" x14ac:dyDescent="0.25">
      <c r="X3289" s="1">
        <v>99846</v>
      </c>
      <c r="Y3289" s="1">
        <v>370</v>
      </c>
      <c r="Z3289" s="2">
        <v>318.60000000000002</v>
      </c>
      <c r="AA3289" s="2">
        <v>0</v>
      </c>
      <c r="AB3289" s="2">
        <v>0</v>
      </c>
    </row>
    <row r="3290" spans="24:28" x14ac:dyDescent="0.25">
      <c r="X3290" s="1">
        <v>99898</v>
      </c>
      <c r="Y3290" s="1">
        <v>104</v>
      </c>
      <c r="Z3290" s="2">
        <v>99.5</v>
      </c>
      <c r="AA3290" s="2">
        <v>1084.95</v>
      </c>
      <c r="AB3290" s="2">
        <v>252.94</v>
      </c>
    </row>
    <row r="3291" spans="24:28" x14ac:dyDescent="0.25">
      <c r="X3291" s="1">
        <v>99903</v>
      </c>
      <c r="Y3291" s="1">
        <v>290</v>
      </c>
      <c r="Z3291" s="2">
        <v>349.01</v>
      </c>
      <c r="AA3291" s="2">
        <v>330.91</v>
      </c>
      <c r="AB3291" s="2">
        <v>552.78</v>
      </c>
    </row>
    <row r="3292" spans="24:28" x14ac:dyDescent="0.25">
      <c r="X3292" s="1">
        <v>99983</v>
      </c>
      <c r="Y3292" s="1">
        <v>250</v>
      </c>
      <c r="Z3292" s="2">
        <v>93.18</v>
      </c>
      <c r="AA3292" s="2">
        <v>141.35</v>
      </c>
      <c r="AB3292" s="2">
        <v>49.74</v>
      </c>
    </row>
    <row r="3293" spans="24:28" x14ac:dyDescent="0.25">
      <c r="X3293" s="1">
        <v>100000</v>
      </c>
      <c r="Y3293" s="1">
        <v>400</v>
      </c>
      <c r="Z3293" s="2">
        <v>140.9</v>
      </c>
      <c r="AA3293" s="2">
        <v>0</v>
      </c>
      <c r="AB3293" s="2">
        <v>98.07</v>
      </c>
    </row>
    <row r="3294" spans="24:28" x14ac:dyDescent="0.25">
      <c r="X3294" s="1">
        <v>100005</v>
      </c>
      <c r="Y3294" s="1">
        <v>777</v>
      </c>
      <c r="Z3294" s="2">
        <v>367.9</v>
      </c>
      <c r="AA3294" s="2">
        <v>0</v>
      </c>
      <c r="AB3294" s="2">
        <v>0</v>
      </c>
    </row>
    <row r="3295" spans="24:28" x14ac:dyDescent="0.25">
      <c r="X3295" s="1">
        <v>100012</v>
      </c>
      <c r="Y3295" s="1">
        <v>104</v>
      </c>
      <c r="Z3295" s="2">
        <v>0</v>
      </c>
      <c r="AA3295" s="2">
        <v>192.87</v>
      </c>
      <c r="AB3295" s="2">
        <v>82</v>
      </c>
    </row>
    <row r="3296" spans="24:28" x14ac:dyDescent="0.25">
      <c r="X3296" s="1">
        <v>100030</v>
      </c>
      <c r="Y3296" s="1">
        <v>104</v>
      </c>
      <c r="Z3296" s="2">
        <v>356.1</v>
      </c>
      <c r="AA3296" s="2">
        <v>0</v>
      </c>
      <c r="AB3296" s="2">
        <v>0</v>
      </c>
    </row>
    <row r="3297" spans="24:28" x14ac:dyDescent="0.25">
      <c r="X3297" s="1">
        <v>100037</v>
      </c>
      <c r="Y3297" s="1">
        <v>777</v>
      </c>
      <c r="Z3297" s="2">
        <v>202.48</v>
      </c>
      <c r="AA3297" s="2">
        <v>400.62</v>
      </c>
      <c r="AB3297" s="2">
        <v>200.31</v>
      </c>
    </row>
    <row r="3298" spans="24:28" x14ac:dyDescent="0.25">
      <c r="X3298" s="1">
        <v>100039</v>
      </c>
      <c r="Y3298" s="1">
        <v>4980</v>
      </c>
      <c r="Z3298" s="2">
        <v>205.2</v>
      </c>
      <c r="AA3298" s="2">
        <v>0</v>
      </c>
      <c r="AB3298" s="2">
        <v>0</v>
      </c>
    </row>
    <row r="3299" spans="24:28" x14ac:dyDescent="0.25">
      <c r="X3299" s="1">
        <v>100062</v>
      </c>
      <c r="Y3299" s="1">
        <v>4980</v>
      </c>
      <c r="Z3299" s="2">
        <v>232.2</v>
      </c>
      <c r="AA3299" s="2">
        <v>1077</v>
      </c>
      <c r="AB3299" s="2">
        <v>0</v>
      </c>
    </row>
    <row r="3300" spans="24:28" x14ac:dyDescent="0.25">
      <c r="X3300" s="1">
        <v>100072</v>
      </c>
      <c r="Y3300" s="1">
        <v>4980</v>
      </c>
      <c r="Z3300" s="2">
        <v>0</v>
      </c>
      <c r="AA3300" s="2">
        <v>24.34</v>
      </c>
      <c r="AB3300" s="2">
        <v>21.42</v>
      </c>
    </row>
    <row r="3301" spans="24:28" x14ac:dyDescent="0.25">
      <c r="X3301" s="1">
        <v>100095</v>
      </c>
      <c r="Y3301" s="1">
        <v>450</v>
      </c>
      <c r="Z3301" s="2">
        <v>0</v>
      </c>
      <c r="AA3301" s="2">
        <v>0</v>
      </c>
      <c r="AB3301" s="2">
        <v>111.96</v>
      </c>
    </row>
    <row r="3302" spans="24:28" x14ac:dyDescent="0.25">
      <c r="X3302" s="1">
        <v>100102</v>
      </c>
      <c r="Y3302" s="1">
        <v>150</v>
      </c>
      <c r="Z3302" s="2">
        <v>93.32</v>
      </c>
      <c r="AA3302" s="2">
        <v>64</v>
      </c>
      <c r="AB3302" s="2">
        <v>96.32</v>
      </c>
    </row>
    <row r="3303" spans="24:28" x14ac:dyDescent="0.25">
      <c r="X3303" s="1">
        <v>100120</v>
      </c>
      <c r="Y3303" s="1">
        <v>150</v>
      </c>
      <c r="Z3303" s="2">
        <v>0</v>
      </c>
      <c r="AA3303" s="2">
        <v>85.21</v>
      </c>
      <c r="AB3303" s="2">
        <v>0</v>
      </c>
    </row>
    <row r="3304" spans="24:28" x14ac:dyDescent="0.25">
      <c r="X3304" s="1">
        <v>100144</v>
      </c>
      <c r="Y3304" s="1">
        <v>777</v>
      </c>
      <c r="Z3304" s="2">
        <v>0</v>
      </c>
      <c r="AA3304" s="2">
        <v>0</v>
      </c>
      <c r="AB3304" s="2">
        <v>46.87</v>
      </c>
    </row>
    <row r="3305" spans="24:28" x14ac:dyDescent="0.25">
      <c r="X3305" s="1">
        <v>100145</v>
      </c>
      <c r="Y3305" s="1">
        <v>360</v>
      </c>
      <c r="Z3305" s="2">
        <v>0</v>
      </c>
      <c r="AA3305" s="2">
        <v>0</v>
      </c>
      <c r="AB3305" s="2">
        <v>188.19</v>
      </c>
    </row>
    <row r="3306" spans="24:28" x14ac:dyDescent="0.25">
      <c r="X3306" s="1">
        <v>100157</v>
      </c>
      <c r="Y3306" s="1">
        <v>104</v>
      </c>
      <c r="Z3306" s="2">
        <v>36.659999999999997</v>
      </c>
      <c r="AA3306" s="2">
        <v>0</v>
      </c>
      <c r="AB3306" s="2">
        <v>0</v>
      </c>
    </row>
    <row r="3307" spans="24:28" x14ac:dyDescent="0.25">
      <c r="X3307" s="1">
        <v>100177</v>
      </c>
      <c r="Y3307" s="1">
        <v>250</v>
      </c>
      <c r="Z3307" s="2">
        <v>350.36</v>
      </c>
      <c r="AA3307" s="2">
        <v>1141.6300000000001</v>
      </c>
      <c r="AB3307" s="2">
        <v>0</v>
      </c>
    </row>
    <row r="3308" spans="24:28" x14ac:dyDescent="0.25">
      <c r="X3308" s="1">
        <v>100201</v>
      </c>
      <c r="Y3308" s="1">
        <v>250</v>
      </c>
      <c r="Z3308" s="2">
        <v>46.59</v>
      </c>
      <c r="AA3308" s="2">
        <v>0</v>
      </c>
      <c r="AB3308" s="2">
        <v>0</v>
      </c>
    </row>
    <row r="3309" spans="24:28" x14ac:dyDescent="0.25">
      <c r="X3309" s="1">
        <v>100230</v>
      </c>
      <c r="Y3309" s="1">
        <v>290</v>
      </c>
      <c r="Z3309" s="2">
        <v>0</v>
      </c>
      <c r="AA3309" s="2">
        <v>78.03</v>
      </c>
      <c r="AB3309" s="2">
        <v>0</v>
      </c>
    </row>
    <row r="3310" spans="24:28" x14ac:dyDescent="0.25">
      <c r="X3310" s="1">
        <v>100268</v>
      </c>
      <c r="Y3310" s="1">
        <v>777</v>
      </c>
      <c r="Z3310" s="2">
        <v>0</v>
      </c>
      <c r="AA3310" s="2">
        <v>382.08</v>
      </c>
      <c r="AB3310" s="2">
        <v>0</v>
      </c>
    </row>
    <row r="3311" spans="24:28" x14ac:dyDescent="0.25">
      <c r="X3311" s="1">
        <v>100274</v>
      </c>
      <c r="Y3311" s="1">
        <v>180</v>
      </c>
      <c r="Z3311" s="2">
        <v>95.26</v>
      </c>
      <c r="AA3311" s="2">
        <v>37.44</v>
      </c>
      <c r="AB3311" s="2">
        <v>0</v>
      </c>
    </row>
    <row r="3312" spans="24:28" x14ac:dyDescent="0.25">
      <c r="X3312" s="1">
        <v>100293</v>
      </c>
      <c r="Y3312" s="1">
        <v>250</v>
      </c>
      <c r="Z3312" s="2">
        <v>137.37</v>
      </c>
      <c r="AA3312" s="2">
        <v>26.17</v>
      </c>
      <c r="AB3312" s="2">
        <v>0</v>
      </c>
    </row>
    <row r="3313" spans="24:28" x14ac:dyDescent="0.25">
      <c r="X3313" s="1">
        <v>100309</v>
      </c>
      <c r="Y3313" s="1">
        <v>220</v>
      </c>
      <c r="Z3313" s="2">
        <v>0</v>
      </c>
      <c r="AA3313" s="2">
        <v>23.12</v>
      </c>
      <c r="AB3313" s="2">
        <v>0</v>
      </c>
    </row>
    <row r="3314" spans="24:28" x14ac:dyDescent="0.25">
      <c r="X3314" s="1">
        <v>100328</v>
      </c>
      <c r="Y3314" s="1">
        <v>250</v>
      </c>
      <c r="Z3314" s="2">
        <v>0</v>
      </c>
      <c r="AA3314" s="2">
        <v>0</v>
      </c>
      <c r="AB3314" s="2">
        <v>181.78</v>
      </c>
    </row>
    <row r="3315" spans="24:28" x14ac:dyDescent="0.25">
      <c r="X3315" s="1">
        <v>100348</v>
      </c>
      <c r="Y3315" s="1">
        <v>250</v>
      </c>
      <c r="Z3315" s="2">
        <v>529.03</v>
      </c>
      <c r="AA3315" s="2">
        <v>0</v>
      </c>
      <c r="AB3315" s="2">
        <v>41</v>
      </c>
    </row>
    <row r="3316" spans="24:28" x14ac:dyDescent="0.25">
      <c r="X3316" s="1">
        <v>100355</v>
      </c>
      <c r="Y3316" s="1">
        <v>180</v>
      </c>
      <c r="Z3316" s="2">
        <v>142.22999999999999</v>
      </c>
      <c r="AA3316" s="2">
        <v>1169.75</v>
      </c>
      <c r="AB3316" s="2">
        <v>0</v>
      </c>
    </row>
    <row r="3317" spans="24:28" x14ac:dyDescent="0.25">
      <c r="X3317" s="1">
        <v>100393</v>
      </c>
      <c r="Y3317" s="1">
        <v>4980</v>
      </c>
      <c r="Z3317" s="2">
        <v>270.82</v>
      </c>
      <c r="AA3317" s="2">
        <v>0</v>
      </c>
      <c r="AB3317" s="2">
        <v>0</v>
      </c>
    </row>
    <row r="3318" spans="24:28" x14ac:dyDescent="0.25">
      <c r="X3318" s="1">
        <v>100445</v>
      </c>
      <c r="Y3318" s="1">
        <v>260</v>
      </c>
      <c r="Z3318" s="2">
        <v>0</v>
      </c>
      <c r="AA3318" s="2">
        <v>0</v>
      </c>
      <c r="AB3318" s="2">
        <v>554.34</v>
      </c>
    </row>
    <row r="3319" spans="24:28" x14ac:dyDescent="0.25">
      <c r="X3319" s="1">
        <v>100451</v>
      </c>
      <c r="Y3319" s="1">
        <v>180</v>
      </c>
      <c r="Z3319" s="2">
        <v>0</v>
      </c>
      <c r="AA3319" s="2">
        <v>54.43</v>
      </c>
      <c r="AB3319" s="2">
        <v>0</v>
      </c>
    </row>
    <row r="3320" spans="24:28" x14ac:dyDescent="0.25">
      <c r="X3320" s="1">
        <v>100467</v>
      </c>
      <c r="Y3320" s="1">
        <v>104</v>
      </c>
      <c r="Z3320" s="2">
        <v>46.59</v>
      </c>
      <c r="AA3320" s="2">
        <v>0</v>
      </c>
      <c r="AB3320" s="2">
        <v>0</v>
      </c>
    </row>
    <row r="3321" spans="24:28" x14ac:dyDescent="0.25">
      <c r="X3321" s="1">
        <v>100468</v>
      </c>
      <c r="Y3321" s="1">
        <v>320</v>
      </c>
      <c r="Z3321" s="2">
        <v>45.9</v>
      </c>
      <c r="AA3321" s="2">
        <v>49.01</v>
      </c>
      <c r="AB3321" s="2">
        <v>0</v>
      </c>
    </row>
    <row r="3322" spans="24:28" x14ac:dyDescent="0.25">
      <c r="X3322" s="1">
        <v>100487</v>
      </c>
      <c r="Y3322" s="1">
        <v>290</v>
      </c>
      <c r="Z3322" s="2">
        <v>142.62</v>
      </c>
      <c r="AA3322" s="2">
        <v>72.33</v>
      </c>
      <c r="AB3322" s="2">
        <v>0</v>
      </c>
    </row>
    <row r="3323" spans="24:28" x14ac:dyDescent="0.25">
      <c r="X3323" s="1">
        <v>100524</v>
      </c>
      <c r="Y3323" s="1">
        <v>340</v>
      </c>
      <c r="Z3323" s="2">
        <v>0</v>
      </c>
      <c r="AA3323" s="2">
        <v>192.95</v>
      </c>
      <c r="AB3323" s="2">
        <v>0</v>
      </c>
    </row>
    <row r="3324" spans="24:28" x14ac:dyDescent="0.25">
      <c r="X3324" s="1">
        <v>100544</v>
      </c>
      <c r="Y3324" s="1">
        <v>250</v>
      </c>
      <c r="Z3324" s="2">
        <v>0</v>
      </c>
      <c r="AA3324" s="2">
        <v>908.64</v>
      </c>
      <c r="AB3324" s="2">
        <v>0</v>
      </c>
    </row>
    <row r="3325" spans="24:28" x14ac:dyDescent="0.25">
      <c r="X3325" s="1">
        <v>100673</v>
      </c>
      <c r="Y3325" s="1">
        <v>300</v>
      </c>
      <c r="Z3325" s="2">
        <v>0</v>
      </c>
      <c r="AA3325" s="2">
        <v>69.819999999999993</v>
      </c>
      <c r="AB3325" s="2">
        <v>42.84</v>
      </c>
    </row>
    <row r="3326" spans="24:28" x14ac:dyDescent="0.25">
      <c r="X3326" s="1">
        <v>100685</v>
      </c>
      <c r="Y3326" s="1">
        <v>340</v>
      </c>
      <c r="Z3326" s="2">
        <v>0</v>
      </c>
      <c r="AA3326" s="2">
        <v>0</v>
      </c>
      <c r="AB3326" s="2">
        <v>369.56</v>
      </c>
    </row>
    <row r="3327" spans="24:28" x14ac:dyDescent="0.25">
      <c r="X3327" s="1">
        <v>100693</v>
      </c>
      <c r="Y3327" s="1">
        <v>250</v>
      </c>
      <c r="Z3327" s="2">
        <v>255.54</v>
      </c>
      <c r="AA3327" s="2">
        <v>0</v>
      </c>
      <c r="AB3327" s="2">
        <v>82.96</v>
      </c>
    </row>
    <row r="3328" spans="24:28" x14ac:dyDescent="0.25">
      <c r="X3328" s="1">
        <v>100695</v>
      </c>
      <c r="Y3328" s="1">
        <v>340</v>
      </c>
      <c r="Z3328" s="2">
        <v>158.94999999999999</v>
      </c>
      <c r="AA3328" s="2">
        <v>52.54</v>
      </c>
      <c r="AB3328" s="2">
        <v>98.42</v>
      </c>
    </row>
    <row r="3329" spans="24:28" x14ac:dyDescent="0.25">
      <c r="X3329" s="1">
        <v>100704</v>
      </c>
      <c r="Y3329" s="1">
        <v>280</v>
      </c>
      <c r="Z3329" s="2">
        <v>130.97999999999999</v>
      </c>
      <c r="AA3329" s="2">
        <v>0</v>
      </c>
      <c r="AB3329" s="2">
        <v>0</v>
      </c>
    </row>
    <row r="3330" spans="24:28" x14ac:dyDescent="0.25">
      <c r="X3330" s="1">
        <v>100739</v>
      </c>
      <c r="Y3330" s="1">
        <v>400</v>
      </c>
      <c r="Z3330" s="2">
        <v>104.73</v>
      </c>
      <c r="AA3330" s="2">
        <v>52.57</v>
      </c>
      <c r="AB3330" s="2">
        <v>0</v>
      </c>
    </row>
    <row r="3331" spans="24:28" x14ac:dyDescent="0.25">
      <c r="X3331" s="1">
        <v>100749</v>
      </c>
      <c r="Y3331" s="1">
        <v>340</v>
      </c>
      <c r="Z3331" s="2">
        <v>0</v>
      </c>
      <c r="AA3331" s="2">
        <v>482.65</v>
      </c>
      <c r="AB3331" s="2">
        <v>0</v>
      </c>
    </row>
    <row r="3332" spans="24:28" x14ac:dyDescent="0.25">
      <c r="X3332" s="1">
        <v>100752</v>
      </c>
      <c r="Y3332" s="1">
        <v>150</v>
      </c>
      <c r="Z3332" s="2">
        <v>0</v>
      </c>
      <c r="AA3332" s="2">
        <v>108.27</v>
      </c>
      <c r="AB3332" s="2">
        <v>80.78</v>
      </c>
    </row>
    <row r="3333" spans="24:28" x14ac:dyDescent="0.25">
      <c r="X3333" s="1">
        <v>100754</v>
      </c>
      <c r="Y3333" s="1">
        <v>104</v>
      </c>
      <c r="Z3333" s="2">
        <v>0</v>
      </c>
      <c r="AA3333" s="2">
        <v>24.08</v>
      </c>
      <c r="AB3333" s="2">
        <v>183.24</v>
      </c>
    </row>
    <row r="3334" spans="24:28" x14ac:dyDescent="0.25">
      <c r="X3334" s="1">
        <v>100786</v>
      </c>
      <c r="Y3334" s="1">
        <v>650</v>
      </c>
      <c r="Z3334" s="2">
        <v>82.69</v>
      </c>
      <c r="AA3334" s="2">
        <v>0</v>
      </c>
      <c r="AB3334" s="2">
        <v>0</v>
      </c>
    </row>
    <row r="3335" spans="24:28" x14ac:dyDescent="0.25">
      <c r="X3335" s="1">
        <v>100791</v>
      </c>
      <c r="Y3335" s="1">
        <v>150</v>
      </c>
      <c r="Z3335" s="2">
        <v>0</v>
      </c>
      <c r="AA3335" s="2">
        <v>105.65</v>
      </c>
      <c r="AB3335" s="2">
        <v>0</v>
      </c>
    </row>
    <row r="3336" spans="24:28" x14ac:dyDescent="0.25">
      <c r="X3336" s="1">
        <v>100839</v>
      </c>
      <c r="Y3336" s="1">
        <v>104</v>
      </c>
      <c r="Z3336" s="2">
        <v>46.59</v>
      </c>
      <c r="AA3336" s="2">
        <v>0</v>
      </c>
      <c r="AB3336" s="2">
        <v>0</v>
      </c>
    </row>
    <row r="3337" spans="24:28" x14ac:dyDescent="0.25">
      <c r="X3337" s="1">
        <v>100846</v>
      </c>
      <c r="Y3337" s="1">
        <v>340</v>
      </c>
      <c r="Z3337" s="2">
        <v>49.21</v>
      </c>
      <c r="AA3337" s="2">
        <v>251.11</v>
      </c>
      <c r="AB3337" s="2">
        <v>27.65</v>
      </c>
    </row>
    <row r="3338" spans="24:28" x14ac:dyDescent="0.25">
      <c r="X3338" s="1">
        <v>100852</v>
      </c>
      <c r="Y3338" s="1">
        <v>555</v>
      </c>
      <c r="Z3338" s="2">
        <v>116.9</v>
      </c>
      <c r="AA3338" s="2">
        <v>104.24</v>
      </c>
      <c r="AB3338" s="2">
        <v>49.43</v>
      </c>
    </row>
    <row r="3339" spans="24:28" x14ac:dyDescent="0.25">
      <c r="X3339" s="1">
        <v>100862</v>
      </c>
      <c r="Y3339" s="1">
        <v>320</v>
      </c>
      <c r="Z3339" s="2">
        <v>68.94</v>
      </c>
      <c r="AA3339" s="2">
        <v>120.09</v>
      </c>
      <c r="AB3339" s="2">
        <v>99.04</v>
      </c>
    </row>
    <row r="3340" spans="24:28" x14ac:dyDescent="0.25">
      <c r="X3340" s="1">
        <v>100884</v>
      </c>
      <c r="Y3340" s="1">
        <v>370</v>
      </c>
      <c r="Z3340" s="2">
        <v>0</v>
      </c>
      <c r="AA3340" s="2">
        <v>46.79</v>
      </c>
      <c r="AB3340" s="2">
        <v>126</v>
      </c>
    </row>
    <row r="3341" spans="24:28" x14ac:dyDescent="0.25">
      <c r="X3341" s="1">
        <v>100897</v>
      </c>
      <c r="Y3341" s="1">
        <v>370</v>
      </c>
      <c r="Z3341" s="2">
        <v>94.5</v>
      </c>
      <c r="AA3341" s="2">
        <v>192.26</v>
      </c>
      <c r="AB3341" s="2">
        <v>0</v>
      </c>
    </row>
    <row r="3342" spans="24:28" x14ac:dyDescent="0.25">
      <c r="X3342" s="1">
        <v>100910</v>
      </c>
      <c r="Y3342" s="1">
        <v>104</v>
      </c>
      <c r="Z3342" s="2">
        <v>45.74</v>
      </c>
      <c r="AA3342" s="2">
        <v>97.65</v>
      </c>
      <c r="AB3342" s="2">
        <v>169</v>
      </c>
    </row>
    <row r="3343" spans="24:28" x14ac:dyDescent="0.25">
      <c r="X3343" s="1">
        <v>100922</v>
      </c>
      <c r="Y3343" s="1">
        <v>290</v>
      </c>
      <c r="Z3343" s="2">
        <v>210.78</v>
      </c>
      <c r="AA3343" s="2">
        <v>0</v>
      </c>
      <c r="AB3343" s="2">
        <v>0</v>
      </c>
    </row>
    <row r="3344" spans="24:28" x14ac:dyDescent="0.25">
      <c r="X3344" s="1">
        <v>100961</v>
      </c>
      <c r="Y3344" s="1">
        <v>290</v>
      </c>
      <c r="Z3344" s="2">
        <v>104.84</v>
      </c>
      <c r="AA3344" s="2">
        <v>950.6</v>
      </c>
      <c r="AB3344" s="2">
        <v>0</v>
      </c>
    </row>
    <row r="3345" spans="24:28" x14ac:dyDescent="0.25">
      <c r="X3345" s="1">
        <v>101034</v>
      </c>
      <c r="Y3345" s="1">
        <v>150</v>
      </c>
      <c r="Z3345" s="2">
        <v>273.93</v>
      </c>
      <c r="AA3345" s="2">
        <v>0</v>
      </c>
      <c r="AB3345" s="2">
        <v>0</v>
      </c>
    </row>
    <row r="3346" spans="24:28" x14ac:dyDescent="0.25">
      <c r="X3346" s="1">
        <v>101039</v>
      </c>
      <c r="Y3346" s="1">
        <v>150</v>
      </c>
      <c r="Z3346" s="2">
        <v>0</v>
      </c>
      <c r="AA3346" s="2">
        <v>45.9</v>
      </c>
      <c r="AB3346" s="2">
        <v>49.01</v>
      </c>
    </row>
    <row r="3347" spans="24:28" x14ac:dyDescent="0.25">
      <c r="X3347" s="1">
        <v>101053</v>
      </c>
      <c r="Y3347" s="1">
        <v>340</v>
      </c>
      <c r="Z3347" s="2">
        <v>0</v>
      </c>
      <c r="AA3347" s="2">
        <v>190.55</v>
      </c>
      <c r="AB3347" s="2">
        <v>0</v>
      </c>
    </row>
    <row r="3348" spans="24:28" x14ac:dyDescent="0.25">
      <c r="X3348" s="1">
        <v>101054</v>
      </c>
      <c r="Y3348" s="1">
        <v>500</v>
      </c>
      <c r="Z3348" s="2">
        <v>0</v>
      </c>
      <c r="AA3348" s="2">
        <v>23.69</v>
      </c>
      <c r="AB3348" s="2">
        <v>0</v>
      </c>
    </row>
    <row r="3349" spans="24:28" x14ac:dyDescent="0.25">
      <c r="X3349" s="1">
        <v>101101</v>
      </c>
      <c r="Y3349" s="1">
        <v>104</v>
      </c>
      <c r="Z3349" s="2">
        <v>93.18</v>
      </c>
      <c r="AA3349" s="2">
        <v>0</v>
      </c>
      <c r="AB3349" s="2">
        <v>0</v>
      </c>
    </row>
    <row r="3350" spans="24:28" x14ac:dyDescent="0.25">
      <c r="X3350" s="1">
        <v>101139</v>
      </c>
      <c r="Y3350" s="1">
        <v>150</v>
      </c>
      <c r="Z3350" s="2">
        <v>2028.36</v>
      </c>
      <c r="AA3350" s="2">
        <v>46.96</v>
      </c>
      <c r="AB3350" s="2">
        <v>695.41</v>
      </c>
    </row>
    <row r="3351" spans="24:28" x14ac:dyDescent="0.25">
      <c r="X3351" s="1">
        <v>101145</v>
      </c>
      <c r="Y3351" s="1">
        <v>290</v>
      </c>
      <c r="Z3351" s="2">
        <v>46.65</v>
      </c>
      <c r="AA3351" s="2">
        <v>171.81</v>
      </c>
      <c r="AB3351" s="2">
        <v>349.23</v>
      </c>
    </row>
    <row r="3352" spans="24:28" x14ac:dyDescent="0.25">
      <c r="X3352" s="1">
        <v>101169</v>
      </c>
      <c r="Y3352" s="1">
        <v>150</v>
      </c>
      <c r="Z3352" s="2">
        <v>0</v>
      </c>
      <c r="AA3352" s="2">
        <v>0</v>
      </c>
      <c r="AB3352" s="2">
        <v>40.08</v>
      </c>
    </row>
    <row r="3353" spans="24:28" x14ac:dyDescent="0.25">
      <c r="X3353" s="1">
        <v>101213</v>
      </c>
      <c r="Y3353" s="1">
        <v>280</v>
      </c>
      <c r="Z3353" s="2">
        <v>49.43</v>
      </c>
      <c r="AA3353" s="2">
        <v>0</v>
      </c>
      <c r="AB3353" s="2">
        <v>148.24</v>
      </c>
    </row>
    <row r="3354" spans="24:28" x14ac:dyDescent="0.25">
      <c r="X3354" s="1">
        <v>101228</v>
      </c>
      <c r="Y3354" s="1">
        <v>340</v>
      </c>
      <c r="Z3354" s="2">
        <v>362.7</v>
      </c>
      <c r="AA3354" s="2">
        <v>0</v>
      </c>
      <c r="AB3354" s="2">
        <v>0</v>
      </c>
    </row>
    <row r="3355" spans="24:28" x14ac:dyDescent="0.25">
      <c r="X3355" s="1">
        <v>101238</v>
      </c>
      <c r="Y3355" s="1">
        <v>150</v>
      </c>
      <c r="Z3355" s="2">
        <v>0</v>
      </c>
      <c r="AA3355" s="2">
        <v>0</v>
      </c>
      <c r="AB3355" s="2">
        <v>50.04</v>
      </c>
    </row>
    <row r="3356" spans="24:28" x14ac:dyDescent="0.25">
      <c r="X3356" s="1">
        <v>101255</v>
      </c>
      <c r="Y3356" s="1">
        <v>360</v>
      </c>
      <c r="Z3356" s="2">
        <v>54.78</v>
      </c>
      <c r="AA3356" s="2">
        <v>0</v>
      </c>
      <c r="AB3356" s="2">
        <v>0</v>
      </c>
    </row>
    <row r="3357" spans="24:28" x14ac:dyDescent="0.25">
      <c r="X3357" s="1">
        <v>101266</v>
      </c>
      <c r="Y3357" s="1">
        <v>320</v>
      </c>
      <c r="Z3357" s="2">
        <v>50.06</v>
      </c>
      <c r="AA3357" s="2">
        <v>273.61</v>
      </c>
      <c r="AB3357" s="2">
        <v>0</v>
      </c>
    </row>
    <row r="3358" spans="24:28" x14ac:dyDescent="0.25">
      <c r="X3358" s="1">
        <v>101269</v>
      </c>
      <c r="Y3358" s="1">
        <v>150</v>
      </c>
      <c r="Z3358" s="2">
        <v>346.27</v>
      </c>
      <c r="AA3358" s="2">
        <v>505.32</v>
      </c>
      <c r="AB3358" s="2">
        <v>182.06</v>
      </c>
    </row>
    <row r="3359" spans="24:28" x14ac:dyDescent="0.25">
      <c r="X3359" s="1">
        <v>101310</v>
      </c>
      <c r="Y3359" s="1">
        <v>290</v>
      </c>
      <c r="Z3359" s="2">
        <v>0</v>
      </c>
      <c r="AA3359" s="2">
        <v>728.84</v>
      </c>
      <c r="AB3359" s="2">
        <v>199.2</v>
      </c>
    </row>
    <row r="3360" spans="24:28" x14ac:dyDescent="0.25">
      <c r="X3360" s="1">
        <v>101331</v>
      </c>
      <c r="Y3360" s="1">
        <v>320</v>
      </c>
      <c r="Z3360" s="2">
        <v>143.1</v>
      </c>
      <c r="AA3360" s="2">
        <v>0</v>
      </c>
      <c r="AB3360" s="2">
        <v>99.13</v>
      </c>
    </row>
    <row r="3361" spans="24:28" x14ac:dyDescent="0.25">
      <c r="X3361" s="1">
        <v>101374</v>
      </c>
      <c r="Y3361" s="1">
        <v>280</v>
      </c>
      <c r="Z3361" s="2">
        <v>27.24</v>
      </c>
      <c r="AA3361" s="2">
        <v>0</v>
      </c>
      <c r="AB3361" s="2">
        <v>0</v>
      </c>
    </row>
    <row r="3362" spans="24:28" x14ac:dyDescent="0.25">
      <c r="X3362" s="1">
        <v>101388</v>
      </c>
      <c r="Y3362" s="1">
        <v>4980</v>
      </c>
      <c r="Z3362" s="2">
        <v>0</v>
      </c>
      <c r="AA3362" s="2">
        <v>23.89</v>
      </c>
      <c r="AB3362" s="2">
        <v>0</v>
      </c>
    </row>
    <row r="3363" spans="24:28" x14ac:dyDescent="0.25">
      <c r="X3363" s="1">
        <v>101435</v>
      </c>
      <c r="Y3363" s="1">
        <v>360</v>
      </c>
      <c r="Z3363" s="2">
        <v>0</v>
      </c>
      <c r="AA3363" s="2">
        <v>9.9700000000000006</v>
      </c>
      <c r="AB3363" s="2">
        <v>0</v>
      </c>
    </row>
    <row r="3364" spans="24:28" x14ac:dyDescent="0.25">
      <c r="X3364" s="1">
        <v>101442</v>
      </c>
      <c r="Y3364" s="1">
        <v>220</v>
      </c>
      <c r="Z3364" s="2">
        <v>204.54</v>
      </c>
      <c r="AA3364" s="2">
        <v>183.94</v>
      </c>
      <c r="AB3364" s="2">
        <v>184.78</v>
      </c>
    </row>
    <row r="3365" spans="24:28" x14ac:dyDescent="0.25">
      <c r="X3365" s="1">
        <v>101481</v>
      </c>
      <c r="Y3365" s="1">
        <v>150</v>
      </c>
      <c r="Z3365" s="2">
        <v>0</v>
      </c>
      <c r="AA3365" s="2">
        <v>147.08000000000001</v>
      </c>
      <c r="AB3365" s="2">
        <v>172.82</v>
      </c>
    </row>
    <row r="3366" spans="24:28" x14ac:dyDescent="0.25">
      <c r="X3366" s="1">
        <v>101496</v>
      </c>
      <c r="Y3366" s="1">
        <v>4980</v>
      </c>
      <c r="Z3366" s="2">
        <v>941.44</v>
      </c>
      <c r="AA3366" s="2">
        <v>497.28</v>
      </c>
      <c r="AB3366" s="2">
        <v>0</v>
      </c>
    </row>
    <row r="3367" spans="24:28" x14ac:dyDescent="0.25">
      <c r="X3367" s="1">
        <v>101500</v>
      </c>
      <c r="Y3367" s="1">
        <v>150</v>
      </c>
      <c r="Z3367" s="2">
        <v>91.08</v>
      </c>
      <c r="AA3367" s="2">
        <v>0</v>
      </c>
      <c r="AB3367" s="2">
        <v>0</v>
      </c>
    </row>
    <row r="3368" spans="24:28" x14ac:dyDescent="0.25">
      <c r="X3368" s="1">
        <v>101506</v>
      </c>
      <c r="Y3368" s="1">
        <v>150</v>
      </c>
      <c r="Z3368" s="2">
        <v>0</v>
      </c>
      <c r="AA3368" s="2">
        <v>0</v>
      </c>
      <c r="AB3368" s="2">
        <v>284.44</v>
      </c>
    </row>
    <row r="3369" spans="24:28" x14ac:dyDescent="0.25">
      <c r="X3369" s="1">
        <v>101571</v>
      </c>
      <c r="Y3369" s="1">
        <v>150</v>
      </c>
      <c r="Z3369" s="2">
        <v>0</v>
      </c>
      <c r="AA3369" s="2">
        <v>0</v>
      </c>
      <c r="AB3369" s="2">
        <v>98.02</v>
      </c>
    </row>
    <row r="3370" spans="24:28" x14ac:dyDescent="0.25">
      <c r="X3370" s="1">
        <v>101615</v>
      </c>
      <c r="Y3370" s="1">
        <v>260</v>
      </c>
      <c r="Z3370" s="2">
        <v>0</v>
      </c>
      <c r="AA3370" s="2">
        <v>135.24</v>
      </c>
      <c r="AB3370" s="2">
        <v>85.88</v>
      </c>
    </row>
    <row r="3371" spans="24:28" x14ac:dyDescent="0.25">
      <c r="X3371" s="1">
        <v>101631</v>
      </c>
      <c r="Y3371" s="1">
        <v>290</v>
      </c>
      <c r="Z3371" s="2">
        <v>152.88</v>
      </c>
      <c r="AA3371" s="2">
        <v>523.55999999999995</v>
      </c>
      <c r="AB3371" s="2">
        <v>482.88</v>
      </c>
    </row>
    <row r="3372" spans="24:28" x14ac:dyDescent="0.25">
      <c r="X3372" s="1">
        <v>101657</v>
      </c>
      <c r="Y3372" s="1">
        <v>777</v>
      </c>
      <c r="Z3372" s="2">
        <v>0</v>
      </c>
      <c r="AA3372" s="2">
        <v>0</v>
      </c>
      <c r="AB3372" s="2">
        <v>231.1</v>
      </c>
    </row>
    <row r="3373" spans="24:28" x14ac:dyDescent="0.25">
      <c r="X3373" s="1">
        <v>101670</v>
      </c>
      <c r="Y3373" s="1">
        <v>340</v>
      </c>
      <c r="Z3373" s="2">
        <v>0</v>
      </c>
      <c r="AA3373" s="2">
        <v>0</v>
      </c>
      <c r="AB3373" s="2">
        <v>133.86000000000001</v>
      </c>
    </row>
    <row r="3374" spans="24:28" x14ac:dyDescent="0.25">
      <c r="X3374" s="1">
        <v>101699</v>
      </c>
      <c r="Y3374" s="1">
        <v>4980</v>
      </c>
      <c r="Z3374" s="2">
        <v>0</v>
      </c>
      <c r="AA3374" s="2">
        <v>0</v>
      </c>
      <c r="AB3374" s="2">
        <v>181.32</v>
      </c>
    </row>
    <row r="3375" spans="24:28" x14ac:dyDescent="0.25">
      <c r="X3375" s="1">
        <v>101708</v>
      </c>
      <c r="Y3375" s="1">
        <v>400</v>
      </c>
      <c r="Z3375" s="2">
        <v>89.52</v>
      </c>
      <c r="AA3375" s="2">
        <v>0</v>
      </c>
      <c r="AB3375" s="2">
        <v>43.21</v>
      </c>
    </row>
    <row r="3376" spans="24:28" x14ac:dyDescent="0.25">
      <c r="X3376" s="1">
        <v>101714</v>
      </c>
      <c r="Y3376" s="1">
        <v>250</v>
      </c>
      <c r="Z3376" s="2">
        <v>178.05</v>
      </c>
      <c r="AA3376" s="2">
        <v>0</v>
      </c>
      <c r="AB3376" s="2">
        <v>0</v>
      </c>
    </row>
    <row r="3377" spans="24:28" x14ac:dyDescent="0.25">
      <c r="X3377" s="1">
        <v>101738</v>
      </c>
      <c r="Y3377" s="1">
        <v>340</v>
      </c>
      <c r="Z3377" s="2">
        <v>0</v>
      </c>
      <c r="AA3377" s="2">
        <v>33.799999999999997</v>
      </c>
      <c r="AB3377" s="2">
        <v>0</v>
      </c>
    </row>
    <row r="3378" spans="24:28" x14ac:dyDescent="0.25">
      <c r="X3378" s="1">
        <v>101740</v>
      </c>
      <c r="Y3378" s="1">
        <v>290</v>
      </c>
      <c r="Z3378" s="2">
        <v>128.94999999999999</v>
      </c>
      <c r="AA3378" s="2">
        <v>217.75</v>
      </c>
      <c r="AB3378" s="2">
        <v>0</v>
      </c>
    </row>
    <row r="3379" spans="24:28" x14ac:dyDescent="0.25">
      <c r="X3379" s="1">
        <v>101760</v>
      </c>
      <c r="Y3379" s="1">
        <v>500</v>
      </c>
      <c r="Z3379" s="2">
        <v>0</v>
      </c>
      <c r="AA3379" s="2">
        <v>0</v>
      </c>
      <c r="AB3379" s="2">
        <v>52343.6</v>
      </c>
    </row>
    <row r="3380" spans="24:28" x14ac:dyDescent="0.25">
      <c r="X3380" s="1">
        <v>101786</v>
      </c>
      <c r="Y3380" s="1">
        <v>320</v>
      </c>
      <c r="Z3380" s="2">
        <v>178.65</v>
      </c>
      <c r="AA3380" s="2">
        <v>0</v>
      </c>
      <c r="AB3380" s="2">
        <v>0</v>
      </c>
    </row>
    <row r="3381" spans="24:28" x14ac:dyDescent="0.25">
      <c r="X3381" s="1">
        <v>101802</v>
      </c>
      <c r="Y3381" s="1">
        <v>340</v>
      </c>
      <c r="Z3381" s="2">
        <v>1124.0999999999999</v>
      </c>
      <c r="AA3381" s="2">
        <v>807.46</v>
      </c>
      <c r="AB3381" s="2">
        <v>124.25</v>
      </c>
    </row>
    <row r="3382" spans="24:28" x14ac:dyDescent="0.25">
      <c r="X3382" s="1">
        <v>101814</v>
      </c>
      <c r="Y3382" s="1">
        <v>150</v>
      </c>
      <c r="Z3382" s="2">
        <v>84.28</v>
      </c>
      <c r="AA3382" s="2">
        <v>0</v>
      </c>
      <c r="AB3382" s="2">
        <v>0</v>
      </c>
    </row>
    <row r="3383" spans="24:28" x14ac:dyDescent="0.25">
      <c r="X3383" s="1">
        <v>101818</v>
      </c>
      <c r="Y3383" s="1">
        <v>360</v>
      </c>
      <c r="Z3383" s="2">
        <v>181.87</v>
      </c>
      <c r="AA3383" s="2">
        <v>0</v>
      </c>
      <c r="AB3383" s="2">
        <v>0</v>
      </c>
    </row>
    <row r="3384" spans="24:28" x14ac:dyDescent="0.25">
      <c r="X3384" s="1">
        <v>101819</v>
      </c>
      <c r="Y3384" s="1">
        <v>150</v>
      </c>
      <c r="Z3384" s="2">
        <v>324.42</v>
      </c>
      <c r="AA3384" s="2">
        <v>0</v>
      </c>
      <c r="AB3384" s="2">
        <v>147.03</v>
      </c>
    </row>
    <row r="3385" spans="24:28" x14ac:dyDescent="0.25">
      <c r="X3385" s="1">
        <v>101830</v>
      </c>
      <c r="Y3385" s="1">
        <v>250</v>
      </c>
      <c r="Z3385" s="2">
        <v>49.83</v>
      </c>
      <c r="AA3385" s="2">
        <v>184.77</v>
      </c>
      <c r="AB3385" s="2">
        <v>0</v>
      </c>
    </row>
    <row r="3386" spans="24:28" x14ac:dyDescent="0.25">
      <c r="X3386" s="1">
        <v>101849</v>
      </c>
      <c r="Y3386" s="1">
        <v>555</v>
      </c>
      <c r="Z3386" s="2">
        <v>318.95</v>
      </c>
      <c r="AA3386" s="2">
        <v>0</v>
      </c>
      <c r="AB3386" s="2">
        <v>1092.24</v>
      </c>
    </row>
    <row r="3387" spans="24:28" x14ac:dyDescent="0.25">
      <c r="X3387" s="1">
        <v>101853</v>
      </c>
      <c r="Y3387" s="1">
        <v>4980</v>
      </c>
      <c r="Z3387" s="2">
        <v>15.96</v>
      </c>
      <c r="AA3387" s="2">
        <v>0</v>
      </c>
      <c r="AB3387" s="2">
        <v>0</v>
      </c>
    </row>
    <row r="3388" spans="24:28" x14ac:dyDescent="0.25">
      <c r="X3388" s="1">
        <v>101872</v>
      </c>
      <c r="Y3388" s="1">
        <v>300</v>
      </c>
      <c r="Z3388" s="2">
        <v>0</v>
      </c>
      <c r="AA3388" s="2">
        <v>209.49</v>
      </c>
      <c r="AB3388" s="2">
        <v>0</v>
      </c>
    </row>
    <row r="3389" spans="24:28" x14ac:dyDescent="0.25">
      <c r="X3389" s="1">
        <v>101889</v>
      </c>
      <c r="Y3389" s="1">
        <v>150</v>
      </c>
      <c r="Z3389" s="2">
        <v>0</v>
      </c>
      <c r="AA3389" s="2">
        <v>254.98</v>
      </c>
      <c r="AB3389" s="2">
        <v>0</v>
      </c>
    </row>
    <row r="3390" spans="24:28" x14ac:dyDescent="0.25">
      <c r="X3390" s="1">
        <v>101911</v>
      </c>
      <c r="Y3390" s="1">
        <v>340</v>
      </c>
      <c r="Z3390" s="2">
        <v>736.58</v>
      </c>
      <c r="AA3390" s="2">
        <v>0</v>
      </c>
      <c r="AB3390" s="2">
        <v>424.98</v>
      </c>
    </row>
    <row r="3391" spans="24:28" x14ac:dyDescent="0.25">
      <c r="X3391" s="1">
        <v>101960</v>
      </c>
      <c r="Y3391" s="1">
        <v>400</v>
      </c>
      <c r="Z3391" s="2">
        <v>0</v>
      </c>
      <c r="AA3391" s="2">
        <v>44.29</v>
      </c>
      <c r="AB3391" s="2">
        <v>0</v>
      </c>
    </row>
    <row r="3392" spans="24:28" x14ac:dyDescent="0.25">
      <c r="X3392" s="1">
        <v>101963</v>
      </c>
      <c r="Y3392" s="1">
        <v>250</v>
      </c>
      <c r="Z3392" s="2">
        <v>46.59</v>
      </c>
      <c r="AA3392" s="2">
        <v>0</v>
      </c>
      <c r="AB3392" s="2">
        <v>41</v>
      </c>
    </row>
    <row r="3393" spans="24:28" x14ac:dyDescent="0.25">
      <c r="X3393" s="1">
        <v>101977</v>
      </c>
      <c r="Y3393" s="1">
        <v>104</v>
      </c>
      <c r="Z3393" s="2">
        <v>499.32</v>
      </c>
      <c r="AA3393" s="2">
        <v>90.16</v>
      </c>
      <c r="AB3393" s="2">
        <v>121.17</v>
      </c>
    </row>
    <row r="3394" spans="24:28" x14ac:dyDescent="0.25">
      <c r="X3394" s="1">
        <v>101983</v>
      </c>
      <c r="Y3394" s="1">
        <v>104</v>
      </c>
      <c r="Z3394" s="2">
        <v>188.09</v>
      </c>
      <c r="AA3394" s="2">
        <v>49.43</v>
      </c>
      <c r="AB3394" s="2">
        <v>0</v>
      </c>
    </row>
    <row r="3395" spans="24:28" x14ac:dyDescent="0.25">
      <c r="X3395" s="1">
        <v>102001</v>
      </c>
      <c r="Y3395" s="1">
        <v>340</v>
      </c>
      <c r="Z3395" s="2">
        <v>27.18</v>
      </c>
      <c r="AA3395" s="2">
        <v>99.87</v>
      </c>
      <c r="AB3395" s="2">
        <v>69.66</v>
      </c>
    </row>
    <row r="3396" spans="24:28" x14ac:dyDescent="0.25">
      <c r="X3396" s="1">
        <v>102002</v>
      </c>
      <c r="Y3396" s="1">
        <v>260</v>
      </c>
      <c r="Z3396" s="2">
        <v>46.59</v>
      </c>
      <c r="AA3396" s="2">
        <v>0</v>
      </c>
      <c r="AB3396" s="2">
        <v>0</v>
      </c>
    </row>
    <row r="3397" spans="24:28" x14ac:dyDescent="0.25">
      <c r="X3397" s="1">
        <v>102019</v>
      </c>
      <c r="Y3397" s="1">
        <v>370</v>
      </c>
      <c r="Z3397" s="2">
        <v>0</v>
      </c>
      <c r="AA3397" s="2">
        <v>272.24</v>
      </c>
      <c r="AB3397" s="2">
        <v>0</v>
      </c>
    </row>
    <row r="3398" spans="24:28" x14ac:dyDescent="0.25">
      <c r="X3398" s="1">
        <v>102053</v>
      </c>
      <c r="Y3398" s="1">
        <v>400</v>
      </c>
      <c r="Z3398" s="2">
        <v>10.97</v>
      </c>
      <c r="AA3398" s="2">
        <v>0</v>
      </c>
      <c r="AB3398" s="2">
        <v>0</v>
      </c>
    </row>
    <row r="3399" spans="24:28" x14ac:dyDescent="0.25">
      <c r="X3399" s="1">
        <v>102113</v>
      </c>
      <c r="Y3399" s="1">
        <v>370</v>
      </c>
      <c r="Z3399" s="2">
        <v>0</v>
      </c>
      <c r="AA3399" s="2">
        <v>0</v>
      </c>
      <c r="AB3399" s="2">
        <v>48.82</v>
      </c>
    </row>
    <row r="3400" spans="24:28" x14ac:dyDescent="0.25">
      <c r="X3400" s="1">
        <v>102145</v>
      </c>
      <c r="Y3400" s="1">
        <v>180</v>
      </c>
      <c r="Z3400" s="2">
        <v>0</v>
      </c>
      <c r="AA3400" s="2">
        <v>0</v>
      </c>
      <c r="AB3400" s="2">
        <v>44.47</v>
      </c>
    </row>
    <row r="3401" spans="24:28" x14ac:dyDescent="0.25">
      <c r="X3401" s="1">
        <v>102173</v>
      </c>
      <c r="Y3401" s="1">
        <v>300</v>
      </c>
      <c r="Z3401" s="2">
        <v>177.7</v>
      </c>
      <c r="AA3401" s="2">
        <v>0</v>
      </c>
      <c r="AB3401" s="2">
        <v>0</v>
      </c>
    </row>
    <row r="3402" spans="24:28" x14ac:dyDescent="0.25">
      <c r="X3402" s="1">
        <v>102179</v>
      </c>
      <c r="Y3402" s="1">
        <v>150</v>
      </c>
      <c r="Z3402" s="2">
        <v>91.8</v>
      </c>
      <c r="AA3402" s="2">
        <v>405.81</v>
      </c>
      <c r="AB3402" s="2">
        <v>0</v>
      </c>
    </row>
    <row r="3403" spans="24:28" x14ac:dyDescent="0.25">
      <c r="X3403" s="1">
        <v>102255</v>
      </c>
      <c r="Y3403" s="1">
        <v>340</v>
      </c>
      <c r="Z3403" s="2">
        <v>0</v>
      </c>
      <c r="AA3403" s="2">
        <v>42.44</v>
      </c>
      <c r="AB3403" s="2">
        <v>0</v>
      </c>
    </row>
    <row r="3404" spans="24:28" x14ac:dyDescent="0.25">
      <c r="X3404" s="1">
        <v>102305</v>
      </c>
      <c r="Y3404" s="1">
        <v>340</v>
      </c>
      <c r="Z3404" s="2">
        <v>0</v>
      </c>
      <c r="AA3404" s="2">
        <v>731.3</v>
      </c>
      <c r="AB3404" s="2">
        <v>132.46</v>
      </c>
    </row>
    <row r="3405" spans="24:28" x14ac:dyDescent="0.25">
      <c r="X3405" s="1">
        <v>102416</v>
      </c>
      <c r="Y3405" s="1">
        <v>150</v>
      </c>
      <c r="Z3405" s="2">
        <v>0</v>
      </c>
      <c r="AA3405" s="2">
        <v>91.8</v>
      </c>
      <c r="AB3405" s="2">
        <v>0</v>
      </c>
    </row>
    <row r="3406" spans="24:28" x14ac:dyDescent="0.25">
      <c r="X3406" s="1">
        <v>102532</v>
      </c>
      <c r="Y3406" s="1">
        <v>180</v>
      </c>
      <c r="Z3406" s="2">
        <v>0</v>
      </c>
      <c r="AA3406" s="2">
        <v>50.9</v>
      </c>
      <c r="AB3406" s="2">
        <v>170.59</v>
      </c>
    </row>
    <row r="3407" spans="24:28" x14ac:dyDescent="0.25">
      <c r="X3407" s="1">
        <v>102715</v>
      </c>
      <c r="Y3407" s="1">
        <v>180</v>
      </c>
      <c r="Z3407" s="2">
        <v>26.79</v>
      </c>
      <c r="AA3407" s="2">
        <v>0</v>
      </c>
      <c r="AB3407" s="2">
        <v>0</v>
      </c>
    </row>
    <row r="3408" spans="24:28" x14ac:dyDescent="0.25">
      <c r="X3408" s="1">
        <v>102742</v>
      </c>
      <c r="Y3408" s="1">
        <v>340</v>
      </c>
      <c r="Z3408" s="2">
        <v>0</v>
      </c>
      <c r="AA3408" s="2">
        <v>0</v>
      </c>
      <c r="AB3408" s="2">
        <v>104.58</v>
      </c>
    </row>
    <row r="3409" spans="24:28" x14ac:dyDescent="0.25">
      <c r="X3409" s="1">
        <v>102750</v>
      </c>
      <c r="Y3409" s="1">
        <v>260</v>
      </c>
      <c r="Z3409" s="2">
        <v>139.77000000000001</v>
      </c>
      <c r="AA3409" s="2">
        <v>0</v>
      </c>
      <c r="AB3409" s="2">
        <v>486.22</v>
      </c>
    </row>
    <row r="3410" spans="24:28" x14ac:dyDescent="0.25">
      <c r="X3410" s="1">
        <v>102790</v>
      </c>
      <c r="Y3410" s="1">
        <v>450</v>
      </c>
      <c r="Z3410" s="2">
        <v>9.77</v>
      </c>
      <c r="AA3410" s="2">
        <v>0</v>
      </c>
      <c r="AB3410" s="2">
        <v>0</v>
      </c>
    </row>
    <row r="3411" spans="24:28" x14ac:dyDescent="0.25">
      <c r="X3411" s="1">
        <v>102825</v>
      </c>
      <c r="Y3411" s="1">
        <v>360</v>
      </c>
      <c r="Z3411" s="2">
        <v>0</v>
      </c>
      <c r="AA3411" s="2">
        <v>159.41</v>
      </c>
      <c r="AB3411" s="2">
        <v>309.11</v>
      </c>
    </row>
    <row r="3412" spans="24:28" x14ac:dyDescent="0.25">
      <c r="X3412" s="1">
        <v>102830</v>
      </c>
      <c r="Y3412" s="1">
        <v>340</v>
      </c>
      <c r="Z3412" s="2">
        <v>91.56</v>
      </c>
      <c r="AA3412" s="2">
        <v>99.14</v>
      </c>
      <c r="AB3412" s="2">
        <v>0</v>
      </c>
    </row>
    <row r="3413" spans="24:28" x14ac:dyDescent="0.25">
      <c r="X3413" s="1">
        <v>102943</v>
      </c>
      <c r="Y3413" s="1">
        <v>340</v>
      </c>
      <c r="Z3413" s="2">
        <v>0</v>
      </c>
      <c r="AA3413" s="2">
        <v>0</v>
      </c>
      <c r="AB3413" s="2">
        <v>371.62</v>
      </c>
    </row>
    <row r="3414" spans="24:28" x14ac:dyDescent="0.25">
      <c r="X3414" s="1">
        <v>103043</v>
      </c>
      <c r="Y3414" s="1">
        <v>340</v>
      </c>
      <c r="Z3414" s="2">
        <v>86.97</v>
      </c>
      <c r="AA3414" s="2">
        <v>68.16</v>
      </c>
      <c r="AB3414" s="2">
        <v>218.2</v>
      </c>
    </row>
    <row r="3415" spans="24:28" x14ac:dyDescent="0.25">
      <c r="X3415" s="1">
        <v>103079</v>
      </c>
      <c r="Y3415" s="1">
        <v>340</v>
      </c>
      <c r="Z3415" s="2">
        <v>92.52</v>
      </c>
      <c r="AA3415" s="2">
        <v>251.14</v>
      </c>
      <c r="AB3415" s="2">
        <v>186.64</v>
      </c>
    </row>
    <row r="3416" spans="24:28" x14ac:dyDescent="0.25">
      <c r="X3416" s="1">
        <v>103100</v>
      </c>
      <c r="Y3416" s="1">
        <v>340</v>
      </c>
      <c r="Z3416" s="2">
        <v>181.35</v>
      </c>
      <c r="AA3416" s="2">
        <v>0</v>
      </c>
      <c r="AB3416" s="2">
        <v>0</v>
      </c>
    </row>
    <row r="3417" spans="24:28" x14ac:dyDescent="0.25">
      <c r="X3417" s="1">
        <v>103108</v>
      </c>
      <c r="Y3417" s="1">
        <v>340</v>
      </c>
      <c r="Z3417" s="2">
        <v>0</v>
      </c>
      <c r="AA3417" s="2">
        <v>0</v>
      </c>
      <c r="AB3417" s="2">
        <v>129.9</v>
      </c>
    </row>
    <row r="3418" spans="24:28" x14ac:dyDescent="0.25">
      <c r="X3418" s="1">
        <v>103152</v>
      </c>
      <c r="Y3418" s="1">
        <v>340</v>
      </c>
      <c r="Z3418" s="2">
        <v>0</v>
      </c>
      <c r="AA3418" s="2">
        <v>107.7</v>
      </c>
      <c r="AB3418" s="2">
        <v>0</v>
      </c>
    </row>
    <row r="3419" spans="24:28" x14ac:dyDescent="0.25">
      <c r="X3419" s="1">
        <v>103154</v>
      </c>
      <c r="Y3419" s="1">
        <v>340</v>
      </c>
      <c r="Z3419" s="2">
        <v>210.78</v>
      </c>
      <c r="AA3419" s="2">
        <v>0</v>
      </c>
      <c r="AB3419" s="2">
        <v>0</v>
      </c>
    </row>
    <row r="3420" spans="24:28" x14ac:dyDescent="0.25">
      <c r="X3420" s="1">
        <v>103169</v>
      </c>
      <c r="Y3420" s="1">
        <v>340</v>
      </c>
      <c r="Z3420" s="2">
        <v>0</v>
      </c>
      <c r="AA3420" s="2">
        <v>656.4</v>
      </c>
      <c r="AB3420" s="2">
        <v>0</v>
      </c>
    </row>
    <row r="3421" spans="24:28" x14ac:dyDescent="0.25">
      <c r="X3421" s="1">
        <v>103219</v>
      </c>
      <c r="Y3421" s="1">
        <v>340</v>
      </c>
      <c r="Z3421" s="2">
        <v>0</v>
      </c>
      <c r="AA3421" s="2">
        <v>168.76</v>
      </c>
      <c r="AB3421" s="2">
        <v>0</v>
      </c>
    </row>
    <row r="3422" spans="24:28" x14ac:dyDescent="0.25">
      <c r="X3422" s="1">
        <v>103364</v>
      </c>
      <c r="Y3422" s="1">
        <v>340</v>
      </c>
      <c r="Z3422" s="2">
        <v>390.08</v>
      </c>
      <c r="AA3422" s="2">
        <v>215.71</v>
      </c>
      <c r="AB3422" s="2">
        <v>373.28</v>
      </c>
    </row>
    <row r="3423" spans="24:28" x14ac:dyDescent="0.25">
      <c r="X3423" s="1">
        <v>103416</v>
      </c>
      <c r="Y3423" s="1">
        <v>340</v>
      </c>
      <c r="Z3423" s="2">
        <v>181.35</v>
      </c>
      <c r="AA3423" s="2">
        <v>0</v>
      </c>
      <c r="AB3423" s="2">
        <v>0</v>
      </c>
    </row>
    <row r="3424" spans="24:28" x14ac:dyDescent="0.25">
      <c r="X3424" s="1">
        <v>103420</v>
      </c>
      <c r="Y3424" s="1">
        <v>340</v>
      </c>
      <c r="Z3424" s="2">
        <v>48.68</v>
      </c>
      <c r="AA3424" s="2">
        <v>0</v>
      </c>
      <c r="AB3424" s="2">
        <v>48.68</v>
      </c>
    </row>
    <row r="3425" spans="24:28" x14ac:dyDescent="0.25">
      <c r="X3425" s="1">
        <v>103465</v>
      </c>
      <c r="Y3425" s="1">
        <v>340</v>
      </c>
      <c r="Z3425" s="2">
        <v>359.84</v>
      </c>
      <c r="AA3425" s="2">
        <v>0</v>
      </c>
      <c r="AB3425" s="2">
        <v>0</v>
      </c>
    </row>
    <row r="3426" spans="24:28" x14ac:dyDescent="0.25">
      <c r="X3426" s="1">
        <v>103494</v>
      </c>
      <c r="Y3426" s="1">
        <v>340</v>
      </c>
      <c r="Z3426" s="2">
        <v>0</v>
      </c>
      <c r="AA3426" s="2">
        <v>192.51</v>
      </c>
      <c r="AB3426" s="2">
        <v>0</v>
      </c>
    </row>
    <row r="3427" spans="24:28" x14ac:dyDescent="0.25">
      <c r="X3427" s="1">
        <v>103502</v>
      </c>
      <c r="Y3427" s="1">
        <v>180</v>
      </c>
      <c r="Z3427" s="2">
        <v>0</v>
      </c>
      <c r="AA3427" s="2">
        <v>47.63</v>
      </c>
      <c r="AB3427" s="2">
        <v>0</v>
      </c>
    </row>
    <row r="3428" spans="24:28" x14ac:dyDescent="0.25">
      <c r="X3428" s="1">
        <v>103504</v>
      </c>
      <c r="Y3428" s="1">
        <v>340</v>
      </c>
      <c r="Z3428" s="2">
        <v>198.57</v>
      </c>
      <c r="AA3428" s="2">
        <v>0</v>
      </c>
      <c r="AB3428" s="2">
        <v>0</v>
      </c>
    </row>
    <row r="3429" spans="24:28" x14ac:dyDescent="0.25">
      <c r="X3429" s="1">
        <v>103848</v>
      </c>
      <c r="Y3429" s="1">
        <v>104</v>
      </c>
      <c r="Z3429" s="2">
        <v>0</v>
      </c>
      <c r="AA3429" s="2">
        <v>843.64</v>
      </c>
      <c r="AB3429" s="2">
        <v>0</v>
      </c>
    </row>
    <row r="3430" spans="24:28" x14ac:dyDescent="0.25">
      <c r="X3430" s="1">
        <v>103854</v>
      </c>
      <c r="Y3430" s="1">
        <v>104</v>
      </c>
      <c r="Z3430" s="2">
        <v>281.98</v>
      </c>
      <c r="AA3430" s="2">
        <v>49.79</v>
      </c>
      <c r="AB3430" s="2">
        <v>0</v>
      </c>
    </row>
    <row r="3431" spans="24:28" x14ac:dyDescent="0.25">
      <c r="X3431" s="1">
        <v>103904</v>
      </c>
      <c r="Y3431" s="1">
        <v>340</v>
      </c>
      <c r="Z3431" s="2">
        <v>0</v>
      </c>
      <c r="AA3431" s="2">
        <v>367.2</v>
      </c>
      <c r="AB3431" s="2">
        <v>0</v>
      </c>
    </row>
    <row r="3432" spans="24:28" x14ac:dyDescent="0.25">
      <c r="X3432" s="1">
        <v>104122</v>
      </c>
      <c r="Y3432" s="1">
        <v>250</v>
      </c>
      <c r="Z3432" s="2">
        <v>72.790000000000006</v>
      </c>
      <c r="AA3432" s="2">
        <v>0</v>
      </c>
      <c r="AB3432" s="2">
        <v>0</v>
      </c>
    </row>
    <row r="3433" spans="24:28" x14ac:dyDescent="0.25">
      <c r="X3433" s="1">
        <v>104951</v>
      </c>
      <c r="Y3433" s="1">
        <v>450</v>
      </c>
      <c r="Z3433" s="2">
        <v>5.49</v>
      </c>
      <c r="AA3433" s="2">
        <v>0</v>
      </c>
      <c r="AB3433" s="2">
        <v>0</v>
      </c>
    </row>
    <row r="3434" spans="24:28" x14ac:dyDescent="0.25">
      <c r="X3434" s="1">
        <v>104995</v>
      </c>
      <c r="Y3434" s="1">
        <v>250</v>
      </c>
      <c r="Z3434" s="2">
        <v>194.95</v>
      </c>
      <c r="AA3434" s="2">
        <v>0</v>
      </c>
      <c r="AB3434" s="2">
        <v>183.24</v>
      </c>
    </row>
    <row r="3435" spans="24:28" x14ac:dyDescent="0.25">
      <c r="X3435" s="1">
        <v>105091</v>
      </c>
      <c r="Y3435" s="1">
        <v>150</v>
      </c>
      <c r="Z3435" s="2">
        <v>0</v>
      </c>
      <c r="AA3435" s="2">
        <v>0</v>
      </c>
      <c r="AB3435" s="2">
        <v>147.03</v>
      </c>
    </row>
    <row r="3436" spans="24:28" x14ac:dyDescent="0.25">
      <c r="X3436" s="1">
        <v>105276</v>
      </c>
      <c r="Y3436" s="1">
        <v>4980</v>
      </c>
      <c r="Z3436" s="2">
        <v>0</v>
      </c>
      <c r="AA3436" s="2">
        <v>93.64</v>
      </c>
      <c r="AB3436" s="2">
        <v>0</v>
      </c>
    </row>
    <row r="3437" spans="24:28" x14ac:dyDescent="0.25">
      <c r="X3437" s="1">
        <v>105719</v>
      </c>
      <c r="Y3437" s="1">
        <v>500</v>
      </c>
      <c r="Z3437" s="2">
        <v>8.6999999999999993</v>
      </c>
      <c r="AA3437" s="2">
        <v>0</v>
      </c>
      <c r="AB3437" s="2">
        <v>0</v>
      </c>
    </row>
    <row r="3438" spans="24:28" x14ac:dyDescent="0.25">
      <c r="X3438" s="1">
        <v>106229</v>
      </c>
      <c r="Y3438" s="1">
        <v>450</v>
      </c>
      <c r="Z3438" s="2">
        <v>183.94</v>
      </c>
      <c r="AA3438" s="2">
        <v>0</v>
      </c>
      <c r="AB3438" s="2">
        <v>0</v>
      </c>
    </row>
    <row r="3439" spans="24:28" x14ac:dyDescent="0.25">
      <c r="X3439" s="1">
        <v>106502</v>
      </c>
      <c r="Y3439" s="1">
        <v>450</v>
      </c>
      <c r="Z3439" s="2">
        <v>46.59</v>
      </c>
      <c r="AA3439" s="2">
        <v>0</v>
      </c>
      <c r="AB3439" s="2">
        <v>0</v>
      </c>
    </row>
    <row r="3440" spans="24:28" x14ac:dyDescent="0.25">
      <c r="X3440" s="1">
        <v>106607</v>
      </c>
      <c r="Y3440" s="1">
        <v>104</v>
      </c>
      <c r="Z3440" s="2">
        <v>342.28</v>
      </c>
      <c r="AA3440" s="2">
        <v>245.85</v>
      </c>
      <c r="AB3440" s="2">
        <v>262.79000000000002</v>
      </c>
    </row>
    <row r="3441" spans="24:28" x14ac:dyDescent="0.25">
      <c r="X3441" s="1">
        <v>106737</v>
      </c>
      <c r="Y3441" s="1">
        <v>250</v>
      </c>
      <c r="Z3441" s="2">
        <v>0</v>
      </c>
      <c r="AA3441" s="2">
        <v>0</v>
      </c>
      <c r="AB3441" s="2">
        <v>298.44</v>
      </c>
    </row>
    <row r="3442" spans="24:28" x14ac:dyDescent="0.25">
      <c r="X3442" s="1">
        <v>107031</v>
      </c>
      <c r="Y3442" s="1">
        <v>220</v>
      </c>
      <c r="Z3442" s="2">
        <v>236.47</v>
      </c>
      <c r="AA3442" s="2">
        <v>143.01</v>
      </c>
      <c r="AB3442" s="2">
        <v>0</v>
      </c>
    </row>
    <row r="3443" spans="24:28" x14ac:dyDescent="0.25">
      <c r="X3443" s="1">
        <v>107093</v>
      </c>
      <c r="Y3443" s="1">
        <v>104</v>
      </c>
      <c r="Z3443" s="2">
        <v>0</v>
      </c>
      <c r="AA3443" s="2">
        <v>0</v>
      </c>
      <c r="AB3443" s="2">
        <v>183.24</v>
      </c>
    </row>
    <row r="3444" spans="24:28" x14ac:dyDescent="0.25">
      <c r="X3444" s="1">
        <v>107881</v>
      </c>
      <c r="Y3444" s="1">
        <v>260</v>
      </c>
      <c r="Z3444" s="2">
        <v>0</v>
      </c>
      <c r="AA3444" s="2">
        <v>0</v>
      </c>
      <c r="AB3444" s="2">
        <v>83.56</v>
      </c>
    </row>
    <row r="3445" spans="24:28" x14ac:dyDescent="0.25">
      <c r="X3445" s="1">
        <v>108098</v>
      </c>
      <c r="Y3445" s="1">
        <v>150</v>
      </c>
      <c r="Z3445" s="2">
        <v>150.57</v>
      </c>
      <c r="AA3445" s="2">
        <v>0</v>
      </c>
      <c r="AB3445" s="2">
        <v>121.17</v>
      </c>
    </row>
    <row r="3446" spans="24:28" x14ac:dyDescent="0.25">
      <c r="X3446" s="1">
        <v>108179</v>
      </c>
      <c r="Y3446" s="1">
        <v>104</v>
      </c>
      <c r="Z3446" s="2">
        <v>193.26</v>
      </c>
      <c r="AA3446" s="2">
        <v>0</v>
      </c>
      <c r="AB3446" s="2">
        <v>0</v>
      </c>
    </row>
    <row r="3447" spans="24:28" x14ac:dyDescent="0.25">
      <c r="X3447" s="1">
        <v>108299</v>
      </c>
      <c r="Y3447" s="1">
        <v>450</v>
      </c>
      <c r="Z3447" s="2">
        <v>76.64</v>
      </c>
      <c r="AA3447" s="2">
        <v>0</v>
      </c>
      <c r="AB3447" s="2">
        <v>0</v>
      </c>
    </row>
    <row r="3448" spans="24:28" x14ac:dyDescent="0.25">
      <c r="X3448" s="1">
        <v>108365</v>
      </c>
      <c r="Y3448" s="1">
        <v>150</v>
      </c>
      <c r="Z3448" s="2">
        <v>45.22</v>
      </c>
      <c r="AA3448" s="2">
        <v>0</v>
      </c>
      <c r="AB3448" s="2">
        <v>0</v>
      </c>
    </row>
    <row r="3449" spans="24:28" x14ac:dyDescent="0.25">
      <c r="X3449" s="1">
        <v>108486</v>
      </c>
      <c r="Y3449" s="1">
        <v>4980</v>
      </c>
      <c r="Z3449" s="2">
        <v>48.94</v>
      </c>
      <c r="AA3449" s="2">
        <v>0</v>
      </c>
      <c r="AB3449" s="2">
        <v>0</v>
      </c>
    </row>
    <row r="3450" spans="24:28" x14ac:dyDescent="0.25">
      <c r="X3450" s="1">
        <v>108719</v>
      </c>
      <c r="Y3450" s="1">
        <v>400</v>
      </c>
      <c r="Z3450" s="2">
        <v>5.28</v>
      </c>
      <c r="AA3450" s="2">
        <v>0</v>
      </c>
      <c r="AB3450" s="2">
        <v>0</v>
      </c>
    </row>
    <row r="3451" spans="24:28" x14ac:dyDescent="0.25">
      <c r="X3451" s="1">
        <v>108728</v>
      </c>
      <c r="Y3451" s="1">
        <v>280</v>
      </c>
      <c r="Z3451" s="2">
        <v>111.73</v>
      </c>
      <c r="AA3451" s="2">
        <v>0</v>
      </c>
      <c r="AB3451" s="2">
        <v>153.24</v>
      </c>
    </row>
    <row r="3452" spans="24:28" x14ac:dyDescent="0.25">
      <c r="X3452" s="1">
        <v>108800</v>
      </c>
      <c r="Y3452" s="1">
        <v>370</v>
      </c>
      <c r="Z3452" s="2">
        <v>142.86000000000001</v>
      </c>
      <c r="AA3452" s="2">
        <v>0</v>
      </c>
      <c r="AB3452" s="2">
        <v>0</v>
      </c>
    </row>
    <row r="3453" spans="24:28" x14ac:dyDescent="0.25">
      <c r="X3453" s="1">
        <v>108802</v>
      </c>
      <c r="Y3453" s="1">
        <v>270</v>
      </c>
      <c r="Z3453" s="2">
        <v>10625.57</v>
      </c>
      <c r="AA3453" s="2">
        <v>6493.26</v>
      </c>
      <c r="AB3453" s="2">
        <v>0</v>
      </c>
    </row>
    <row r="3454" spans="24:28" x14ac:dyDescent="0.25">
      <c r="X3454" s="1">
        <v>108837</v>
      </c>
      <c r="Y3454" s="1">
        <v>220</v>
      </c>
      <c r="Z3454" s="2">
        <v>75.2</v>
      </c>
      <c r="AA3454" s="2">
        <v>333.04</v>
      </c>
      <c r="AB3454" s="2">
        <v>82</v>
      </c>
    </row>
    <row r="3455" spans="24:28" x14ac:dyDescent="0.25">
      <c r="X3455" s="1">
        <v>108841</v>
      </c>
      <c r="Y3455" s="1">
        <v>250</v>
      </c>
      <c r="Z3455" s="2">
        <v>2599.4899999999998</v>
      </c>
      <c r="AA3455" s="2">
        <v>0</v>
      </c>
      <c r="AB3455" s="2">
        <v>1615.75</v>
      </c>
    </row>
    <row r="3456" spans="24:28" x14ac:dyDescent="0.25">
      <c r="X3456" s="1">
        <v>108864</v>
      </c>
      <c r="Y3456" s="1">
        <v>260</v>
      </c>
      <c r="Z3456" s="2">
        <v>0</v>
      </c>
      <c r="AA3456" s="2">
        <v>187.08</v>
      </c>
      <c r="AB3456" s="2">
        <v>0</v>
      </c>
    </row>
    <row r="3457" spans="24:28" x14ac:dyDescent="0.25">
      <c r="X3457" s="1">
        <v>108891</v>
      </c>
      <c r="Y3457" s="1">
        <v>280</v>
      </c>
      <c r="Z3457" s="2">
        <v>0</v>
      </c>
      <c r="AA3457" s="2">
        <v>0</v>
      </c>
      <c r="AB3457" s="2">
        <v>49.5</v>
      </c>
    </row>
    <row r="3458" spans="24:28" x14ac:dyDescent="0.25">
      <c r="X3458" s="1">
        <v>108907</v>
      </c>
      <c r="Y3458" s="1">
        <v>300</v>
      </c>
      <c r="Z3458" s="2">
        <v>0</v>
      </c>
      <c r="AA3458" s="2">
        <v>0</v>
      </c>
      <c r="AB3458" s="2">
        <v>261.86</v>
      </c>
    </row>
    <row r="3459" spans="24:28" x14ac:dyDescent="0.25">
      <c r="X3459" s="1">
        <v>108914</v>
      </c>
      <c r="Y3459" s="1">
        <v>300</v>
      </c>
      <c r="Z3459" s="2">
        <v>0</v>
      </c>
      <c r="AA3459" s="2">
        <v>38.97</v>
      </c>
      <c r="AB3459" s="2">
        <v>0</v>
      </c>
    </row>
    <row r="3460" spans="24:28" x14ac:dyDescent="0.25">
      <c r="X3460" s="1">
        <v>108924</v>
      </c>
      <c r="Y3460" s="1">
        <v>450</v>
      </c>
      <c r="Z3460" s="2">
        <v>53.1</v>
      </c>
      <c r="AA3460" s="2">
        <v>0</v>
      </c>
      <c r="AB3460" s="2">
        <v>0</v>
      </c>
    </row>
    <row r="3461" spans="24:28" x14ac:dyDescent="0.25">
      <c r="X3461" s="1">
        <v>109002</v>
      </c>
      <c r="Y3461" s="1">
        <v>320</v>
      </c>
      <c r="Z3461" s="2">
        <v>301.45999999999998</v>
      </c>
      <c r="AA3461" s="2">
        <v>79.12</v>
      </c>
      <c r="AB3461" s="2">
        <v>276.64</v>
      </c>
    </row>
    <row r="3462" spans="24:28" x14ac:dyDescent="0.25">
      <c r="X3462" s="1">
        <v>109003</v>
      </c>
      <c r="Y3462" s="1">
        <v>260</v>
      </c>
      <c r="Z3462" s="2">
        <v>176.64</v>
      </c>
      <c r="AA3462" s="2">
        <v>0</v>
      </c>
      <c r="AB3462" s="2">
        <v>181.78</v>
      </c>
    </row>
    <row r="3463" spans="24:28" x14ac:dyDescent="0.25">
      <c r="X3463" s="1">
        <v>109041</v>
      </c>
      <c r="Y3463" s="1">
        <v>340</v>
      </c>
      <c r="Z3463" s="2">
        <v>0</v>
      </c>
      <c r="AA3463" s="2">
        <v>0</v>
      </c>
      <c r="AB3463" s="2">
        <v>298.76</v>
      </c>
    </row>
    <row r="3464" spans="24:28" x14ac:dyDescent="0.25">
      <c r="X3464" s="1">
        <v>109149</v>
      </c>
      <c r="Y3464" s="1">
        <v>450</v>
      </c>
      <c r="Z3464" s="2">
        <v>0</v>
      </c>
      <c r="AA3464" s="2">
        <v>64.28</v>
      </c>
      <c r="AB3464" s="2">
        <v>359.9</v>
      </c>
    </row>
    <row r="3465" spans="24:28" x14ac:dyDescent="0.25">
      <c r="X3465" s="1">
        <v>109157</v>
      </c>
      <c r="Y3465" s="1">
        <v>370</v>
      </c>
      <c r="Z3465" s="2">
        <v>0</v>
      </c>
      <c r="AA3465" s="2">
        <v>0</v>
      </c>
      <c r="AB3465" s="2">
        <v>40.86</v>
      </c>
    </row>
    <row r="3466" spans="24:28" x14ac:dyDescent="0.25">
      <c r="X3466" s="1">
        <v>109199</v>
      </c>
      <c r="Y3466" s="1">
        <v>104</v>
      </c>
      <c r="Z3466" s="2">
        <v>0</v>
      </c>
      <c r="AA3466" s="2">
        <v>149.32</v>
      </c>
      <c r="AB3466" s="2">
        <v>0</v>
      </c>
    </row>
    <row r="3467" spans="24:28" x14ac:dyDescent="0.25">
      <c r="X3467" s="1">
        <v>109206</v>
      </c>
      <c r="Y3467" s="1">
        <v>360</v>
      </c>
      <c r="Z3467" s="2">
        <v>0</v>
      </c>
      <c r="AA3467" s="2">
        <v>54.7</v>
      </c>
      <c r="AB3467" s="2">
        <v>0</v>
      </c>
    </row>
    <row r="3468" spans="24:28" x14ac:dyDescent="0.25">
      <c r="X3468" s="1">
        <v>109232</v>
      </c>
      <c r="Y3468" s="1">
        <v>500</v>
      </c>
      <c r="Z3468" s="2">
        <v>27.05</v>
      </c>
      <c r="AA3468" s="2">
        <v>0</v>
      </c>
      <c r="AB3468" s="2">
        <v>34.44</v>
      </c>
    </row>
    <row r="3469" spans="24:28" x14ac:dyDescent="0.25">
      <c r="X3469" s="1">
        <v>109326</v>
      </c>
      <c r="Y3469" s="1">
        <v>320</v>
      </c>
      <c r="Z3469" s="2">
        <v>0</v>
      </c>
      <c r="AA3469" s="2">
        <v>117.03</v>
      </c>
      <c r="AB3469" s="2">
        <v>0</v>
      </c>
    </row>
    <row r="3470" spans="24:28" x14ac:dyDescent="0.25">
      <c r="X3470" s="1">
        <v>109404</v>
      </c>
      <c r="Y3470" s="1">
        <v>280</v>
      </c>
      <c r="Z3470" s="2">
        <v>93.18</v>
      </c>
      <c r="AA3470" s="2">
        <v>0</v>
      </c>
      <c r="AB3470" s="2">
        <v>99.48</v>
      </c>
    </row>
    <row r="3471" spans="24:28" x14ac:dyDescent="0.25">
      <c r="X3471" s="1">
        <v>109409</v>
      </c>
      <c r="Y3471" s="1">
        <v>400</v>
      </c>
      <c r="Z3471" s="2">
        <v>132.06</v>
      </c>
      <c r="AA3471" s="2">
        <v>49.1</v>
      </c>
      <c r="AB3471" s="2">
        <v>215.55</v>
      </c>
    </row>
    <row r="3472" spans="24:28" x14ac:dyDescent="0.25">
      <c r="X3472" s="1">
        <v>109415</v>
      </c>
      <c r="Y3472" s="1">
        <v>290</v>
      </c>
      <c r="Z3472" s="2">
        <v>0</v>
      </c>
      <c r="AA3472" s="2">
        <v>45.71</v>
      </c>
      <c r="AB3472" s="2">
        <v>0</v>
      </c>
    </row>
    <row r="3473" spans="24:28" x14ac:dyDescent="0.25">
      <c r="X3473" s="1">
        <v>109439</v>
      </c>
      <c r="Y3473" s="1">
        <v>400</v>
      </c>
      <c r="Z3473" s="2">
        <v>91.8</v>
      </c>
      <c r="AA3473" s="2">
        <v>171.67</v>
      </c>
      <c r="AB3473" s="2">
        <v>0</v>
      </c>
    </row>
    <row r="3474" spans="24:28" x14ac:dyDescent="0.25">
      <c r="X3474" s="1">
        <v>109440</v>
      </c>
      <c r="Y3474" s="1">
        <v>400</v>
      </c>
      <c r="Z3474" s="2">
        <v>45.09</v>
      </c>
      <c r="AA3474" s="2">
        <v>0</v>
      </c>
      <c r="AB3474" s="2">
        <v>0</v>
      </c>
    </row>
    <row r="3475" spans="24:28" x14ac:dyDescent="0.25">
      <c r="X3475" s="1">
        <v>109445</v>
      </c>
      <c r="Y3475" s="1">
        <v>400</v>
      </c>
      <c r="Z3475" s="2">
        <v>0</v>
      </c>
      <c r="AA3475" s="2">
        <v>182.73</v>
      </c>
      <c r="AB3475" s="2">
        <v>0</v>
      </c>
    </row>
    <row r="3476" spans="24:28" x14ac:dyDescent="0.25">
      <c r="X3476" s="1">
        <v>109462</v>
      </c>
      <c r="Y3476" s="1">
        <v>150</v>
      </c>
      <c r="Z3476" s="2">
        <v>0</v>
      </c>
      <c r="AA3476" s="2">
        <v>0</v>
      </c>
      <c r="AB3476" s="2">
        <v>48.14</v>
      </c>
    </row>
    <row r="3477" spans="24:28" x14ac:dyDescent="0.25">
      <c r="X3477" s="1">
        <v>109515</v>
      </c>
      <c r="Y3477" s="1">
        <v>260</v>
      </c>
      <c r="Z3477" s="2">
        <v>0</v>
      </c>
      <c r="AA3477" s="2">
        <v>0</v>
      </c>
      <c r="AB3477" s="2">
        <v>66.75</v>
      </c>
    </row>
    <row r="3478" spans="24:28" x14ac:dyDescent="0.25">
      <c r="X3478" s="1">
        <v>109525</v>
      </c>
      <c r="Y3478" s="1">
        <v>250</v>
      </c>
      <c r="Z3478" s="2">
        <v>0</v>
      </c>
      <c r="AA3478" s="2">
        <v>0</v>
      </c>
      <c r="AB3478" s="2">
        <v>123</v>
      </c>
    </row>
    <row r="3479" spans="24:28" x14ac:dyDescent="0.25">
      <c r="X3479" s="1">
        <v>109527</v>
      </c>
      <c r="Y3479" s="1">
        <v>180</v>
      </c>
      <c r="Z3479" s="2">
        <v>0</v>
      </c>
      <c r="AA3479" s="2">
        <v>0</v>
      </c>
      <c r="AB3479" s="2">
        <v>196.18</v>
      </c>
    </row>
    <row r="3480" spans="24:28" x14ac:dyDescent="0.25">
      <c r="X3480" s="1">
        <v>109599</v>
      </c>
      <c r="Y3480" s="1">
        <v>180</v>
      </c>
      <c r="Z3480" s="2">
        <v>0</v>
      </c>
      <c r="AA3480" s="2">
        <v>193.79</v>
      </c>
      <c r="AB3480" s="2">
        <v>217.68</v>
      </c>
    </row>
    <row r="3481" spans="24:28" x14ac:dyDescent="0.25">
      <c r="X3481" s="1">
        <v>109622</v>
      </c>
      <c r="Y3481" s="1">
        <v>220</v>
      </c>
      <c r="Z3481" s="2">
        <v>138.66</v>
      </c>
      <c r="AA3481" s="2">
        <v>0</v>
      </c>
      <c r="AB3481" s="2">
        <v>49.35</v>
      </c>
    </row>
    <row r="3482" spans="24:28" x14ac:dyDescent="0.25">
      <c r="X3482" s="1">
        <v>109650</v>
      </c>
      <c r="Y3482" s="1">
        <v>150</v>
      </c>
      <c r="Z3482" s="2">
        <v>278.60000000000002</v>
      </c>
      <c r="AA3482" s="2">
        <v>0</v>
      </c>
      <c r="AB3482" s="2">
        <v>129.79</v>
      </c>
    </row>
    <row r="3483" spans="24:28" x14ac:dyDescent="0.25">
      <c r="X3483" s="1">
        <v>109672</v>
      </c>
      <c r="Y3483" s="1">
        <v>220</v>
      </c>
      <c r="Z3483" s="2">
        <v>547.44000000000005</v>
      </c>
      <c r="AA3483" s="2">
        <v>0</v>
      </c>
      <c r="AB3483" s="2">
        <v>0</v>
      </c>
    </row>
    <row r="3484" spans="24:28" x14ac:dyDescent="0.25">
      <c r="X3484" s="1">
        <v>109687</v>
      </c>
      <c r="Y3484" s="1">
        <v>150</v>
      </c>
      <c r="Z3484" s="2">
        <v>860.4</v>
      </c>
      <c r="AA3484" s="2">
        <v>1122.1199999999999</v>
      </c>
      <c r="AB3484" s="2">
        <v>1035.18</v>
      </c>
    </row>
    <row r="3485" spans="24:28" x14ac:dyDescent="0.25">
      <c r="X3485" s="1">
        <v>109697</v>
      </c>
      <c r="Y3485" s="1">
        <v>450</v>
      </c>
      <c r="Z3485" s="2">
        <v>194.68</v>
      </c>
      <c r="AA3485" s="2">
        <v>0</v>
      </c>
      <c r="AB3485" s="2">
        <v>0</v>
      </c>
    </row>
    <row r="3486" spans="24:28" x14ac:dyDescent="0.25">
      <c r="X3486" s="1">
        <v>109724</v>
      </c>
      <c r="Y3486" s="1">
        <v>150</v>
      </c>
      <c r="Z3486" s="2">
        <v>232.7</v>
      </c>
      <c r="AA3486" s="2">
        <v>0</v>
      </c>
      <c r="AB3486" s="2">
        <v>164.38</v>
      </c>
    </row>
    <row r="3487" spans="24:28" x14ac:dyDescent="0.25">
      <c r="X3487" s="1">
        <v>109731</v>
      </c>
      <c r="Y3487" s="1">
        <v>104</v>
      </c>
      <c r="Z3487" s="2">
        <v>73.5</v>
      </c>
      <c r="AA3487" s="2">
        <v>267.14999999999998</v>
      </c>
      <c r="AB3487" s="2">
        <v>0</v>
      </c>
    </row>
    <row r="3488" spans="24:28" x14ac:dyDescent="0.25">
      <c r="X3488" s="1">
        <v>109758</v>
      </c>
      <c r="Y3488" s="1">
        <v>150</v>
      </c>
      <c r="Z3488" s="2">
        <v>0</v>
      </c>
      <c r="AA3488" s="2">
        <v>115.45</v>
      </c>
      <c r="AB3488" s="2">
        <v>0</v>
      </c>
    </row>
    <row r="3489" spans="24:28" x14ac:dyDescent="0.25">
      <c r="X3489" s="1">
        <v>109764</v>
      </c>
      <c r="Y3489" s="1">
        <v>340</v>
      </c>
      <c r="Z3489" s="2">
        <v>0</v>
      </c>
      <c r="AA3489" s="2">
        <v>83.87</v>
      </c>
      <c r="AB3489" s="2">
        <v>185.41</v>
      </c>
    </row>
    <row r="3490" spans="24:28" x14ac:dyDescent="0.25">
      <c r="X3490" s="1">
        <v>109808</v>
      </c>
      <c r="Y3490" s="1">
        <v>340</v>
      </c>
      <c r="Z3490" s="2">
        <v>0</v>
      </c>
      <c r="AA3490" s="2">
        <v>0</v>
      </c>
      <c r="AB3490" s="2">
        <v>186.64</v>
      </c>
    </row>
    <row r="3491" spans="24:28" x14ac:dyDescent="0.25">
      <c r="X3491" s="1">
        <v>109875</v>
      </c>
      <c r="Y3491" s="1">
        <v>300</v>
      </c>
      <c r="Z3491" s="2">
        <v>0</v>
      </c>
      <c r="AA3491" s="2">
        <v>27.16</v>
      </c>
      <c r="AB3491" s="2">
        <v>0</v>
      </c>
    </row>
    <row r="3492" spans="24:28" x14ac:dyDescent="0.25">
      <c r="X3492" s="1">
        <v>109937</v>
      </c>
      <c r="Y3492" s="1">
        <v>150</v>
      </c>
      <c r="Z3492" s="2">
        <v>137.69999999999999</v>
      </c>
      <c r="AA3492" s="2">
        <v>0</v>
      </c>
      <c r="AB3492" s="2">
        <v>0</v>
      </c>
    </row>
    <row r="3493" spans="24:28" x14ac:dyDescent="0.25">
      <c r="X3493" s="1">
        <v>109938</v>
      </c>
      <c r="Y3493" s="1">
        <v>300</v>
      </c>
      <c r="Z3493" s="2">
        <v>52.08</v>
      </c>
      <c r="AA3493" s="2">
        <v>0</v>
      </c>
      <c r="AB3493" s="2">
        <v>0</v>
      </c>
    </row>
    <row r="3494" spans="24:28" x14ac:dyDescent="0.25">
      <c r="X3494" s="1">
        <v>109970</v>
      </c>
      <c r="Y3494" s="1">
        <v>340</v>
      </c>
      <c r="Z3494" s="2">
        <v>0</v>
      </c>
      <c r="AA3494" s="2">
        <v>163.9</v>
      </c>
      <c r="AB3494" s="2">
        <v>0</v>
      </c>
    </row>
    <row r="3495" spans="24:28" x14ac:dyDescent="0.25">
      <c r="X3495" s="1">
        <v>109988</v>
      </c>
      <c r="Y3495" s="1">
        <v>150</v>
      </c>
      <c r="Z3495" s="2">
        <v>0</v>
      </c>
      <c r="AA3495" s="2">
        <v>551.28</v>
      </c>
      <c r="AB3495" s="2">
        <v>0</v>
      </c>
    </row>
    <row r="3496" spans="24:28" x14ac:dyDescent="0.25">
      <c r="X3496" s="1">
        <v>110001</v>
      </c>
      <c r="Y3496" s="1">
        <v>150</v>
      </c>
      <c r="Z3496" s="2">
        <v>0</v>
      </c>
      <c r="AA3496" s="2">
        <v>0</v>
      </c>
      <c r="AB3496" s="2">
        <v>145.91</v>
      </c>
    </row>
    <row r="3497" spans="24:28" x14ac:dyDescent="0.25">
      <c r="X3497" s="1">
        <v>110005</v>
      </c>
      <c r="Y3497" s="1">
        <v>450</v>
      </c>
      <c r="Z3497" s="2">
        <v>603.58000000000004</v>
      </c>
      <c r="AA3497" s="2">
        <v>0</v>
      </c>
      <c r="AB3497" s="2">
        <v>486.95</v>
      </c>
    </row>
    <row r="3498" spans="24:28" x14ac:dyDescent="0.25">
      <c r="X3498" s="1">
        <v>110021</v>
      </c>
      <c r="Y3498" s="1">
        <v>400</v>
      </c>
      <c r="Z3498" s="2">
        <v>0</v>
      </c>
      <c r="AA3498" s="2">
        <v>0</v>
      </c>
      <c r="AB3498" s="2">
        <v>129.84</v>
      </c>
    </row>
    <row r="3499" spans="24:28" x14ac:dyDescent="0.25">
      <c r="X3499" s="1">
        <v>110072</v>
      </c>
      <c r="Y3499" s="1">
        <v>650</v>
      </c>
      <c r="Z3499" s="2">
        <v>145.43</v>
      </c>
      <c r="AA3499" s="2">
        <v>183.54</v>
      </c>
      <c r="AB3499" s="2">
        <v>49.42</v>
      </c>
    </row>
    <row r="3500" spans="24:28" x14ac:dyDescent="0.25">
      <c r="X3500" s="1">
        <v>110896</v>
      </c>
      <c r="Y3500" s="1">
        <v>290</v>
      </c>
      <c r="Z3500" s="2">
        <v>181.3</v>
      </c>
      <c r="AA3500" s="2">
        <v>0</v>
      </c>
      <c r="AB3500" s="2">
        <v>0</v>
      </c>
    </row>
    <row r="3501" spans="24:28" x14ac:dyDescent="0.25">
      <c r="X3501" s="1">
        <v>111714</v>
      </c>
      <c r="Y3501" s="1">
        <v>290</v>
      </c>
      <c r="Z3501" s="2">
        <v>330.76</v>
      </c>
      <c r="AA3501" s="2">
        <v>95.94</v>
      </c>
      <c r="AB3501" s="2">
        <v>91.14</v>
      </c>
    </row>
    <row r="3502" spans="24:28" x14ac:dyDescent="0.25">
      <c r="X3502" s="1">
        <v>112026</v>
      </c>
      <c r="Y3502" s="1">
        <v>280</v>
      </c>
      <c r="Z3502" s="2">
        <v>5.47</v>
      </c>
      <c r="AA3502" s="2">
        <v>0</v>
      </c>
      <c r="AB3502" s="2">
        <v>0</v>
      </c>
    </row>
    <row r="3503" spans="24:28" x14ac:dyDescent="0.25">
      <c r="X3503" s="1">
        <v>112171</v>
      </c>
      <c r="Y3503" s="1">
        <v>290</v>
      </c>
      <c r="Z3503" s="2">
        <v>0</v>
      </c>
      <c r="AA3503" s="2">
        <v>182.5</v>
      </c>
      <c r="AB3503" s="2">
        <v>72</v>
      </c>
    </row>
    <row r="3504" spans="24:28" x14ac:dyDescent="0.25">
      <c r="X3504" s="1">
        <v>112896</v>
      </c>
      <c r="Y3504" s="1">
        <v>280</v>
      </c>
      <c r="Z3504" s="2">
        <v>0</v>
      </c>
      <c r="AA3504" s="2">
        <v>49.81</v>
      </c>
      <c r="AB3504" s="2">
        <v>49.9</v>
      </c>
    </row>
    <row r="3505" spans="24:28" x14ac:dyDescent="0.25">
      <c r="X3505" s="1">
        <v>113323</v>
      </c>
      <c r="Y3505" s="1">
        <v>340</v>
      </c>
      <c r="Z3505" s="2">
        <v>0</v>
      </c>
      <c r="AA3505" s="2">
        <v>0</v>
      </c>
      <c r="AB3505" s="2">
        <v>24.09</v>
      </c>
    </row>
    <row r="3506" spans="24:28" x14ac:dyDescent="0.25">
      <c r="X3506" s="1">
        <v>113394</v>
      </c>
      <c r="Y3506" s="1">
        <v>250</v>
      </c>
      <c r="Z3506" s="2">
        <v>190.22</v>
      </c>
      <c r="AA3506" s="2">
        <v>0</v>
      </c>
      <c r="AB3506" s="2">
        <v>139.77000000000001</v>
      </c>
    </row>
    <row r="3507" spans="24:28" x14ac:dyDescent="0.25">
      <c r="X3507" s="1">
        <v>113395</v>
      </c>
      <c r="Y3507" s="1">
        <v>220</v>
      </c>
      <c r="Z3507" s="2">
        <v>138.61000000000001</v>
      </c>
      <c r="AA3507" s="2">
        <v>220.52</v>
      </c>
      <c r="AB3507" s="2">
        <v>284.3</v>
      </c>
    </row>
    <row r="3508" spans="24:28" x14ac:dyDescent="0.25">
      <c r="X3508" s="1">
        <v>113396</v>
      </c>
      <c r="Y3508" s="1">
        <v>250</v>
      </c>
      <c r="Z3508" s="2">
        <v>42.86</v>
      </c>
      <c r="AA3508" s="2">
        <v>0</v>
      </c>
      <c r="AB3508" s="2">
        <v>46.59</v>
      </c>
    </row>
    <row r="3509" spans="24:28" x14ac:dyDescent="0.25">
      <c r="X3509" s="1">
        <v>113397</v>
      </c>
      <c r="Y3509" s="1">
        <v>260</v>
      </c>
      <c r="Z3509" s="2">
        <v>146.58000000000001</v>
      </c>
      <c r="AA3509" s="2">
        <v>0</v>
      </c>
      <c r="AB3509" s="2">
        <v>49.83</v>
      </c>
    </row>
    <row r="3510" spans="24:28" x14ac:dyDescent="0.25">
      <c r="X3510" s="1">
        <v>113399</v>
      </c>
      <c r="Y3510" s="1">
        <v>450</v>
      </c>
      <c r="Z3510" s="2">
        <v>0</v>
      </c>
      <c r="AA3510" s="2">
        <v>26.2</v>
      </c>
      <c r="AB3510" s="2">
        <v>0</v>
      </c>
    </row>
    <row r="3511" spans="24:28" x14ac:dyDescent="0.25">
      <c r="X3511" s="1">
        <v>113406</v>
      </c>
      <c r="Y3511" s="1">
        <v>260</v>
      </c>
      <c r="Z3511" s="2">
        <v>0</v>
      </c>
      <c r="AA3511" s="2">
        <v>214.06</v>
      </c>
      <c r="AB3511" s="2">
        <v>1347.06</v>
      </c>
    </row>
    <row r="3512" spans="24:28" x14ac:dyDescent="0.25">
      <c r="X3512" s="1">
        <v>113432</v>
      </c>
      <c r="Y3512" s="1">
        <v>220</v>
      </c>
      <c r="Z3512" s="2">
        <v>1184.69</v>
      </c>
      <c r="AA3512" s="2">
        <v>188.62</v>
      </c>
      <c r="AB3512" s="2">
        <v>219.16</v>
      </c>
    </row>
    <row r="3513" spans="24:28" x14ac:dyDescent="0.25">
      <c r="X3513" s="1">
        <v>113448</v>
      </c>
      <c r="Y3513" s="1">
        <v>4980</v>
      </c>
      <c r="Z3513" s="2">
        <v>93.6</v>
      </c>
      <c r="AA3513" s="2">
        <v>0</v>
      </c>
      <c r="AB3513" s="2">
        <v>0</v>
      </c>
    </row>
    <row r="3514" spans="24:28" x14ac:dyDescent="0.25">
      <c r="X3514" s="1">
        <v>113461</v>
      </c>
      <c r="Y3514" s="1">
        <v>280</v>
      </c>
      <c r="Z3514" s="2">
        <v>0</v>
      </c>
      <c r="AA3514" s="2">
        <v>26.2</v>
      </c>
      <c r="AB3514" s="2">
        <v>52.34</v>
      </c>
    </row>
    <row r="3515" spans="24:28" x14ac:dyDescent="0.25">
      <c r="X3515" s="1">
        <v>113473</v>
      </c>
      <c r="Y3515" s="1">
        <v>400</v>
      </c>
      <c r="Z3515" s="2">
        <v>0</v>
      </c>
      <c r="AA3515" s="2">
        <v>45.9</v>
      </c>
      <c r="AB3515" s="2">
        <v>0</v>
      </c>
    </row>
    <row r="3516" spans="24:28" x14ac:dyDescent="0.25">
      <c r="X3516" s="1">
        <v>113477</v>
      </c>
      <c r="Y3516" s="1">
        <v>150</v>
      </c>
      <c r="Z3516" s="2">
        <v>464.7</v>
      </c>
      <c r="AA3516" s="2">
        <v>0</v>
      </c>
      <c r="AB3516" s="2">
        <v>433.7</v>
      </c>
    </row>
    <row r="3517" spans="24:28" x14ac:dyDescent="0.25">
      <c r="X3517" s="1">
        <v>113478</v>
      </c>
      <c r="Y3517" s="1">
        <v>340</v>
      </c>
      <c r="Z3517" s="2">
        <v>401.52</v>
      </c>
      <c r="AA3517" s="2">
        <v>0</v>
      </c>
      <c r="AB3517" s="2">
        <v>9.8800000000000008</v>
      </c>
    </row>
    <row r="3518" spans="24:28" x14ac:dyDescent="0.25">
      <c r="X3518" s="1">
        <v>113479</v>
      </c>
      <c r="Y3518" s="1">
        <v>150</v>
      </c>
      <c r="Z3518" s="2">
        <v>0</v>
      </c>
      <c r="AA3518" s="2">
        <v>49.01</v>
      </c>
      <c r="AB3518" s="2">
        <v>49.01</v>
      </c>
    </row>
    <row r="3519" spans="24:28" x14ac:dyDescent="0.25">
      <c r="X3519" s="1">
        <v>113486</v>
      </c>
      <c r="Y3519" s="1">
        <v>360</v>
      </c>
      <c r="Z3519" s="2">
        <v>0</v>
      </c>
      <c r="AA3519" s="2">
        <v>0</v>
      </c>
      <c r="AB3519" s="2">
        <v>49.57</v>
      </c>
    </row>
    <row r="3520" spans="24:28" x14ac:dyDescent="0.25">
      <c r="X3520" s="1">
        <v>113492</v>
      </c>
      <c r="Y3520" s="1">
        <v>280</v>
      </c>
      <c r="Z3520" s="2">
        <v>45.76</v>
      </c>
      <c r="AA3520" s="2">
        <v>183.04</v>
      </c>
      <c r="AB3520" s="2">
        <v>0</v>
      </c>
    </row>
    <row r="3521" spans="24:28" x14ac:dyDescent="0.25">
      <c r="X3521" s="1">
        <v>113499</v>
      </c>
      <c r="Y3521" s="1">
        <v>650</v>
      </c>
      <c r="Z3521" s="2">
        <v>0</v>
      </c>
      <c r="AA3521" s="2">
        <v>0</v>
      </c>
      <c r="AB3521" s="2">
        <v>24.83</v>
      </c>
    </row>
    <row r="3522" spans="24:28" x14ac:dyDescent="0.25">
      <c r="X3522" s="1">
        <v>113557</v>
      </c>
      <c r="Y3522" s="1">
        <v>777</v>
      </c>
      <c r="Z3522" s="2">
        <v>0</v>
      </c>
      <c r="AA3522" s="2">
        <v>189.52</v>
      </c>
      <c r="AB3522" s="2">
        <v>0</v>
      </c>
    </row>
    <row r="3523" spans="24:28" x14ac:dyDescent="0.25">
      <c r="X3523" s="1">
        <v>113582</v>
      </c>
      <c r="Y3523" s="1">
        <v>250</v>
      </c>
      <c r="Z3523" s="2">
        <v>95.65</v>
      </c>
      <c r="AA3523" s="2">
        <v>0</v>
      </c>
      <c r="AB3523" s="2">
        <v>41</v>
      </c>
    </row>
    <row r="3524" spans="24:28" x14ac:dyDescent="0.25">
      <c r="X3524" s="1">
        <v>113598</v>
      </c>
      <c r="Y3524" s="1">
        <v>260</v>
      </c>
      <c r="Z3524" s="2">
        <v>182.48</v>
      </c>
      <c r="AA3524" s="2">
        <v>0</v>
      </c>
      <c r="AB3524" s="2">
        <v>0</v>
      </c>
    </row>
    <row r="3525" spans="24:28" x14ac:dyDescent="0.25">
      <c r="X3525" s="1">
        <v>113619</v>
      </c>
      <c r="Y3525" s="1">
        <v>260</v>
      </c>
      <c r="Z3525" s="2">
        <v>438.74</v>
      </c>
      <c r="AA3525" s="2">
        <v>183.94</v>
      </c>
      <c r="AB3525" s="2">
        <v>66.34</v>
      </c>
    </row>
    <row r="3526" spans="24:28" x14ac:dyDescent="0.25">
      <c r="X3526" s="1">
        <v>113654</v>
      </c>
      <c r="Y3526" s="1">
        <v>340</v>
      </c>
      <c r="Z3526" s="2">
        <v>0</v>
      </c>
      <c r="AA3526" s="2">
        <v>188.19</v>
      </c>
      <c r="AB3526" s="2">
        <v>0</v>
      </c>
    </row>
    <row r="3527" spans="24:28" x14ac:dyDescent="0.25">
      <c r="X3527" s="1">
        <v>113711</v>
      </c>
      <c r="Y3527" s="1">
        <v>340</v>
      </c>
      <c r="Z3527" s="2">
        <v>104.27</v>
      </c>
      <c r="AA3527" s="2">
        <v>0</v>
      </c>
      <c r="AB3527" s="2">
        <v>0</v>
      </c>
    </row>
    <row r="3528" spans="24:28" x14ac:dyDescent="0.25">
      <c r="X3528" s="1">
        <v>113712</v>
      </c>
      <c r="Y3528" s="1">
        <v>180</v>
      </c>
      <c r="Z3528" s="2">
        <v>0</v>
      </c>
      <c r="AA3528" s="2">
        <v>145.69</v>
      </c>
      <c r="AB3528" s="2">
        <v>0</v>
      </c>
    </row>
    <row r="3529" spans="24:28" x14ac:dyDescent="0.25">
      <c r="X3529" s="1">
        <v>113732</v>
      </c>
      <c r="Y3529" s="1">
        <v>150</v>
      </c>
      <c r="Z3529" s="2">
        <v>0</v>
      </c>
      <c r="AA3529" s="2">
        <v>15.1</v>
      </c>
      <c r="AB3529" s="2">
        <v>0</v>
      </c>
    </row>
    <row r="3530" spans="24:28" x14ac:dyDescent="0.25">
      <c r="X3530" s="1">
        <v>113736</v>
      </c>
      <c r="Y3530" s="1">
        <v>150</v>
      </c>
      <c r="Z3530" s="2">
        <v>91.08</v>
      </c>
      <c r="AA3530" s="2">
        <v>91.08</v>
      </c>
      <c r="AB3530" s="2">
        <v>117.07</v>
      </c>
    </row>
    <row r="3531" spans="24:28" x14ac:dyDescent="0.25">
      <c r="X3531" s="1">
        <v>113788</v>
      </c>
      <c r="Y3531" s="1">
        <v>777</v>
      </c>
      <c r="Z3531" s="2">
        <v>0</v>
      </c>
      <c r="AA3531" s="2">
        <v>194</v>
      </c>
      <c r="AB3531" s="2">
        <v>0</v>
      </c>
    </row>
    <row r="3532" spans="24:28" x14ac:dyDescent="0.25">
      <c r="X3532" s="1">
        <v>113794</v>
      </c>
      <c r="Y3532" s="1">
        <v>150</v>
      </c>
      <c r="Z3532" s="2">
        <v>157.32</v>
      </c>
      <c r="AA3532" s="2">
        <v>173.93</v>
      </c>
      <c r="AB3532" s="2">
        <v>187.09</v>
      </c>
    </row>
    <row r="3533" spans="24:28" x14ac:dyDescent="0.25">
      <c r="X3533" s="1">
        <v>113862</v>
      </c>
      <c r="Y3533" s="1">
        <v>320</v>
      </c>
      <c r="Z3533" s="2">
        <v>48.71</v>
      </c>
      <c r="AA3533" s="2">
        <v>94.29</v>
      </c>
      <c r="AB3533" s="2">
        <v>0</v>
      </c>
    </row>
    <row r="3534" spans="24:28" x14ac:dyDescent="0.25">
      <c r="X3534" s="1">
        <v>113936</v>
      </c>
      <c r="Y3534" s="1">
        <v>104</v>
      </c>
      <c r="Z3534" s="2">
        <v>143.68</v>
      </c>
      <c r="AA3534" s="2">
        <v>0</v>
      </c>
      <c r="AB3534" s="2">
        <v>0</v>
      </c>
    </row>
    <row r="3535" spans="24:28" x14ac:dyDescent="0.25">
      <c r="X3535" s="1">
        <v>113940</v>
      </c>
      <c r="Y3535" s="1">
        <v>104</v>
      </c>
      <c r="Z3535" s="2">
        <v>1190.58</v>
      </c>
      <c r="AA3535" s="2">
        <v>0</v>
      </c>
      <c r="AB3535" s="2">
        <v>0</v>
      </c>
    </row>
    <row r="3536" spans="24:28" x14ac:dyDescent="0.25">
      <c r="X3536" s="1">
        <v>113952</v>
      </c>
      <c r="Y3536" s="1">
        <v>150</v>
      </c>
      <c r="Z3536" s="2">
        <v>0</v>
      </c>
      <c r="AA3536" s="2">
        <v>177.2</v>
      </c>
      <c r="AB3536" s="2">
        <v>0</v>
      </c>
    </row>
    <row r="3537" spans="24:28" x14ac:dyDescent="0.25">
      <c r="X3537" s="1">
        <v>113961</v>
      </c>
      <c r="Y3537" s="1">
        <v>260</v>
      </c>
      <c r="Z3537" s="2">
        <v>0</v>
      </c>
      <c r="AA3537" s="2">
        <v>99.48</v>
      </c>
      <c r="AB3537" s="2">
        <v>0</v>
      </c>
    </row>
    <row r="3538" spans="24:28" x14ac:dyDescent="0.25">
      <c r="X3538" s="1">
        <v>113970</v>
      </c>
      <c r="Y3538" s="1">
        <v>450</v>
      </c>
      <c r="Z3538" s="2">
        <v>93.36</v>
      </c>
      <c r="AA3538" s="2">
        <v>47.61</v>
      </c>
      <c r="AB3538" s="2">
        <v>46.63</v>
      </c>
    </row>
    <row r="3539" spans="24:28" x14ac:dyDescent="0.25">
      <c r="X3539" s="1">
        <v>113974</v>
      </c>
      <c r="Y3539" s="1">
        <v>290</v>
      </c>
      <c r="Z3539" s="2">
        <v>36.450000000000003</v>
      </c>
      <c r="AA3539" s="2">
        <v>0</v>
      </c>
      <c r="AB3539" s="2">
        <v>0</v>
      </c>
    </row>
    <row r="3540" spans="24:28" x14ac:dyDescent="0.25">
      <c r="X3540" s="1">
        <v>114014</v>
      </c>
      <c r="Y3540" s="1">
        <v>360</v>
      </c>
      <c r="Z3540" s="2">
        <v>0</v>
      </c>
      <c r="AA3540" s="2">
        <v>0</v>
      </c>
      <c r="AB3540" s="2">
        <v>464.18</v>
      </c>
    </row>
    <row r="3541" spans="24:28" x14ac:dyDescent="0.25">
      <c r="X3541" s="1">
        <v>114038</v>
      </c>
      <c r="Y3541" s="1">
        <v>450</v>
      </c>
      <c r="Z3541" s="2">
        <v>37.78</v>
      </c>
      <c r="AA3541" s="2">
        <v>0</v>
      </c>
      <c r="AB3541" s="2">
        <v>189.83</v>
      </c>
    </row>
    <row r="3542" spans="24:28" x14ac:dyDescent="0.25">
      <c r="X3542" s="1">
        <v>114040</v>
      </c>
      <c r="Y3542" s="1">
        <v>450</v>
      </c>
      <c r="Z3542" s="2">
        <v>0</v>
      </c>
      <c r="AA3542" s="2">
        <v>0</v>
      </c>
      <c r="AB3542" s="2">
        <v>248.64</v>
      </c>
    </row>
    <row r="3543" spans="24:28" x14ac:dyDescent="0.25">
      <c r="X3543" s="1">
        <v>114044</v>
      </c>
      <c r="Y3543" s="1">
        <v>250</v>
      </c>
      <c r="Z3543" s="2">
        <v>0</v>
      </c>
      <c r="AA3543" s="2">
        <v>96.42</v>
      </c>
      <c r="AB3543" s="2">
        <v>0</v>
      </c>
    </row>
    <row r="3544" spans="24:28" x14ac:dyDescent="0.25">
      <c r="X3544" s="1">
        <v>114059</v>
      </c>
      <c r="Y3544" s="1">
        <v>777</v>
      </c>
      <c r="Z3544" s="2">
        <v>504.56</v>
      </c>
      <c r="AA3544" s="2">
        <v>575.70000000000005</v>
      </c>
      <c r="AB3544" s="2">
        <v>489.98</v>
      </c>
    </row>
    <row r="3545" spans="24:28" x14ac:dyDescent="0.25">
      <c r="X3545" s="1">
        <v>114068</v>
      </c>
      <c r="Y3545" s="1">
        <v>360</v>
      </c>
      <c r="Z3545" s="2">
        <v>0</v>
      </c>
      <c r="AA3545" s="2">
        <v>27.38</v>
      </c>
      <c r="AB3545" s="2">
        <v>0</v>
      </c>
    </row>
    <row r="3546" spans="24:28" x14ac:dyDescent="0.25">
      <c r="X3546" s="1">
        <v>114081</v>
      </c>
      <c r="Y3546" s="1">
        <v>220</v>
      </c>
      <c r="Z3546" s="2">
        <v>0</v>
      </c>
      <c r="AA3546" s="2">
        <v>45.76</v>
      </c>
      <c r="AB3546" s="2">
        <v>0</v>
      </c>
    </row>
    <row r="3547" spans="24:28" x14ac:dyDescent="0.25">
      <c r="X3547" s="1">
        <v>114102</v>
      </c>
      <c r="Y3547" s="1">
        <v>370</v>
      </c>
      <c r="Z3547" s="2">
        <v>428.52</v>
      </c>
      <c r="AA3547" s="2">
        <v>0</v>
      </c>
      <c r="AB3547" s="2">
        <v>0</v>
      </c>
    </row>
    <row r="3548" spans="24:28" x14ac:dyDescent="0.25">
      <c r="X3548" s="1">
        <v>114115</v>
      </c>
      <c r="Y3548" s="1">
        <v>320</v>
      </c>
      <c r="Z3548" s="2">
        <v>0</v>
      </c>
      <c r="AA3548" s="2">
        <v>0</v>
      </c>
      <c r="AB3548" s="2">
        <v>23.76</v>
      </c>
    </row>
    <row r="3549" spans="24:28" x14ac:dyDescent="0.25">
      <c r="X3549" s="1">
        <v>114116</v>
      </c>
      <c r="Y3549" s="1">
        <v>260</v>
      </c>
      <c r="Z3549" s="2">
        <v>288.33</v>
      </c>
      <c r="AA3549" s="2">
        <v>52.27</v>
      </c>
      <c r="AB3549" s="2">
        <v>184.77</v>
      </c>
    </row>
    <row r="3550" spans="24:28" x14ac:dyDescent="0.25">
      <c r="X3550" s="1">
        <v>114195</v>
      </c>
      <c r="Y3550" s="1">
        <v>220</v>
      </c>
      <c r="Z3550" s="2">
        <v>6010.55</v>
      </c>
      <c r="AA3550" s="2">
        <v>1669.4</v>
      </c>
      <c r="AB3550" s="2">
        <v>3484.92</v>
      </c>
    </row>
    <row r="3551" spans="24:28" x14ac:dyDescent="0.25">
      <c r="X3551" s="1">
        <v>114203</v>
      </c>
      <c r="Y3551" s="1">
        <v>150</v>
      </c>
      <c r="Z3551" s="2">
        <v>91.8</v>
      </c>
      <c r="AA3551" s="2">
        <v>45.09</v>
      </c>
      <c r="AB3551" s="2">
        <v>0</v>
      </c>
    </row>
    <row r="3552" spans="24:28" x14ac:dyDescent="0.25">
      <c r="X3552" s="1">
        <v>114208</v>
      </c>
      <c r="Y3552" s="1">
        <v>280</v>
      </c>
      <c r="Z3552" s="2">
        <v>58.29</v>
      </c>
      <c r="AA3552" s="2">
        <v>71.959999999999994</v>
      </c>
      <c r="AB3552" s="2">
        <v>71.959999999999994</v>
      </c>
    </row>
    <row r="3553" spans="24:28" x14ac:dyDescent="0.25">
      <c r="X3553" s="1">
        <v>114240</v>
      </c>
      <c r="Y3553" s="1">
        <v>290</v>
      </c>
      <c r="Z3553" s="2">
        <v>175.75</v>
      </c>
      <c r="AA3553" s="2">
        <v>70.86</v>
      </c>
      <c r="AB3553" s="2">
        <v>0</v>
      </c>
    </row>
    <row r="3554" spans="24:28" x14ac:dyDescent="0.25">
      <c r="X3554" s="1">
        <v>114245</v>
      </c>
      <c r="Y3554" s="1">
        <v>4980</v>
      </c>
      <c r="Z3554" s="2">
        <v>0</v>
      </c>
      <c r="AA3554" s="2">
        <v>49.79</v>
      </c>
      <c r="AB3554" s="2">
        <v>0</v>
      </c>
    </row>
    <row r="3555" spans="24:28" x14ac:dyDescent="0.25">
      <c r="X3555" s="1">
        <v>114253</v>
      </c>
      <c r="Y3555" s="1">
        <v>4980</v>
      </c>
      <c r="Z3555" s="2">
        <v>0</v>
      </c>
      <c r="AA3555" s="2">
        <v>179.81</v>
      </c>
      <c r="AB3555" s="2">
        <v>40.08</v>
      </c>
    </row>
    <row r="3556" spans="24:28" x14ac:dyDescent="0.25">
      <c r="X3556" s="1">
        <v>114283</v>
      </c>
      <c r="Y3556" s="1">
        <v>4980</v>
      </c>
      <c r="Z3556" s="2">
        <v>0</v>
      </c>
      <c r="AA3556" s="2">
        <v>188.53</v>
      </c>
      <c r="AB3556" s="2">
        <v>0</v>
      </c>
    </row>
    <row r="3557" spans="24:28" x14ac:dyDescent="0.25">
      <c r="X3557" s="1">
        <v>114286</v>
      </c>
      <c r="Y3557" s="1">
        <v>300</v>
      </c>
      <c r="Z3557" s="2">
        <v>145.88</v>
      </c>
      <c r="AA3557" s="2">
        <v>30.9</v>
      </c>
      <c r="AB3557" s="2">
        <v>126.86</v>
      </c>
    </row>
    <row r="3558" spans="24:28" x14ac:dyDescent="0.25">
      <c r="X3558" s="1">
        <v>114303</v>
      </c>
      <c r="Y3558" s="1">
        <v>280</v>
      </c>
      <c r="Z3558" s="2">
        <v>0</v>
      </c>
      <c r="AA3558" s="2">
        <v>36.369999999999997</v>
      </c>
      <c r="AB3558" s="2">
        <v>0</v>
      </c>
    </row>
    <row r="3559" spans="24:28" x14ac:dyDescent="0.25">
      <c r="X3559" s="1">
        <v>114317</v>
      </c>
      <c r="Y3559" s="1">
        <v>260</v>
      </c>
      <c r="Z3559" s="2">
        <v>0</v>
      </c>
      <c r="AA3559" s="2">
        <v>0</v>
      </c>
      <c r="AB3559" s="2">
        <v>5.22</v>
      </c>
    </row>
    <row r="3560" spans="24:28" x14ac:dyDescent="0.25">
      <c r="X3560" s="1">
        <v>114326</v>
      </c>
      <c r="Y3560" s="1">
        <v>280</v>
      </c>
      <c r="Z3560" s="2">
        <v>191.58</v>
      </c>
      <c r="AA3560" s="2">
        <v>99.72</v>
      </c>
      <c r="AB3560" s="2">
        <v>49.86</v>
      </c>
    </row>
    <row r="3561" spans="24:28" x14ac:dyDescent="0.25">
      <c r="X3561" s="1">
        <v>114475</v>
      </c>
      <c r="Y3561" s="1">
        <v>450</v>
      </c>
      <c r="Z3561" s="2">
        <v>0</v>
      </c>
      <c r="AA3561" s="2">
        <v>55.38</v>
      </c>
      <c r="AB3561" s="2">
        <v>0</v>
      </c>
    </row>
    <row r="3562" spans="24:28" x14ac:dyDescent="0.25">
      <c r="X3562" s="1">
        <v>114516</v>
      </c>
      <c r="Y3562" s="1">
        <v>220</v>
      </c>
      <c r="Z3562" s="2">
        <v>302.17</v>
      </c>
      <c r="AA3562" s="2">
        <v>0</v>
      </c>
      <c r="AB3562" s="2">
        <v>258.92</v>
      </c>
    </row>
    <row r="3563" spans="24:28" x14ac:dyDescent="0.25">
      <c r="X3563" s="1">
        <v>114591</v>
      </c>
      <c r="Y3563" s="1">
        <v>320</v>
      </c>
      <c r="Z3563" s="2">
        <v>0</v>
      </c>
      <c r="AA3563" s="2">
        <v>95.18</v>
      </c>
      <c r="AB3563" s="2">
        <v>0</v>
      </c>
    </row>
    <row r="3564" spans="24:28" x14ac:dyDescent="0.25">
      <c r="X3564" s="1">
        <v>114596</v>
      </c>
      <c r="Y3564" s="1">
        <v>360</v>
      </c>
      <c r="Z3564" s="2">
        <v>0</v>
      </c>
      <c r="AA3564" s="2">
        <v>52.5</v>
      </c>
      <c r="AB3564" s="2">
        <v>0</v>
      </c>
    </row>
    <row r="3565" spans="24:28" x14ac:dyDescent="0.25">
      <c r="X3565" s="1">
        <v>114634</v>
      </c>
      <c r="Y3565" s="1">
        <v>450</v>
      </c>
      <c r="Z3565" s="2">
        <v>45.42</v>
      </c>
      <c r="AA3565" s="2">
        <v>0</v>
      </c>
      <c r="AB3565" s="2">
        <v>0</v>
      </c>
    </row>
    <row r="3566" spans="24:28" x14ac:dyDescent="0.25">
      <c r="X3566" s="1">
        <v>114724</v>
      </c>
      <c r="Y3566" s="1">
        <v>260</v>
      </c>
      <c r="Z3566" s="2">
        <v>46.59</v>
      </c>
      <c r="AA3566" s="2">
        <v>49.74</v>
      </c>
      <c r="AB3566" s="2">
        <v>41</v>
      </c>
    </row>
    <row r="3567" spans="24:28" x14ac:dyDescent="0.25">
      <c r="X3567" s="1">
        <v>114736</v>
      </c>
      <c r="Y3567" s="1">
        <v>360</v>
      </c>
      <c r="Z3567" s="2">
        <v>0</v>
      </c>
      <c r="AA3567" s="2">
        <v>260.35000000000002</v>
      </c>
      <c r="AB3567" s="2">
        <v>0</v>
      </c>
    </row>
    <row r="3568" spans="24:28" x14ac:dyDescent="0.25">
      <c r="X3568" s="1">
        <v>114742</v>
      </c>
      <c r="Y3568" s="1">
        <v>340</v>
      </c>
      <c r="Z3568" s="2">
        <v>339.16</v>
      </c>
      <c r="AA3568" s="2">
        <v>0</v>
      </c>
      <c r="AB3568" s="2">
        <v>0</v>
      </c>
    </row>
    <row r="3569" spans="24:28" x14ac:dyDescent="0.25">
      <c r="X3569" s="1">
        <v>114782</v>
      </c>
      <c r="Y3569" s="1">
        <v>400</v>
      </c>
      <c r="Z3569" s="2">
        <v>0</v>
      </c>
      <c r="AA3569" s="2">
        <v>138.29</v>
      </c>
      <c r="AB3569" s="2">
        <v>82.36</v>
      </c>
    </row>
    <row r="3570" spans="24:28" x14ac:dyDescent="0.25">
      <c r="X3570" s="1">
        <v>114784</v>
      </c>
      <c r="Y3570" s="1">
        <v>150</v>
      </c>
      <c r="Z3570" s="2">
        <v>25.81</v>
      </c>
      <c r="AA3570" s="2">
        <v>0</v>
      </c>
      <c r="AB3570" s="2">
        <v>22.71</v>
      </c>
    </row>
    <row r="3571" spans="24:28" x14ac:dyDescent="0.25">
      <c r="X3571" s="1">
        <v>114807</v>
      </c>
      <c r="Y3571" s="1">
        <v>180</v>
      </c>
      <c r="Z3571" s="2">
        <v>141.19</v>
      </c>
      <c r="AA3571" s="2">
        <v>0</v>
      </c>
      <c r="AB3571" s="2">
        <v>140.54</v>
      </c>
    </row>
    <row r="3572" spans="24:28" x14ac:dyDescent="0.25">
      <c r="X3572" s="1">
        <v>114826</v>
      </c>
      <c r="Y3572" s="1">
        <v>450</v>
      </c>
      <c r="Z3572" s="2">
        <v>0</v>
      </c>
      <c r="AA3572" s="2">
        <v>97.72</v>
      </c>
      <c r="AB3572" s="2">
        <v>0</v>
      </c>
    </row>
    <row r="3573" spans="24:28" x14ac:dyDescent="0.25">
      <c r="X3573" s="1">
        <v>114881</v>
      </c>
      <c r="Y3573" s="1">
        <v>290</v>
      </c>
      <c r="Z3573" s="2">
        <v>148.16</v>
      </c>
      <c r="AA3573" s="2">
        <v>0</v>
      </c>
      <c r="AB3573" s="2">
        <v>0</v>
      </c>
    </row>
    <row r="3574" spans="24:28" x14ac:dyDescent="0.25">
      <c r="X3574" s="1">
        <v>114882</v>
      </c>
      <c r="Y3574" s="1">
        <v>260</v>
      </c>
      <c r="Z3574" s="2">
        <v>0</v>
      </c>
      <c r="AA3574" s="2">
        <v>0</v>
      </c>
      <c r="AB3574" s="2">
        <v>40.270000000000003</v>
      </c>
    </row>
    <row r="3575" spans="24:28" x14ac:dyDescent="0.25">
      <c r="X3575" s="1">
        <v>114903</v>
      </c>
      <c r="Y3575" s="1">
        <v>340</v>
      </c>
      <c r="Z3575" s="2">
        <v>0</v>
      </c>
      <c r="AA3575" s="2">
        <v>179.49</v>
      </c>
      <c r="AB3575" s="2">
        <v>0</v>
      </c>
    </row>
    <row r="3576" spans="24:28" x14ac:dyDescent="0.25">
      <c r="X3576" s="1">
        <v>114915</v>
      </c>
      <c r="Y3576" s="1">
        <v>4980</v>
      </c>
      <c r="Z3576" s="2">
        <v>1711.26</v>
      </c>
      <c r="AA3576" s="2">
        <v>0</v>
      </c>
      <c r="AB3576" s="2">
        <v>0</v>
      </c>
    </row>
    <row r="3577" spans="24:28" x14ac:dyDescent="0.25">
      <c r="X3577" s="1">
        <v>115039</v>
      </c>
      <c r="Y3577" s="1">
        <v>180</v>
      </c>
      <c r="Z3577" s="2">
        <v>0</v>
      </c>
      <c r="AA3577" s="2">
        <v>71.25</v>
      </c>
      <c r="AB3577" s="2">
        <v>0</v>
      </c>
    </row>
    <row r="3578" spans="24:28" x14ac:dyDescent="0.25">
      <c r="X3578" s="1">
        <v>115041</v>
      </c>
      <c r="Y3578" s="1">
        <v>555</v>
      </c>
      <c r="Z3578" s="2">
        <v>18.12</v>
      </c>
      <c r="AA3578" s="2">
        <v>0</v>
      </c>
      <c r="AB3578" s="2">
        <v>18.260000000000002</v>
      </c>
    </row>
    <row r="3579" spans="24:28" x14ac:dyDescent="0.25">
      <c r="X3579" s="1">
        <v>115122</v>
      </c>
      <c r="Y3579" s="1">
        <v>555</v>
      </c>
      <c r="Z3579" s="2">
        <v>186.18</v>
      </c>
      <c r="AA3579" s="2">
        <v>0</v>
      </c>
      <c r="AB3579" s="2">
        <v>0</v>
      </c>
    </row>
    <row r="3580" spans="24:28" x14ac:dyDescent="0.25">
      <c r="X3580" s="1">
        <v>115135</v>
      </c>
      <c r="Y3580" s="1">
        <v>280</v>
      </c>
      <c r="Z3580" s="2">
        <v>0</v>
      </c>
      <c r="AA3580" s="2">
        <v>36.450000000000003</v>
      </c>
      <c r="AB3580" s="2">
        <v>0</v>
      </c>
    </row>
    <row r="3581" spans="24:28" x14ac:dyDescent="0.25">
      <c r="X3581" s="1">
        <v>115138</v>
      </c>
      <c r="Y3581" s="1">
        <v>370</v>
      </c>
      <c r="Z3581" s="2">
        <v>0</v>
      </c>
      <c r="AA3581" s="2">
        <v>0</v>
      </c>
      <c r="AB3581" s="2">
        <v>628.79999999999995</v>
      </c>
    </row>
    <row r="3582" spans="24:28" x14ac:dyDescent="0.25">
      <c r="X3582" s="1">
        <v>115139</v>
      </c>
      <c r="Y3582" s="1">
        <v>150</v>
      </c>
      <c r="Z3582" s="2">
        <v>0</v>
      </c>
      <c r="AA3582" s="2">
        <v>44.01</v>
      </c>
      <c r="AB3582" s="2">
        <v>40.39</v>
      </c>
    </row>
    <row r="3583" spans="24:28" x14ac:dyDescent="0.25">
      <c r="X3583" s="1">
        <v>115153</v>
      </c>
      <c r="Y3583" s="1">
        <v>104</v>
      </c>
      <c r="Z3583" s="2">
        <v>0</v>
      </c>
      <c r="AA3583" s="2">
        <v>0</v>
      </c>
      <c r="AB3583" s="2">
        <v>255.72</v>
      </c>
    </row>
    <row r="3584" spans="24:28" x14ac:dyDescent="0.25">
      <c r="X3584" s="1">
        <v>115170</v>
      </c>
      <c r="Y3584" s="1">
        <v>500</v>
      </c>
      <c r="Z3584" s="2">
        <v>168.52</v>
      </c>
      <c r="AA3584" s="2">
        <v>0</v>
      </c>
      <c r="AB3584" s="2">
        <v>0</v>
      </c>
    </row>
    <row r="3585" spans="24:28" x14ac:dyDescent="0.25">
      <c r="X3585" s="1">
        <v>115193</v>
      </c>
      <c r="Y3585" s="1">
        <v>150</v>
      </c>
      <c r="Z3585" s="2">
        <v>0</v>
      </c>
      <c r="AA3585" s="2">
        <v>246.68</v>
      </c>
      <c r="AB3585" s="2">
        <v>535.4</v>
      </c>
    </row>
    <row r="3586" spans="24:28" x14ac:dyDescent="0.25">
      <c r="X3586" s="1">
        <v>115200</v>
      </c>
      <c r="Y3586" s="1">
        <v>280</v>
      </c>
      <c r="Z3586" s="2">
        <v>34.409999999999997</v>
      </c>
      <c r="AA3586" s="2">
        <v>0</v>
      </c>
      <c r="AB3586" s="2">
        <v>0</v>
      </c>
    </row>
    <row r="3587" spans="24:28" x14ac:dyDescent="0.25">
      <c r="X3587" s="1">
        <v>115225</v>
      </c>
      <c r="Y3587" s="1">
        <v>360</v>
      </c>
      <c r="Z3587" s="2">
        <v>27.38</v>
      </c>
      <c r="AA3587" s="2">
        <v>0</v>
      </c>
      <c r="AB3587" s="2">
        <v>124.86</v>
      </c>
    </row>
    <row r="3588" spans="24:28" x14ac:dyDescent="0.25">
      <c r="X3588" s="1">
        <v>115232</v>
      </c>
      <c r="Y3588" s="1">
        <v>290</v>
      </c>
      <c r="Z3588" s="2">
        <v>0</v>
      </c>
      <c r="AA3588" s="2">
        <v>13.46</v>
      </c>
      <c r="AB3588" s="2">
        <v>0</v>
      </c>
    </row>
    <row r="3589" spans="24:28" x14ac:dyDescent="0.25">
      <c r="X3589" s="1">
        <v>115280</v>
      </c>
      <c r="Y3589" s="1">
        <v>650</v>
      </c>
      <c r="Z3589" s="2">
        <v>2068.56</v>
      </c>
      <c r="AA3589" s="2">
        <v>2579.2399999999998</v>
      </c>
      <c r="AB3589" s="2">
        <v>4791.6000000000004</v>
      </c>
    </row>
    <row r="3590" spans="24:28" x14ac:dyDescent="0.25">
      <c r="X3590" s="1">
        <v>115293</v>
      </c>
      <c r="Y3590" s="1">
        <v>150</v>
      </c>
      <c r="Z3590" s="2">
        <v>0</v>
      </c>
      <c r="AA3590" s="2">
        <v>0</v>
      </c>
      <c r="AB3590" s="2">
        <v>40.39</v>
      </c>
    </row>
    <row r="3591" spans="24:28" x14ac:dyDescent="0.25">
      <c r="X3591" s="1">
        <v>115377</v>
      </c>
      <c r="Y3591" s="1">
        <v>220</v>
      </c>
      <c r="Z3591" s="2">
        <v>55.25</v>
      </c>
      <c r="AA3591" s="2">
        <v>0</v>
      </c>
      <c r="AB3591" s="2">
        <v>0</v>
      </c>
    </row>
    <row r="3592" spans="24:28" x14ac:dyDescent="0.25">
      <c r="X3592" s="1">
        <v>115388</v>
      </c>
      <c r="Y3592" s="1">
        <v>4980</v>
      </c>
      <c r="Z3592" s="2">
        <v>45.9</v>
      </c>
      <c r="AA3592" s="2">
        <v>181.98</v>
      </c>
      <c r="AB3592" s="2">
        <v>45.9</v>
      </c>
    </row>
    <row r="3593" spans="24:28" x14ac:dyDescent="0.25">
      <c r="X3593" s="1">
        <v>115407</v>
      </c>
      <c r="Y3593" s="1">
        <v>370</v>
      </c>
      <c r="Z3593" s="2">
        <v>0</v>
      </c>
      <c r="AA3593" s="2">
        <v>169.3</v>
      </c>
      <c r="AB3593" s="2">
        <v>0</v>
      </c>
    </row>
    <row r="3594" spans="24:28" x14ac:dyDescent="0.25">
      <c r="X3594" s="1">
        <v>115411</v>
      </c>
      <c r="Y3594" s="1">
        <v>260</v>
      </c>
      <c r="Z3594" s="2">
        <v>282.18</v>
      </c>
      <c r="AA3594" s="2">
        <v>0</v>
      </c>
      <c r="AB3594" s="2">
        <v>281.94</v>
      </c>
    </row>
    <row r="3595" spans="24:28" x14ac:dyDescent="0.25">
      <c r="X3595" s="1">
        <v>115414</v>
      </c>
      <c r="Y3595" s="1">
        <v>650</v>
      </c>
      <c r="Z3595" s="2">
        <v>10.02</v>
      </c>
      <c r="AA3595" s="2">
        <v>0</v>
      </c>
      <c r="AB3595" s="2">
        <v>0</v>
      </c>
    </row>
    <row r="3596" spans="24:28" x14ac:dyDescent="0.25">
      <c r="X3596" s="1">
        <v>115425</v>
      </c>
      <c r="Y3596" s="1">
        <v>340</v>
      </c>
      <c r="Z3596" s="2">
        <v>0</v>
      </c>
      <c r="AA3596" s="2">
        <v>127.76</v>
      </c>
      <c r="AB3596" s="2">
        <v>0</v>
      </c>
    </row>
    <row r="3597" spans="24:28" x14ac:dyDescent="0.25">
      <c r="X3597" s="1">
        <v>115446</v>
      </c>
      <c r="Y3597" s="1">
        <v>555</v>
      </c>
      <c r="Z3597" s="2">
        <v>2408.04</v>
      </c>
      <c r="AA3597" s="2">
        <v>2874.08</v>
      </c>
      <c r="AB3597" s="2">
        <v>216</v>
      </c>
    </row>
    <row r="3598" spans="24:28" x14ac:dyDescent="0.25">
      <c r="X3598" s="1">
        <v>115452</v>
      </c>
      <c r="Y3598" s="1">
        <v>220</v>
      </c>
      <c r="Z3598" s="2">
        <v>46.59</v>
      </c>
      <c r="AA3598" s="2">
        <v>138.66</v>
      </c>
      <c r="AB3598" s="2">
        <v>139.77000000000001</v>
      </c>
    </row>
    <row r="3599" spans="24:28" x14ac:dyDescent="0.25">
      <c r="X3599" s="1">
        <v>115458</v>
      </c>
      <c r="Y3599" s="1">
        <v>180</v>
      </c>
      <c r="Z3599" s="2">
        <v>0</v>
      </c>
      <c r="AA3599" s="2">
        <v>371.99</v>
      </c>
      <c r="AB3599" s="2">
        <v>30.92</v>
      </c>
    </row>
    <row r="3600" spans="24:28" x14ac:dyDescent="0.25">
      <c r="X3600" s="1">
        <v>115499</v>
      </c>
      <c r="Y3600" s="1">
        <v>650</v>
      </c>
      <c r="Z3600" s="2">
        <v>47.16</v>
      </c>
      <c r="AA3600" s="2">
        <v>0</v>
      </c>
      <c r="AB3600" s="2">
        <v>0</v>
      </c>
    </row>
    <row r="3601" spans="24:28" x14ac:dyDescent="0.25">
      <c r="X3601" s="1">
        <v>115505</v>
      </c>
      <c r="Y3601" s="1">
        <v>300</v>
      </c>
      <c r="Z3601" s="2">
        <v>0</v>
      </c>
      <c r="AA3601" s="2">
        <v>405.76</v>
      </c>
      <c r="AB3601" s="2">
        <v>0</v>
      </c>
    </row>
    <row r="3602" spans="24:28" x14ac:dyDescent="0.25">
      <c r="X3602" s="1">
        <v>115509</v>
      </c>
      <c r="Y3602" s="1">
        <v>320</v>
      </c>
      <c r="Z3602" s="2">
        <v>0</v>
      </c>
      <c r="AA3602" s="2">
        <v>44.78</v>
      </c>
      <c r="AB3602" s="2">
        <v>77.52</v>
      </c>
    </row>
    <row r="3603" spans="24:28" x14ac:dyDescent="0.25">
      <c r="X3603" s="1">
        <v>115518</v>
      </c>
      <c r="Y3603" s="1">
        <v>555</v>
      </c>
      <c r="Z3603" s="2">
        <v>919.7</v>
      </c>
      <c r="AA3603" s="2">
        <v>0</v>
      </c>
      <c r="AB3603" s="2">
        <v>837.64</v>
      </c>
    </row>
    <row r="3604" spans="24:28" x14ac:dyDescent="0.25">
      <c r="X3604" s="1">
        <v>115529</v>
      </c>
      <c r="Y3604" s="1">
        <v>104</v>
      </c>
      <c r="Z3604" s="2">
        <v>47.09</v>
      </c>
      <c r="AA3604" s="2">
        <v>97.37</v>
      </c>
      <c r="AB3604" s="2">
        <v>0</v>
      </c>
    </row>
    <row r="3605" spans="24:28" x14ac:dyDescent="0.25">
      <c r="X3605" s="1">
        <v>115571</v>
      </c>
      <c r="Y3605" s="1">
        <v>320</v>
      </c>
      <c r="Z3605" s="2">
        <v>651.62</v>
      </c>
      <c r="AA3605" s="2">
        <v>571.09</v>
      </c>
      <c r="AB3605" s="2">
        <v>756.81</v>
      </c>
    </row>
    <row r="3606" spans="24:28" x14ac:dyDescent="0.25">
      <c r="X3606" s="1">
        <v>115582</v>
      </c>
      <c r="Y3606" s="1">
        <v>340</v>
      </c>
      <c r="Z3606" s="2">
        <v>338.36</v>
      </c>
      <c r="AA3606" s="2">
        <v>64.78</v>
      </c>
      <c r="AB3606" s="2">
        <v>0</v>
      </c>
    </row>
    <row r="3607" spans="24:28" x14ac:dyDescent="0.25">
      <c r="X3607" s="1">
        <v>115600</v>
      </c>
      <c r="Y3607" s="1">
        <v>104</v>
      </c>
      <c r="Z3607" s="2">
        <v>0</v>
      </c>
      <c r="AA3607" s="2">
        <v>0</v>
      </c>
      <c r="AB3607" s="2">
        <v>142.47</v>
      </c>
    </row>
    <row r="3608" spans="24:28" x14ac:dyDescent="0.25">
      <c r="X3608" s="1">
        <v>115609</v>
      </c>
      <c r="Y3608" s="1">
        <v>150</v>
      </c>
      <c r="Z3608" s="2">
        <v>44.76</v>
      </c>
      <c r="AA3608" s="2">
        <v>46.52</v>
      </c>
      <c r="AB3608" s="2">
        <v>0</v>
      </c>
    </row>
    <row r="3609" spans="24:28" x14ac:dyDescent="0.25">
      <c r="X3609" s="1">
        <v>115619</v>
      </c>
      <c r="Y3609" s="1">
        <v>360</v>
      </c>
      <c r="Z3609" s="2">
        <v>0</v>
      </c>
      <c r="AA3609" s="2">
        <v>0</v>
      </c>
      <c r="AB3609" s="2">
        <v>27.65</v>
      </c>
    </row>
    <row r="3610" spans="24:28" x14ac:dyDescent="0.25">
      <c r="X3610" s="1">
        <v>115689</v>
      </c>
      <c r="Y3610" s="1">
        <v>150</v>
      </c>
      <c r="Z3610" s="2">
        <v>30.09</v>
      </c>
      <c r="AA3610" s="2">
        <v>0</v>
      </c>
      <c r="AB3610" s="2">
        <v>30.06</v>
      </c>
    </row>
    <row r="3611" spans="24:28" x14ac:dyDescent="0.25">
      <c r="X3611" s="1">
        <v>115707</v>
      </c>
      <c r="Y3611" s="1">
        <v>290</v>
      </c>
      <c r="Z3611" s="2">
        <v>0</v>
      </c>
      <c r="AA3611" s="2">
        <v>0</v>
      </c>
      <c r="AB3611" s="2">
        <v>20.22</v>
      </c>
    </row>
    <row r="3612" spans="24:28" x14ac:dyDescent="0.25">
      <c r="X3612" s="1">
        <v>115713</v>
      </c>
      <c r="Y3612" s="1">
        <v>400</v>
      </c>
      <c r="Z3612" s="2">
        <v>96.03</v>
      </c>
      <c r="AA3612" s="2">
        <v>100.78</v>
      </c>
      <c r="AB3612" s="2">
        <v>43.21</v>
      </c>
    </row>
    <row r="3613" spans="24:28" x14ac:dyDescent="0.25">
      <c r="X3613" s="1">
        <v>115807</v>
      </c>
      <c r="Y3613" s="1">
        <v>104</v>
      </c>
      <c r="Z3613" s="2">
        <v>37.119999999999997</v>
      </c>
      <c r="AA3613" s="2">
        <v>187.08</v>
      </c>
      <c r="AB3613" s="2">
        <v>0</v>
      </c>
    </row>
    <row r="3614" spans="24:28" x14ac:dyDescent="0.25">
      <c r="X3614" s="1">
        <v>115833</v>
      </c>
      <c r="Y3614" s="1">
        <v>320</v>
      </c>
      <c r="Z3614" s="2">
        <v>17.13</v>
      </c>
      <c r="AA3614" s="2">
        <v>0</v>
      </c>
      <c r="AB3614" s="2">
        <v>0</v>
      </c>
    </row>
    <row r="3615" spans="24:28" x14ac:dyDescent="0.25">
      <c r="X3615" s="1">
        <v>115878</v>
      </c>
      <c r="Y3615" s="1">
        <v>104</v>
      </c>
      <c r="Z3615" s="2">
        <v>0</v>
      </c>
      <c r="AA3615" s="2">
        <v>36.979999999999997</v>
      </c>
      <c r="AB3615" s="2">
        <v>0</v>
      </c>
    </row>
    <row r="3616" spans="24:28" x14ac:dyDescent="0.25">
      <c r="X3616" s="1">
        <v>115923</v>
      </c>
      <c r="Y3616" s="1">
        <v>280</v>
      </c>
      <c r="Z3616" s="2">
        <v>68.33</v>
      </c>
      <c r="AA3616" s="2">
        <v>9.6</v>
      </c>
      <c r="AB3616" s="2">
        <v>19.34</v>
      </c>
    </row>
    <row r="3617" spans="24:28" x14ac:dyDescent="0.25">
      <c r="X3617" s="1">
        <v>115938</v>
      </c>
      <c r="Y3617" s="1">
        <v>290</v>
      </c>
      <c r="Z3617" s="2">
        <v>285.45</v>
      </c>
      <c r="AA3617" s="2">
        <v>143.02000000000001</v>
      </c>
      <c r="AB3617" s="2">
        <v>431.65</v>
      </c>
    </row>
    <row r="3618" spans="24:28" x14ac:dyDescent="0.25">
      <c r="X3618" s="1">
        <v>115983</v>
      </c>
      <c r="Y3618" s="1">
        <v>270</v>
      </c>
      <c r="Z3618" s="2">
        <v>78.25</v>
      </c>
      <c r="AA3618" s="2">
        <v>1104.0999999999999</v>
      </c>
      <c r="AB3618" s="2">
        <v>636.14</v>
      </c>
    </row>
    <row r="3619" spans="24:28" x14ac:dyDescent="0.25">
      <c r="X3619" s="1">
        <v>115993</v>
      </c>
      <c r="Y3619" s="1">
        <v>360</v>
      </c>
      <c r="Z3619" s="2">
        <v>0</v>
      </c>
      <c r="AA3619" s="2">
        <v>0</v>
      </c>
      <c r="AB3619" s="2">
        <v>70.599999999999994</v>
      </c>
    </row>
    <row r="3620" spans="24:28" x14ac:dyDescent="0.25">
      <c r="X3620" s="1">
        <v>115994</v>
      </c>
      <c r="Y3620" s="1">
        <v>104</v>
      </c>
      <c r="Z3620" s="2">
        <v>0</v>
      </c>
      <c r="AA3620" s="2">
        <v>0</v>
      </c>
      <c r="AB3620" s="2">
        <v>82</v>
      </c>
    </row>
    <row r="3621" spans="24:28" x14ac:dyDescent="0.25">
      <c r="X3621" s="1">
        <v>116017</v>
      </c>
      <c r="Y3621" s="1">
        <v>320</v>
      </c>
      <c r="Z3621" s="2">
        <v>45.9</v>
      </c>
      <c r="AA3621" s="2">
        <v>19.8</v>
      </c>
      <c r="AB3621" s="2">
        <v>0</v>
      </c>
    </row>
    <row r="3622" spans="24:28" x14ac:dyDescent="0.25">
      <c r="X3622" s="1">
        <v>116051</v>
      </c>
      <c r="Y3622" s="1">
        <v>260</v>
      </c>
      <c r="Z3622" s="2">
        <v>83.7</v>
      </c>
      <c r="AA3622" s="2">
        <v>0</v>
      </c>
      <c r="AB3622" s="2">
        <v>111.6</v>
      </c>
    </row>
    <row r="3623" spans="24:28" x14ac:dyDescent="0.25">
      <c r="X3623" s="1">
        <v>116079</v>
      </c>
      <c r="Y3623" s="1">
        <v>300</v>
      </c>
      <c r="Z3623" s="2">
        <v>48.2</v>
      </c>
      <c r="AA3623" s="2">
        <v>0</v>
      </c>
      <c r="AB3623" s="2">
        <v>0</v>
      </c>
    </row>
    <row r="3624" spans="24:28" x14ac:dyDescent="0.25">
      <c r="X3624" s="1">
        <v>116142</v>
      </c>
      <c r="Y3624" s="1">
        <v>280</v>
      </c>
      <c r="Z3624" s="2">
        <v>0</v>
      </c>
      <c r="AA3624" s="2">
        <v>0</v>
      </c>
      <c r="AB3624" s="2">
        <v>35.880000000000003</v>
      </c>
    </row>
    <row r="3625" spans="24:28" x14ac:dyDescent="0.25">
      <c r="X3625" s="1">
        <v>116186</v>
      </c>
      <c r="Y3625" s="1">
        <v>250</v>
      </c>
      <c r="Z3625" s="2">
        <v>277.32</v>
      </c>
      <c r="AA3625" s="2">
        <v>415.98</v>
      </c>
      <c r="AB3625" s="2">
        <v>987.08</v>
      </c>
    </row>
    <row r="3626" spans="24:28" x14ac:dyDescent="0.25">
      <c r="X3626" s="1">
        <v>116212</v>
      </c>
      <c r="Y3626" s="1">
        <v>150</v>
      </c>
      <c r="Z3626" s="2">
        <v>0</v>
      </c>
      <c r="AA3626" s="2">
        <v>45.09</v>
      </c>
      <c r="AB3626" s="2">
        <v>40.39</v>
      </c>
    </row>
    <row r="3627" spans="24:28" x14ac:dyDescent="0.25">
      <c r="X3627" s="1">
        <v>116217</v>
      </c>
      <c r="Y3627" s="1">
        <v>320</v>
      </c>
      <c r="Z3627" s="2">
        <v>91.8</v>
      </c>
      <c r="AA3627" s="2">
        <v>0</v>
      </c>
      <c r="AB3627" s="2">
        <v>45.9</v>
      </c>
    </row>
    <row r="3628" spans="24:28" x14ac:dyDescent="0.25">
      <c r="X3628" s="1">
        <v>116261</v>
      </c>
      <c r="Y3628" s="1">
        <v>220</v>
      </c>
      <c r="Z3628" s="2">
        <v>314.18</v>
      </c>
      <c r="AA3628" s="2">
        <v>0</v>
      </c>
      <c r="AB3628" s="2">
        <v>878.29</v>
      </c>
    </row>
    <row r="3629" spans="24:28" x14ac:dyDescent="0.25">
      <c r="X3629" s="1">
        <v>116296</v>
      </c>
      <c r="Y3629" s="1">
        <v>250</v>
      </c>
      <c r="Z3629" s="2">
        <v>492.21</v>
      </c>
      <c r="AA3629" s="2">
        <v>0</v>
      </c>
      <c r="AB3629" s="2">
        <v>149.22</v>
      </c>
    </row>
    <row r="3630" spans="24:28" x14ac:dyDescent="0.25">
      <c r="X3630" s="1">
        <v>116302</v>
      </c>
      <c r="Y3630" s="1">
        <v>220</v>
      </c>
      <c r="Z3630" s="2">
        <v>183.55</v>
      </c>
      <c r="AA3630" s="2">
        <v>137.69999999999999</v>
      </c>
      <c r="AB3630" s="2">
        <v>147</v>
      </c>
    </row>
    <row r="3631" spans="24:28" x14ac:dyDescent="0.25">
      <c r="X3631" s="1">
        <v>116305</v>
      </c>
      <c r="Y3631" s="1">
        <v>4980</v>
      </c>
      <c r="Z3631" s="2">
        <v>0</v>
      </c>
      <c r="AA3631" s="2">
        <v>45.09</v>
      </c>
      <c r="AB3631" s="2">
        <v>0</v>
      </c>
    </row>
    <row r="3632" spans="24:28" x14ac:dyDescent="0.25">
      <c r="X3632" s="1">
        <v>116311</v>
      </c>
      <c r="Y3632" s="1">
        <v>150</v>
      </c>
      <c r="Z3632" s="2">
        <v>790.28</v>
      </c>
      <c r="AA3632" s="2">
        <v>539.26</v>
      </c>
      <c r="AB3632" s="2">
        <v>433.96</v>
      </c>
    </row>
    <row r="3633" spans="24:28" x14ac:dyDescent="0.25">
      <c r="X3633" s="1">
        <v>116326</v>
      </c>
      <c r="Y3633" s="1">
        <v>320</v>
      </c>
      <c r="Z3633" s="2">
        <v>0</v>
      </c>
      <c r="AA3633" s="2">
        <v>97.33</v>
      </c>
      <c r="AB3633" s="2">
        <v>97.24</v>
      </c>
    </row>
    <row r="3634" spans="24:28" x14ac:dyDescent="0.25">
      <c r="X3634" s="1">
        <v>116349</v>
      </c>
      <c r="Y3634" s="1">
        <v>777</v>
      </c>
      <c r="Z3634" s="2">
        <v>183.02</v>
      </c>
      <c r="AA3634" s="2">
        <v>0</v>
      </c>
      <c r="AB3634" s="2">
        <v>0</v>
      </c>
    </row>
    <row r="3635" spans="24:28" x14ac:dyDescent="0.25">
      <c r="X3635" s="1">
        <v>116396</v>
      </c>
      <c r="Y3635" s="1">
        <v>280</v>
      </c>
      <c r="Z3635" s="2">
        <v>45.02</v>
      </c>
      <c r="AA3635" s="2">
        <v>0</v>
      </c>
      <c r="AB3635" s="2">
        <v>0</v>
      </c>
    </row>
    <row r="3636" spans="24:28" x14ac:dyDescent="0.25">
      <c r="X3636" s="1">
        <v>116440</v>
      </c>
      <c r="Y3636" s="1">
        <v>220</v>
      </c>
      <c r="Z3636" s="2">
        <v>310.02999999999997</v>
      </c>
      <c r="AA3636" s="2">
        <v>220</v>
      </c>
      <c r="AB3636" s="2">
        <v>34.83</v>
      </c>
    </row>
    <row r="3637" spans="24:28" x14ac:dyDescent="0.25">
      <c r="X3637" s="1">
        <v>116441</v>
      </c>
      <c r="Y3637" s="1">
        <v>150</v>
      </c>
      <c r="Z3637" s="2">
        <v>139.86000000000001</v>
      </c>
      <c r="AA3637" s="2">
        <v>103.76</v>
      </c>
      <c r="AB3637" s="2">
        <v>91.8</v>
      </c>
    </row>
    <row r="3638" spans="24:28" x14ac:dyDescent="0.25">
      <c r="X3638" s="1">
        <v>116476</v>
      </c>
      <c r="Y3638" s="1">
        <v>260</v>
      </c>
      <c r="Z3638" s="2">
        <v>25.33</v>
      </c>
      <c r="AA3638" s="2">
        <v>0</v>
      </c>
      <c r="AB3638" s="2">
        <v>0</v>
      </c>
    </row>
    <row r="3639" spans="24:28" x14ac:dyDescent="0.25">
      <c r="X3639" s="1">
        <v>116494</v>
      </c>
      <c r="Y3639" s="1">
        <v>777</v>
      </c>
      <c r="Z3639" s="2">
        <v>366.04</v>
      </c>
      <c r="AA3639" s="2">
        <v>0</v>
      </c>
      <c r="AB3639" s="2">
        <v>0</v>
      </c>
    </row>
    <row r="3640" spans="24:28" x14ac:dyDescent="0.25">
      <c r="X3640" s="1">
        <v>116523</v>
      </c>
      <c r="Y3640" s="1">
        <v>250</v>
      </c>
      <c r="Z3640" s="2">
        <v>0</v>
      </c>
      <c r="AA3640" s="2">
        <v>950.41</v>
      </c>
      <c r="AB3640" s="2">
        <v>620.16</v>
      </c>
    </row>
    <row r="3641" spans="24:28" x14ac:dyDescent="0.25">
      <c r="X3641" s="1">
        <v>116536</v>
      </c>
      <c r="Y3641" s="1">
        <v>180</v>
      </c>
      <c r="Z3641" s="2">
        <v>656.78</v>
      </c>
      <c r="AA3641" s="2">
        <v>588.30999999999995</v>
      </c>
      <c r="AB3641" s="2">
        <v>26.36</v>
      </c>
    </row>
    <row r="3642" spans="24:28" x14ac:dyDescent="0.25">
      <c r="X3642" s="1">
        <v>116572</v>
      </c>
      <c r="Y3642" s="1">
        <v>250</v>
      </c>
      <c r="Z3642" s="2">
        <v>0</v>
      </c>
      <c r="AA3642" s="2">
        <v>198.96</v>
      </c>
      <c r="AB3642" s="2">
        <v>49.74</v>
      </c>
    </row>
    <row r="3643" spans="24:28" x14ac:dyDescent="0.25">
      <c r="X3643" s="1">
        <v>116587</v>
      </c>
      <c r="Y3643" s="1">
        <v>290</v>
      </c>
      <c r="Z3643" s="2">
        <v>99.6</v>
      </c>
      <c r="AA3643" s="2">
        <v>0</v>
      </c>
      <c r="AB3643" s="2">
        <v>0</v>
      </c>
    </row>
    <row r="3644" spans="24:28" x14ac:dyDescent="0.25">
      <c r="X3644" s="1">
        <v>116610</v>
      </c>
      <c r="Y3644" s="1">
        <v>104</v>
      </c>
      <c r="Z3644" s="2">
        <v>17.399999999999999</v>
      </c>
      <c r="AA3644" s="2">
        <v>0</v>
      </c>
      <c r="AB3644" s="2">
        <v>17.96</v>
      </c>
    </row>
    <row r="3645" spans="24:28" x14ac:dyDescent="0.25">
      <c r="X3645" s="1">
        <v>116627</v>
      </c>
      <c r="Y3645" s="1">
        <v>150</v>
      </c>
      <c r="Z3645" s="2">
        <v>638.80999999999995</v>
      </c>
      <c r="AA3645" s="2">
        <v>0</v>
      </c>
      <c r="AB3645" s="2">
        <v>30.01</v>
      </c>
    </row>
    <row r="3646" spans="24:28" x14ac:dyDescent="0.25">
      <c r="X3646" s="1">
        <v>116648</v>
      </c>
      <c r="Y3646" s="1">
        <v>260</v>
      </c>
      <c r="Z3646" s="2">
        <v>186.16</v>
      </c>
      <c r="AA3646" s="2">
        <v>0</v>
      </c>
      <c r="AB3646" s="2">
        <v>74.150000000000006</v>
      </c>
    </row>
    <row r="3647" spans="24:28" x14ac:dyDescent="0.25">
      <c r="X3647" s="1">
        <v>116662</v>
      </c>
      <c r="Y3647" s="1">
        <v>400</v>
      </c>
      <c r="Z3647" s="2">
        <v>0</v>
      </c>
      <c r="AA3647" s="2">
        <v>0</v>
      </c>
      <c r="AB3647" s="2">
        <v>43.21</v>
      </c>
    </row>
    <row r="3648" spans="24:28" x14ac:dyDescent="0.25">
      <c r="X3648" s="1">
        <v>116666</v>
      </c>
      <c r="Y3648" s="1">
        <v>290</v>
      </c>
      <c r="Z3648" s="2">
        <v>0</v>
      </c>
      <c r="AA3648" s="2">
        <v>191.34</v>
      </c>
      <c r="AB3648" s="2">
        <v>0</v>
      </c>
    </row>
    <row r="3649" spans="24:28" x14ac:dyDescent="0.25">
      <c r="X3649" s="1">
        <v>116693</v>
      </c>
      <c r="Y3649" s="1">
        <v>150</v>
      </c>
      <c r="Z3649" s="2">
        <v>0</v>
      </c>
      <c r="AA3649" s="2">
        <v>0</v>
      </c>
      <c r="AB3649" s="2">
        <v>40.39</v>
      </c>
    </row>
    <row r="3650" spans="24:28" x14ac:dyDescent="0.25">
      <c r="X3650" s="1">
        <v>116701</v>
      </c>
      <c r="Y3650" s="1">
        <v>777</v>
      </c>
      <c r="Z3650" s="2">
        <v>368</v>
      </c>
      <c r="AA3650" s="2">
        <v>0</v>
      </c>
      <c r="AB3650" s="2">
        <v>383.8</v>
      </c>
    </row>
    <row r="3651" spans="24:28" x14ac:dyDescent="0.25">
      <c r="X3651" s="1">
        <v>116711</v>
      </c>
      <c r="Y3651" s="1">
        <v>260</v>
      </c>
      <c r="Z3651" s="2">
        <v>391.74</v>
      </c>
      <c r="AA3651" s="2">
        <v>0</v>
      </c>
      <c r="AB3651" s="2">
        <v>0</v>
      </c>
    </row>
    <row r="3652" spans="24:28" x14ac:dyDescent="0.25">
      <c r="X3652" s="1">
        <v>116743</v>
      </c>
      <c r="Y3652" s="1">
        <v>340</v>
      </c>
      <c r="Z3652" s="2">
        <v>136.9</v>
      </c>
      <c r="AA3652" s="2">
        <v>0</v>
      </c>
      <c r="AB3652" s="2">
        <v>972.25</v>
      </c>
    </row>
    <row r="3653" spans="24:28" x14ac:dyDescent="0.25">
      <c r="X3653" s="1">
        <v>116848</v>
      </c>
      <c r="Y3653" s="1">
        <v>370</v>
      </c>
      <c r="Z3653" s="2">
        <v>297.61</v>
      </c>
      <c r="AA3653" s="2">
        <v>0</v>
      </c>
      <c r="AB3653" s="2">
        <v>0</v>
      </c>
    </row>
    <row r="3654" spans="24:28" x14ac:dyDescent="0.25">
      <c r="X3654" s="1">
        <v>116880</v>
      </c>
      <c r="Y3654" s="1">
        <v>260</v>
      </c>
      <c r="Z3654" s="2">
        <v>460.32</v>
      </c>
      <c r="AA3654" s="2">
        <v>0</v>
      </c>
      <c r="AB3654" s="2">
        <v>0</v>
      </c>
    </row>
    <row r="3655" spans="24:28" x14ac:dyDescent="0.25">
      <c r="X3655" s="1">
        <v>116929</v>
      </c>
      <c r="Y3655" s="1">
        <v>4980</v>
      </c>
      <c r="Z3655" s="2">
        <v>0</v>
      </c>
      <c r="AA3655" s="2">
        <v>0</v>
      </c>
      <c r="AB3655" s="2">
        <v>638.9</v>
      </c>
    </row>
    <row r="3656" spans="24:28" x14ac:dyDescent="0.25">
      <c r="X3656" s="1">
        <v>116941</v>
      </c>
      <c r="Y3656" s="1">
        <v>650</v>
      </c>
      <c r="Z3656" s="2">
        <v>0</v>
      </c>
      <c r="AA3656" s="2">
        <v>72.900000000000006</v>
      </c>
      <c r="AB3656" s="2">
        <v>0</v>
      </c>
    </row>
    <row r="3657" spans="24:28" x14ac:dyDescent="0.25">
      <c r="X3657" s="1">
        <v>116943</v>
      </c>
      <c r="Y3657" s="1">
        <v>220</v>
      </c>
      <c r="Z3657" s="2">
        <v>503.65</v>
      </c>
      <c r="AA3657" s="2">
        <v>409.97</v>
      </c>
      <c r="AB3657" s="2">
        <v>463.78</v>
      </c>
    </row>
    <row r="3658" spans="24:28" x14ac:dyDescent="0.25">
      <c r="X3658" s="1">
        <v>116967</v>
      </c>
      <c r="Y3658" s="1">
        <v>320</v>
      </c>
      <c r="Z3658" s="2">
        <v>0</v>
      </c>
      <c r="AA3658" s="2">
        <v>142.58000000000001</v>
      </c>
      <c r="AB3658" s="2">
        <v>0</v>
      </c>
    </row>
    <row r="3659" spans="24:28" x14ac:dyDescent="0.25">
      <c r="X3659" s="1">
        <v>116985</v>
      </c>
      <c r="Y3659" s="1">
        <v>181</v>
      </c>
      <c r="Z3659" s="2">
        <v>0</v>
      </c>
      <c r="AA3659" s="2">
        <v>632.4</v>
      </c>
      <c r="AB3659" s="2">
        <v>0</v>
      </c>
    </row>
    <row r="3660" spans="24:28" x14ac:dyDescent="0.25">
      <c r="X3660" s="1">
        <v>116985</v>
      </c>
      <c r="Y3660" s="1">
        <v>500</v>
      </c>
      <c r="Z3660" s="2">
        <v>660.6</v>
      </c>
      <c r="AA3660" s="2">
        <v>0</v>
      </c>
      <c r="AB3660" s="2">
        <v>0</v>
      </c>
    </row>
    <row r="3661" spans="24:28" x14ac:dyDescent="0.25">
      <c r="X3661" s="1">
        <v>116997</v>
      </c>
      <c r="Y3661" s="1">
        <v>555</v>
      </c>
      <c r="Z3661" s="2">
        <v>0</v>
      </c>
      <c r="AA3661" s="2">
        <v>19.579999999999998</v>
      </c>
      <c r="AB3661" s="2">
        <v>0</v>
      </c>
    </row>
    <row r="3662" spans="24:28" x14ac:dyDescent="0.25">
      <c r="X3662" s="1">
        <v>117082</v>
      </c>
      <c r="Y3662" s="1">
        <v>290</v>
      </c>
      <c r="Z3662" s="2">
        <v>1898.4</v>
      </c>
      <c r="AA3662" s="2">
        <v>136.08000000000001</v>
      </c>
      <c r="AB3662" s="2">
        <v>1799.52</v>
      </c>
    </row>
    <row r="3663" spans="24:28" x14ac:dyDescent="0.25">
      <c r="X3663" s="1">
        <v>117083</v>
      </c>
      <c r="Y3663" s="1">
        <v>777</v>
      </c>
      <c r="Z3663" s="2">
        <v>382.08</v>
      </c>
      <c r="AA3663" s="2">
        <v>0</v>
      </c>
      <c r="AB3663" s="2">
        <v>0</v>
      </c>
    </row>
    <row r="3664" spans="24:28" x14ac:dyDescent="0.25">
      <c r="X3664" s="1">
        <v>117088</v>
      </c>
      <c r="Y3664" s="1">
        <v>777</v>
      </c>
      <c r="Z3664" s="2">
        <v>0</v>
      </c>
      <c r="AA3664" s="2">
        <v>2220</v>
      </c>
      <c r="AB3664" s="2">
        <v>0</v>
      </c>
    </row>
    <row r="3665" spans="24:28" x14ac:dyDescent="0.25">
      <c r="X3665" s="1">
        <v>117135</v>
      </c>
      <c r="Y3665" s="1">
        <v>280</v>
      </c>
      <c r="Z3665" s="2">
        <v>0</v>
      </c>
      <c r="AA3665" s="2">
        <v>107.16</v>
      </c>
      <c r="AB3665" s="2">
        <v>146.58000000000001</v>
      </c>
    </row>
    <row r="3666" spans="24:28" x14ac:dyDescent="0.25">
      <c r="X3666" s="1">
        <v>117153</v>
      </c>
      <c r="Y3666" s="1">
        <v>340</v>
      </c>
      <c r="Z3666" s="2">
        <v>101.21</v>
      </c>
      <c r="AA3666" s="2">
        <v>0</v>
      </c>
      <c r="AB3666" s="2">
        <v>239.58</v>
      </c>
    </row>
    <row r="3667" spans="24:28" x14ac:dyDescent="0.25">
      <c r="X3667" s="1">
        <v>117155</v>
      </c>
      <c r="Y3667" s="1">
        <v>370</v>
      </c>
      <c r="Z3667" s="2">
        <v>285.60000000000002</v>
      </c>
      <c r="AA3667" s="2">
        <v>0</v>
      </c>
      <c r="AB3667" s="2">
        <v>0</v>
      </c>
    </row>
    <row r="3668" spans="24:28" x14ac:dyDescent="0.25">
      <c r="X3668" s="1">
        <v>117200</v>
      </c>
      <c r="Y3668" s="1">
        <v>180</v>
      </c>
      <c r="Z3668" s="2">
        <v>54.41</v>
      </c>
      <c r="AA3668" s="2">
        <v>0</v>
      </c>
      <c r="AB3668" s="2">
        <v>0</v>
      </c>
    </row>
    <row r="3669" spans="24:28" x14ac:dyDescent="0.25">
      <c r="X3669" s="1">
        <v>117280</v>
      </c>
      <c r="Y3669" s="1">
        <v>180</v>
      </c>
      <c r="Z3669" s="2">
        <v>0</v>
      </c>
      <c r="AA3669" s="2">
        <v>251.19</v>
      </c>
      <c r="AB3669" s="2">
        <v>0</v>
      </c>
    </row>
    <row r="3670" spans="24:28" x14ac:dyDescent="0.25">
      <c r="X3670" s="1">
        <v>117320</v>
      </c>
      <c r="Y3670" s="1">
        <v>4980</v>
      </c>
      <c r="Z3670" s="2">
        <v>149.57</v>
      </c>
      <c r="AA3670" s="2">
        <v>0</v>
      </c>
      <c r="AB3670" s="2">
        <v>50.53</v>
      </c>
    </row>
    <row r="3671" spans="24:28" x14ac:dyDescent="0.25">
      <c r="X3671" s="1">
        <v>117330</v>
      </c>
      <c r="Y3671" s="1">
        <v>150</v>
      </c>
      <c r="Z3671" s="2">
        <v>0</v>
      </c>
      <c r="AA3671" s="2">
        <v>91.1</v>
      </c>
      <c r="AB3671" s="2">
        <v>279.26</v>
      </c>
    </row>
    <row r="3672" spans="24:28" x14ac:dyDescent="0.25">
      <c r="X3672" s="1">
        <v>117445</v>
      </c>
      <c r="Y3672" s="1">
        <v>650</v>
      </c>
      <c r="Z3672" s="2">
        <v>139.91</v>
      </c>
      <c r="AA3672" s="2">
        <v>99.67</v>
      </c>
      <c r="AB3672" s="2">
        <v>0</v>
      </c>
    </row>
    <row r="3673" spans="24:28" x14ac:dyDescent="0.25">
      <c r="X3673" s="1">
        <v>117450</v>
      </c>
      <c r="Y3673" s="1">
        <v>150</v>
      </c>
      <c r="Z3673" s="2">
        <v>0</v>
      </c>
      <c r="AA3673" s="2">
        <v>55.54</v>
      </c>
      <c r="AB3673" s="2">
        <v>35.96</v>
      </c>
    </row>
    <row r="3674" spans="24:28" x14ac:dyDescent="0.25">
      <c r="X3674" s="1">
        <v>117452</v>
      </c>
      <c r="Y3674" s="1">
        <v>555</v>
      </c>
      <c r="Z3674" s="2">
        <v>349.64</v>
      </c>
      <c r="AA3674" s="2">
        <v>0</v>
      </c>
      <c r="AB3674" s="2">
        <v>0</v>
      </c>
    </row>
    <row r="3675" spans="24:28" x14ac:dyDescent="0.25">
      <c r="X3675" s="1">
        <v>117519</v>
      </c>
      <c r="Y3675" s="1">
        <v>250</v>
      </c>
      <c r="Z3675" s="2">
        <v>830.16</v>
      </c>
      <c r="AA3675" s="2">
        <v>488.12</v>
      </c>
      <c r="AB3675" s="2">
        <v>489.62</v>
      </c>
    </row>
    <row r="3676" spans="24:28" x14ac:dyDescent="0.25">
      <c r="X3676" s="1">
        <v>117574</v>
      </c>
      <c r="Y3676" s="1">
        <v>300</v>
      </c>
      <c r="Z3676" s="2">
        <v>0</v>
      </c>
      <c r="AA3676" s="2">
        <v>0</v>
      </c>
      <c r="AB3676" s="2">
        <v>47.17</v>
      </c>
    </row>
    <row r="3677" spans="24:28" x14ac:dyDescent="0.25">
      <c r="X3677" s="1">
        <v>117623</v>
      </c>
      <c r="Y3677" s="1">
        <v>360</v>
      </c>
      <c r="Z3677" s="2">
        <v>27.39</v>
      </c>
      <c r="AA3677" s="2">
        <v>27.38</v>
      </c>
      <c r="AB3677" s="2">
        <v>0</v>
      </c>
    </row>
    <row r="3678" spans="24:28" x14ac:dyDescent="0.25">
      <c r="X3678" s="1">
        <v>117648</v>
      </c>
      <c r="Y3678" s="1">
        <v>370</v>
      </c>
      <c r="Z3678" s="2">
        <v>357.06</v>
      </c>
      <c r="AA3678" s="2">
        <v>443.9</v>
      </c>
      <c r="AB3678" s="2">
        <v>449.27</v>
      </c>
    </row>
    <row r="3679" spans="24:28" x14ac:dyDescent="0.25">
      <c r="X3679" s="1">
        <v>117664</v>
      </c>
      <c r="Y3679" s="1">
        <v>555</v>
      </c>
      <c r="Z3679" s="2">
        <v>0</v>
      </c>
      <c r="AA3679" s="2">
        <v>0</v>
      </c>
      <c r="AB3679" s="2">
        <v>592.32000000000005</v>
      </c>
    </row>
    <row r="3680" spans="24:28" x14ac:dyDescent="0.25">
      <c r="X3680" s="1">
        <v>117666</v>
      </c>
      <c r="Y3680" s="1">
        <v>180</v>
      </c>
      <c r="Z3680" s="2">
        <v>0</v>
      </c>
      <c r="AA3680" s="2">
        <v>50.87</v>
      </c>
      <c r="AB3680" s="2">
        <v>0</v>
      </c>
    </row>
    <row r="3681" spans="24:28" x14ac:dyDescent="0.25">
      <c r="X3681" s="1">
        <v>117676</v>
      </c>
      <c r="Y3681" s="1">
        <v>300</v>
      </c>
      <c r="Z3681" s="2">
        <v>0</v>
      </c>
      <c r="AA3681" s="2">
        <v>0</v>
      </c>
      <c r="AB3681" s="2">
        <v>597.6</v>
      </c>
    </row>
    <row r="3682" spans="24:28" x14ac:dyDescent="0.25">
      <c r="X3682" s="1">
        <v>117678</v>
      </c>
      <c r="Y3682" s="1">
        <v>290</v>
      </c>
      <c r="Z3682" s="2">
        <v>0</v>
      </c>
      <c r="AA3682" s="2">
        <v>286.92</v>
      </c>
      <c r="AB3682" s="2">
        <v>104.92</v>
      </c>
    </row>
    <row r="3683" spans="24:28" x14ac:dyDescent="0.25">
      <c r="X3683" s="1">
        <v>117687</v>
      </c>
      <c r="Y3683" s="1">
        <v>400</v>
      </c>
      <c r="Z3683" s="2">
        <v>0</v>
      </c>
      <c r="AA3683" s="2">
        <v>0</v>
      </c>
      <c r="AB3683" s="2">
        <v>49.01</v>
      </c>
    </row>
    <row r="3684" spans="24:28" x14ac:dyDescent="0.25">
      <c r="X3684" s="1">
        <v>117702</v>
      </c>
      <c r="Y3684" s="1">
        <v>555</v>
      </c>
      <c r="Z3684" s="2">
        <v>0</v>
      </c>
      <c r="AA3684" s="2">
        <v>19.16</v>
      </c>
      <c r="AB3684" s="2">
        <v>0</v>
      </c>
    </row>
    <row r="3685" spans="24:28" x14ac:dyDescent="0.25">
      <c r="X3685" s="1">
        <v>117735</v>
      </c>
      <c r="Y3685" s="1">
        <v>250</v>
      </c>
      <c r="Z3685" s="2">
        <v>46.59</v>
      </c>
      <c r="AA3685" s="2">
        <v>230.53</v>
      </c>
      <c r="AB3685" s="2">
        <v>183.24</v>
      </c>
    </row>
    <row r="3686" spans="24:28" x14ac:dyDescent="0.25">
      <c r="X3686" s="1">
        <v>117763</v>
      </c>
      <c r="Y3686" s="1">
        <v>260</v>
      </c>
      <c r="Z3686" s="2">
        <v>0</v>
      </c>
      <c r="AA3686" s="2">
        <v>0</v>
      </c>
      <c r="AB3686" s="2">
        <v>150.16</v>
      </c>
    </row>
    <row r="3687" spans="24:28" x14ac:dyDescent="0.25">
      <c r="X3687" s="1">
        <v>117765</v>
      </c>
      <c r="Y3687" s="1">
        <v>250</v>
      </c>
      <c r="Z3687" s="2">
        <v>360.24</v>
      </c>
      <c r="AA3687" s="2">
        <v>0</v>
      </c>
      <c r="AB3687" s="2">
        <v>0</v>
      </c>
    </row>
    <row r="3688" spans="24:28" x14ac:dyDescent="0.25">
      <c r="X3688" s="1">
        <v>117807</v>
      </c>
      <c r="Y3688" s="1">
        <v>370</v>
      </c>
      <c r="Z3688" s="2">
        <v>113.22</v>
      </c>
      <c r="AA3688" s="2">
        <v>0</v>
      </c>
      <c r="AB3688" s="2">
        <v>0</v>
      </c>
    </row>
    <row r="3689" spans="24:28" x14ac:dyDescent="0.25">
      <c r="X3689" s="1">
        <v>117836</v>
      </c>
      <c r="Y3689" s="1">
        <v>400</v>
      </c>
      <c r="Z3689" s="2">
        <v>0</v>
      </c>
      <c r="AA3689" s="2">
        <v>49.06</v>
      </c>
      <c r="AB3689" s="2">
        <v>0</v>
      </c>
    </row>
    <row r="3690" spans="24:28" x14ac:dyDescent="0.25">
      <c r="X3690" s="1">
        <v>117856</v>
      </c>
      <c r="Y3690" s="1">
        <v>260</v>
      </c>
      <c r="Z3690" s="2">
        <v>94.53</v>
      </c>
      <c r="AA3690" s="2">
        <v>293.32</v>
      </c>
      <c r="AB3690" s="2">
        <v>100.98</v>
      </c>
    </row>
    <row r="3691" spans="24:28" x14ac:dyDescent="0.25">
      <c r="X3691" s="1">
        <v>117877</v>
      </c>
      <c r="Y3691" s="1">
        <v>500</v>
      </c>
      <c r="Z3691" s="2">
        <v>0</v>
      </c>
      <c r="AA3691" s="2">
        <v>0</v>
      </c>
      <c r="AB3691" s="2">
        <v>197.4</v>
      </c>
    </row>
    <row r="3692" spans="24:28" x14ac:dyDescent="0.25">
      <c r="X3692" s="1">
        <v>117883</v>
      </c>
      <c r="Y3692" s="1">
        <v>4980</v>
      </c>
      <c r="Z3692" s="2">
        <v>0</v>
      </c>
      <c r="AA3692" s="2">
        <v>0</v>
      </c>
      <c r="AB3692" s="2">
        <v>477.48</v>
      </c>
    </row>
    <row r="3693" spans="24:28" x14ac:dyDescent="0.25">
      <c r="X3693" s="1">
        <v>117885</v>
      </c>
      <c r="Y3693" s="1">
        <v>370</v>
      </c>
      <c r="Z3693" s="2">
        <v>142.88999999999999</v>
      </c>
      <c r="AA3693" s="2">
        <v>239.23</v>
      </c>
      <c r="AB3693" s="2">
        <v>0</v>
      </c>
    </row>
    <row r="3694" spans="24:28" x14ac:dyDescent="0.25">
      <c r="X3694" s="1">
        <v>117919</v>
      </c>
      <c r="Y3694" s="1">
        <v>340</v>
      </c>
      <c r="Z3694" s="2">
        <v>98.42</v>
      </c>
      <c r="AA3694" s="2">
        <v>0</v>
      </c>
      <c r="AB3694" s="2">
        <v>0</v>
      </c>
    </row>
    <row r="3695" spans="24:28" x14ac:dyDescent="0.25">
      <c r="X3695" s="1">
        <v>117961</v>
      </c>
      <c r="Y3695" s="1">
        <v>150</v>
      </c>
      <c r="Z3695" s="2">
        <v>0</v>
      </c>
      <c r="AA3695" s="2">
        <v>0</v>
      </c>
      <c r="AB3695" s="2">
        <v>121.77</v>
      </c>
    </row>
    <row r="3696" spans="24:28" x14ac:dyDescent="0.25">
      <c r="X3696" s="1">
        <v>117962</v>
      </c>
      <c r="Y3696" s="1">
        <v>290</v>
      </c>
      <c r="Z3696" s="2">
        <v>0</v>
      </c>
      <c r="AA3696" s="2">
        <v>159.88</v>
      </c>
      <c r="AB3696" s="2">
        <v>0</v>
      </c>
    </row>
    <row r="3697" spans="24:28" x14ac:dyDescent="0.25">
      <c r="X3697" s="1">
        <v>117975</v>
      </c>
      <c r="Y3697" s="1">
        <v>104</v>
      </c>
      <c r="Z3697" s="2">
        <v>0</v>
      </c>
      <c r="AA3697" s="2">
        <v>0</v>
      </c>
      <c r="AB3697" s="2">
        <v>122.01</v>
      </c>
    </row>
    <row r="3698" spans="24:28" x14ac:dyDescent="0.25">
      <c r="X3698" s="1">
        <v>118007</v>
      </c>
      <c r="Y3698" s="1">
        <v>180</v>
      </c>
      <c r="Z3698" s="2">
        <v>0</v>
      </c>
      <c r="AA3698" s="2">
        <v>0</v>
      </c>
      <c r="AB3698" s="2">
        <v>152.61000000000001</v>
      </c>
    </row>
    <row r="3699" spans="24:28" x14ac:dyDescent="0.25">
      <c r="X3699" s="1">
        <v>118015</v>
      </c>
      <c r="Y3699" s="1">
        <v>300</v>
      </c>
      <c r="Z3699" s="2">
        <v>1774.08</v>
      </c>
      <c r="AA3699" s="2">
        <v>567.58000000000004</v>
      </c>
      <c r="AB3699" s="2">
        <v>106.92</v>
      </c>
    </row>
    <row r="3700" spans="24:28" x14ac:dyDescent="0.25">
      <c r="X3700" s="1">
        <v>118041</v>
      </c>
      <c r="Y3700" s="1">
        <v>370</v>
      </c>
      <c r="Z3700" s="2">
        <v>467.5</v>
      </c>
      <c r="AA3700" s="2">
        <v>0</v>
      </c>
      <c r="AB3700" s="2">
        <v>0</v>
      </c>
    </row>
    <row r="3701" spans="24:28" x14ac:dyDescent="0.25">
      <c r="X3701" s="1">
        <v>118056</v>
      </c>
      <c r="Y3701" s="1">
        <v>320</v>
      </c>
      <c r="Z3701" s="2">
        <v>453.78</v>
      </c>
      <c r="AA3701" s="2">
        <v>457.64</v>
      </c>
      <c r="AB3701" s="2">
        <v>533.96</v>
      </c>
    </row>
    <row r="3702" spans="24:28" x14ac:dyDescent="0.25">
      <c r="X3702" s="1">
        <v>118066</v>
      </c>
      <c r="Y3702" s="1">
        <v>777</v>
      </c>
      <c r="Z3702" s="2">
        <v>477.07</v>
      </c>
      <c r="AA3702" s="2">
        <v>0</v>
      </c>
      <c r="AB3702" s="2">
        <v>484.3</v>
      </c>
    </row>
    <row r="3703" spans="24:28" x14ac:dyDescent="0.25">
      <c r="X3703" s="1">
        <v>118165</v>
      </c>
      <c r="Y3703" s="1">
        <v>340</v>
      </c>
      <c r="Z3703" s="2">
        <v>0</v>
      </c>
      <c r="AA3703" s="2">
        <v>0</v>
      </c>
      <c r="AB3703" s="2">
        <v>51.98</v>
      </c>
    </row>
    <row r="3704" spans="24:28" x14ac:dyDescent="0.25">
      <c r="X3704" s="1">
        <v>118169</v>
      </c>
      <c r="Y3704" s="1">
        <v>320</v>
      </c>
      <c r="Z3704" s="2">
        <v>401.4</v>
      </c>
      <c r="AA3704" s="2">
        <v>180.46</v>
      </c>
      <c r="AB3704" s="2">
        <v>0</v>
      </c>
    </row>
    <row r="3705" spans="24:28" x14ac:dyDescent="0.25">
      <c r="X3705" s="1">
        <v>118176</v>
      </c>
      <c r="Y3705" s="1">
        <v>270</v>
      </c>
      <c r="Z3705" s="2">
        <v>0</v>
      </c>
      <c r="AA3705" s="2">
        <v>16155.05</v>
      </c>
      <c r="AB3705" s="2">
        <v>0</v>
      </c>
    </row>
    <row r="3706" spans="24:28" x14ac:dyDescent="0.25">
      <c r="X3706" s="1">
        <v>118227</v>
      </c>
      <c r="Y3706" s="1">
        <v>290</v>
      </c>
      <c r="Z3706" s="2">
        <v>176.22</v>
      </c>
      <c r="AA3706" s="2">
        <v>213.51</v>
      </c>
      <c r="AB3706" s="2">
        <v>0</v>
      </c>
    </row>
    <row r="3707" spans="24:28" x14ac:dyDescent="0.25">
      <c r="X3707" s="1">
        <v>118255</v>
      </c>
      <c r="Y3707" s="1">
        <v>150</v>
      </c>
      <c r="Z3707" s="2">
        <v>278.56</v>
      </c>
      <c r="AA3707" s="2">
        <v>142.38</v>
      </c>
      <c r="AB3707" s="2">
        <v>123.99</v>
      </c>
    </row>
    <row r="3708" spans="24:28" x14ac:dyDescent="0.25">
      <c r="X3708" s="1">
        <v>118276</v>
      </c>
      <c r="Y3708" s="1">
        <v>220</v>
      </c>
      <c r="Z3708" s="2">
        <v>92.39</v>
      </c>
      <c r="AA3708" s="2">
        <v>277.32</v>
      </c>
      <c r="AB3708" s="2">
        <v>614.08000000000004</v>
      </c>
    </row>
    <row r="3709" spans="24:28" x14ac:dyDescent="0.25">
      <c r="X3709" s="1">
        <v>118293</v>
      </c>
      <c r="Y3709" s="1">
        <v>180</v>
      </c>
      <c r="Z3709" s="2">
        <v>142.85</v>
      </c>
      <c r="AA3709" s="2">
        <v>0</v>
      </c>
      <c r="AB3709" s="2">
        <v>0</v>
      </c>
    </row>
    <row r="3710" spans="24:28" x14ac:dyDescent="0.25">
      <c r="X3710" s="1">
        <v>118299</v>
      </c>
      <c r="Y3710" s="1">
        <v>280</v>
      </c>
      <c r="Z3710" s="2">
        <v>119.58</v>
      </c>
      <c r="AA3710" s="2">
        <v>299.08</v>
      </c>
      <c r="AB3710" s="2">
        <v>197.67</v>
      </c>
    </row>
    <row r="3711" spans="24:28" x14ac:dyDescent="0.25">
      <c r="X3711" s="1">
        <v>118336</v>
      </c>
      <c r="Y3711" s="1">
        <v>104</v>
      </c>
      <c r="Z3711" s="2">
        <v>602.58000000000004</v>
      </c>
      <c r="AA3711" s="2">
        <v>249.6</v>
      </c>
      <c r="AB3711" s="2">
        <v>163.49</v>
      </c>
    </row>
    <row r="3712" spans="24:28" x14ac:dyDescent="0.25">
      <c r="X3712" s="1">
        <v>118340</v>
      </c>
      <c r="Y3712" s="1">
        <v>370</v>
      </c>
      <c r="Z3712" s="2">
        <v>614.66999999999996</v>
      </c>
      <c r="AA3712" s="2">
        <v>290.7</v>
      </c>
      <c r="AB3712" s="2">
        <v>238.37</v>
      </c>
    </row>
    <row r="3713" spans="24:28" x14ac:dyDescent="0.25">
      <c r="X3713" s="1">
        <v>118347</v>
      </c>
      <c r="Y3713" s="1">
        <v>104</v>
      </c>
      <c r="Z3713" s="2">
        <v>0</v>
      </c>
      <c r="AA3713" s="2">
        <v>0</v>
      </c>
      <c r="AB3713" s="2">
        <v>81.34</v>
      </c>
    </row>
    <row r="3714" spans="24:28" x14ac:dyDescent="0.25">
      <c r="X3714" s="1">
        <v>118400</v>
      </c>
      <c r="Y3714" s="1">
        <v>104</v>
      </c>
      <c r="Z3714" s="2">
        <v>46.22</v>
      </c>
      <c r="AA3714" s="2">
        <v>49.5</v>
      </c>
      <c r="AB3714" s="2">
        <v>46.22</v>
      </c>
    </row>
    <row r="3715" spans="24:28" x14ac:dyDescent="0.25">
      <c r="X3715" s="1">
        <v>118405</v>
      </c>
      <c r="Y3715" s="1">
        <v>220</v>
      </c>
      <c r="Z3715" s="2">
        <v>0</v>
      </c>
      <c r="AA3715" s="2">
        <v>46.59</v>
      </c>
      <c r="AB3715" s="2">
        <v>0</v>
      </c>
    </row>
    <row r="3716" spans="24:28" x14ac:dyDescent="0.25">
      <c r="X3716" s="1">
        <v>118484</v>
      </c>
      <c r="Y3716" s="1">
        <v>450</v>
      </c>
      <c r="Z3716" s="2">
        <v>48.68</v>
      </c>
      <c r="AA3716" s="2">
        <v>0</v>
      </c>
      <c r="AB3716" s="2">
        <v>0</v>
      </c>
    </row>
    <row r="3717" spans="24:28" x14ac:dyDescent="0.25">
      <c r="X3717" s="1">
        <v>118589</v>
      </c>
      <c r="Y3717" s="1">
        <v>104</v>
      </c>
      <c r="Z3717" s="2">
        <v>801.84</v>
      </c>
      <c r="AA3717" s="2">
        <v>498.1</v>
      </c>
      <c r="AB3717" s="2">
        <v>1843.3</v>
      </c>
    </row>
    <row r="3718" spans="24:28" x14ac:dyDescent="0.25">
      <c r="X3718" s="1">
        <v>118591</v>
      </c>
      <c r="Y3718" s="1">
        <v>4980</v>
      </c>
      <c r="Z3718" s="2">
        <v>45.84</v>
      </c>
      <c r="AA3718" s="2">
        <v>0</v>
      </c>
      <c r="AB3718" s="2">
        <v>49.79</v>
      </c>
    </row>
    <row r="3719" spans="24:28" x14ac:dyDescent="0.25">
      <c r="X3719" s="1">
        <v>118595</v>
      </c>
      <c r="Y3719" s="1">
        <v>500</v>
      </c>
      <c r="Z3719" s="2">
        <v>0</v>
      </c>
      <c r="AA3719" s="2">
        <v>107.27</v>
      </c>
      <c r="AB3719" s="2">
        <v>0</v>
      </c>
    </row>
    <row r="3720" spans="24:28" x14ac:dyDescent="0.25">
      <c r="X3720" s="1">
        <v>118665</v>
      </c>
      <c r="Y3720" s="1">
        <v>150</v>
      </c>
      <c r="Z3720" s="2">
        <v>72.88</v>
      </c>
      <c r="AA3720" s="2">
        <v>0</v>
      </c>
      <c r="AB3720" s="2">
        <v>0</v>
      </c>
    </row>
    <row r="3721" spans="24:28" x14ac:dyDescent="0.25">
      <c r="X3721" s="1">
        <v>118693</v>
      </c>
      <c r="Y3721" s="1">
        <v>555</v>
      </c>
      <c r="Z3721" s="2">
        <v>0</v>
      </c>
      <c r="AA3721" s="2">
        <v>444.15</v>
      </c>
      <c r="AB3721" s="2">
        <v>0</v>
      </c>
    </row>
    <row r="3722" spans="24:28" x14ac:dyDescent="0.25">
      <c r="X3722" s="1">
        <v>118696</v>
      </c>
      <c r="Y3722" s="1">
        <v>250</v>
      </c>
      <c r="Z3722" s="2">
        <v>0</v>
      </c>
      <c r="AA3722" s="2">
        <v>0</v>
      </c>
      <c r="AB3722" s="2">
        <v>96.42</v>
      </c>
    </row>
    <row r="3723" spans="24:28" x14ac:dyDescent="0.25">
      <c r="X3723" s="1">
        <v>118721</v>
      </c>
      <c r="Y3723" s="1">
        <v>290</v>
      </c>
      <c r="Z3723" s="2">
        <v>49.44</v>
      </c>
      <c r="AA3723" s="2">
        <v>0</v>
      </c>
      <c r="AB3723" s="2">
        <v>168.75</v>
      </c>
    </row>
    <row r="3724" spans="24:28" x14ac:dyDescent="0.25">
      <c r="X3724" s="1">
        <v>118738</v>
      </c>
      <c r="Y3724" s="1">
        <v>220</v>
      </c>
      <c r="Z3724" s="2">
        <v>0</v>
      </c>
      <c r="AA3724" s="2">
        <v>181.64</v>
      </c>
      <c r="AB3724" s="2">
        <v>0</v>
      </c>
    </row>
    <row r="3725" spans="24:28" x14ac:dyDescent="0.25">
      <c r="X3725" s="1">
        <v>118755</v>
      </c>
      <c r="Y3725" s="1">
        <v>450</v>
      </c>
      <c r="Z3725" s="2">
        <v>116.61</v>
      </c>
      <c r="AA3725" s="2">
        <v>0</v>
      </c>
      <c r="AB3725" s="2">
        <v>0</v>
      </c>
    </row>
    <row r="3726" spans="24:28" x14ac:dyDescent="0.25">
      <c r="X3726" s="1">
        <v>118779</v>
      </c>
      <c r="Y3726" s="1">
        <v>150</v>
      </c>
      <c r="Z3726" s="2">
        <v>1071.8</v>
      </c>
      <c r="AA3726" s="2">
        <v>0</v>
      </c>
      <c r="AB3726" s="2">
        <v>605.85</v>
      </c>
    </row>
    <row r="3727" spans="24:28" x14ac:dyDescent="0.25">
      <c r="X3727" s="1">
        <v>118824</v>
      </c>
      <c r="Y3727" s="1">
        <v>340</v>
      </c>
      <c r="Z3727" s="2">
        <v>0</v>
      </c>
      <c r="AA3727" s="2">
        <v>95.64</v>
      </c>
      <c r="AB3727" s="2">
        <v>0</v>
      </c>
    </row>
    <row r="3728" spans="24:28" x14ac:dyDescent="0.25">
      <c r="X3728" s="1">
        <v>118846</v>
      </c>
      <c r="Y3728" s="1">
        <v>555</v>
      </c>
      <c r="Z3728" s="2">
        <v>474.5</v>
      </c>
      <c r="AA3728" s="2">
        <v>0</v>
      </c>
      <c r="AB3728" s="2">
        <v>0</v>
      </c>
    </row>
    <row r="3729" spans="24:28" x14ac:dyDescent="0.25">
      <c r="X3729" s="1">
        <v>118884</v>
      </c>
      <c r="Y3729" s="1">
        <v>290</v>
      </c>
      <c r="Z3729" s="2">
        <v>0</v>
      </c>
      <c r="AA3729" s="2">
        <v>112.62</v>
      </c>
      <c r="AB3729" s="2">
        <v>0</v>
      </c>
    </row>
    <row r="3730" spans="24:28" x14ac:dyDescent="0.25">
      <c r="X3730" s="1">
        <v>118888</v>
      </c>
      <c r="Y3730" s="1">
        <v>320</v>
      </c>
      <c r="Z3730" s="2">
        <v>51.51</v>
      </c>
      <c r="AA3730" s="2">
        <v>0</v>
      </c>
      <c r="AB3730" s="2">
        <v>0</v>
      </c>
    </row>
    <row r="3731" spans="24:28" x14ac:dyDescent="0.25">
      <c r="X3731" s="1">
        <v>118910</v>
      </c>
      <c r="Y3731" s="1">
        <v>500</v>
      </c>
      <c r="Z3731" s="2">
        <v>125.14</v>
      </c>
      <c r="AA3731" s="2">
        <v>0</v>
      </c>
      <c r="AB3731" s="2">
        <v>0</v>
      </c>
    </row>
    <row r="3732" spans="24:28" x14ac:dyDescent="0.25">
      <c r="X3732" s="1">
        <v>118911</v>
      </c>
      <c r="Y3732" s="1">
        <v>400</v>
      </c>
      <c r="Z3732" s="2">
        <v>42.52</v>
      </c>
      <c r="AA3732" s="2">
        <v>0</v>
      </c>
      <c r="AB3732" s="2">
        <v>0</v>
      </c>
    </row>
    <row r="3733" spans="24:28" x14ac:dyDescent="0.25">
      <c r="X3733" s="1">
        <v>118924</v>
      </c>
      <c r="Y3733" s="1">
        <v>260</v>
      </c>
      <c r="Z3733" s="2">
        <v>0</v>
      </c>
      <c r="AA3733" s="2">
        <v>0</v>
      </c>
      <c r="AB3733" s="2">
        <v>86.65</v>
      </c>
    </row>
    <row r="3734" spans="24:28" x14ac:dyDescent="0.25">
      <c r="X3734" s="1">
        <v>118931</v>
      </c>
      <c r="Y3734" s="1">
        <v>555</v>
      </c>
      <c r="Z3734" s="2">
        <v>0</v>
      </c>
      <c r="AA3734" s="2">
        <v>0</v>
      </c>
      <c r="AB3734" s="2">
        <v>152.04</v>
      </c>
    </row>
    <row r="3735" spans="24:28" x14ac:dyDescent="0.25">
      <c r="X3735" s="1">
        <v>118943</v>
      </c>
      <c r="Y3735" s="1">
        <v>150</v>
      </c>
      <c r="Z3735" s="2">
        <v>0</v>
      </c>
      <c r="AA3735" s="2">
        <v>49.01</v>
      </c>
      <c r="AB3735" s="2">
        <v>0</v>
      </c>
    </row>
    <row r="3736" spans="24:28" x14ac:dyDescent="0.25">
      <c r="X3736" s="1">
        <v>119031</v>
      </c>
      <c r="Y3736" s="1">
        <v>270</v>
      </c>
      <c r="Z3736" s="2">
        <v>1169.8399999999999</v>
      </c>
      <c r="AA3736" s="2">
        <v>477.42</v>
      </c>
      <c r="AB3736" s="2">
        <v>420.16</v>
      </c>
    </row>
    <row r="3737" spans="24:28" x14ac:dyDescent="0.25">
      <c r="X3737" s="1">
        <v>119040</v>
      </c>
      <c r="Y3737" s="1">
        <v>250</v>
      </c>
      <c r="Z3737" s="2">
        <v>204.25</v>
      </c>
      <c r="AA3737" s="2">
        <v>0</v>
      </c>
      <c r="AB3737" s="2">
        <v>0</v>
      </c>
    </row>
    <row r="3738" spans="24:28" x14ac:dyDescent="0.25">
      <c r="X3738" s="1">
        <v>119048</v>
      </c>
      <c r="Y3738" s="1">
        <v>290</v>
      </c>
      <c r="Z3738" s="2">
        <v>569.46</v>
      </c>
      <c r="AA3738" s="2">
        <v>181.3</v>
      </c>
      <c r="AB3738" s="2">
        <v>279</v>
      </c>
    </row>
    <row r="3739" spans="24:28" x14ac:dyDescent="0.25">
      <c r="X3739" s="1">
        <v>119060</v>
      </c>
      <c r="Y3739" s="1">
        <v>150</v>
      </c>
      <c r="Z3739" s="2">
        <v>230.34</v>
      </c>
      <c r="AA3739" s="2">
        <v>0</v>
      </c>
      <c r="AB3739" s="2">
        <v>40.39</v>
      </c>
    </row>
    <row r="3740" spans="24:28" x14ac:dyDescent="0.25">
      <c r="X3740" s="1">
        <v>119101</v>
      </c>
      <c r="Y3740" s="1">
        <v>260</v>
      </c>
      <c r="Z3740" s="2">
        <v>735.76</v>
      </c>
      <c r="AA3740" s="2">
        <v>190.64</v>
      </c>
      <c r="AB3740" s="2">
        <v>690.07</v>
      </c>
    </row>
    <row r="3741" spans="24:28" x14ac:dyDescent="0.25">
      <c r="X3741" s="1">
        <v>119118</v>
      </c>
      <c r="Y3741" s="1">
        <v>220</v>
      </c>
      <c r="Z3741" s="2">
        <v>0</v>
      </c>
      <c r="AA3741" s="2">
        <v>136.24</v>
      </c>
      <c r="AB3741" s="2">
        <v>0</v>
      </c>
    </row>
    <row r="3742" spans="24:28" x14ac:dyDescent="0.25">
      <c r="X3742" s="1">
        <v>119124</v>
      </c>
      <c r="Y3742" s="1">
        <v>290</v>
      </c>
      <c r="Z3742" s="2">
        <v>239.14</v>
      </c>
      <c r="AA3742" s="2">
        <v>0</v>
      </c>
      <c r="AB3742" s="2">
        <v>0</v>
      </c>
    </row>
    <row r="3743" spans="24:28" x14ac:dyDescent="0.25">
      <c r="X3743" s="1">
        <v>119175</v>
      </c>
      <c r="Y3743" s="1">
        <v>555</v>
      </c>
      <c r="Z3743" s="2">
        <v>195</v>
      </c>
      <c r="AA3743" s="2">
        <v>0</v>
      </c>
      <c r="AB3743" s="2">
        <v>0</v>
      </c>
    </row>
    <row r="3744" spans="24:28" x14ac:dyDescent="0.25">
      <c r="X3744" s="1">
        <v>119179</v>
      </c>
      <c r="Y3744" s="1">
        <v>555</v>
      </c>
      <c r="Z3744" s="2">
        <v>1032.29</v>
      </c>
      <c r="AA3744" s="2">
        <v>0</v>
      </c>
      <c r="AB3744" s="2">
        <v>389.54</v>
      </c>
    </row>
    <row r="3745" spans="24:28" x14ac:dyDescent="0.25">
      <c r="X3745" s="1">
        <v>119223</v>
      </c>
      <c r="Y3745" s="1">
        <v>150</v>
      </c>
      <c r="Z3745" s="2">
        <v>0</v>
      </c>
      <c r="AA3745" s="2">
        <v>0</v>
      </c>
      <c r="AB3745" s="2">
        <v>98.02</v>
      </c>
    </row>
    <row r="3746" spans="24:28" x14ac:dyDescent="0.25">
      <c r="X3746" s="1">
        <v>119241</v>
      </c>
      <c r="Y3746" s="1">
        <v>150</v>
      </c>
      <c r="Z3746" s="2">
        <v>0</v>
      </c>
      <c r="AA3746" s="2">
        <v>0</v>
      </c>
      <c r="AB3746" s="2">
        <v>193.33</v>
      </c>
    </row>
    <row r="3747" spans="24:28" x14ac:dyDescent="0.25">
      <c r="X3747" s="1">
        <v>119258</v>
      </c>
      <c r="Y3747" s="1">
        <v>150</v>
      </c>
      <c r="Z3747" s="2">
        <v>5.28</v>
      </c>
      <c r="AA3747" s="2">
        <v>0</v>
      </c>
      <c r="AB3747" s="2">
        <v>0</v>
      </c>
    </row>
    <row r="3748" spans="24:28" x14ac:dyDescent="0.25">
      <c r="X3748" s="1">
        <v>119280</v>
      </c>
      <c r="Y3748" s="1">
        <v>500</v>
      </c>
      <c r="Z3748" s="2">
        <v>182.55</v>
      </c>
      <c r="AA3748" s="2">
        <v>186.47</v>
      </c>
      <c r="AB3748" s="2">
        <v>0</v>
      </c>
    </row>
    <row r="3749" spans="24:28" x14ac:dyDescent="0.25">
      <c r="X3749" s="1">
        <v>119303</v>
      </c>
      <c r="Y3749" s="1">
        <v>290</v>
      </c>
      <c r="Z3749" s="2">
        <v>521.07000000000005</v>
      </c>
      <c r="AA3749" s="2">
        <v>182.12</v>
      </c>
      <c r="AB3749" s="2">
        <v>0</v>
      </c>
    </row>
    <row r="3750" spans="24:28" x14ac:dyDescent="0.25">
      <c r="X3750" s="1">
        <v>119320</v>
      </c>
      <c r="Y3750" s="1">
        <v>250</v>
      </c>
      <c r="Z3750" s="2">
        <v>11.06</v>
      </c>
      <c r="AA3750" s="2">
        <v>0</v>
      </c>
      <c r="AB3750" s="2">
        <v>0</v>
      </c>
    </row>
    <row r="3751" spans="24:28" x14ac:dyDescent="0.25">
      <c r="X3751" s="1">
        <v>119333</v>
      </c>
      <c r="Y3751" s="1">
        <v>280</v>
      </c>
      <c r="Z3751" s="2">
        <v>0</v>
      </c>
      <c r="AA3751" s="2">
        <v>0</v>
      </c>
      <c r="AB3751" s="2">
        <v>26.21</v>
      </c>
    </row>
    <row r="3752" spans="24:28" x14ac:dyDescent="0.25">
      <c r="X3752" s="1">
        <v>119359</v>
      </c>
      <c r="Y3752" s="1">
        <v>104</v>
      </c>
      <c r="Z3752" s="2">
        <v>0</v>
      </c>
      <c r="AA3752" s="2">
        <v>0</v>
      </c>
      <c r="AB3752" s="2">
        <v>664.92</v>
      </c>
    </row>
    <row r="3753" spans="24:28" x14ac:dyDescent="0.25">
      <c r="X3753" s="1">
        <v>119371</v>
      </c>
      <c r="Y3753" s="1">
        <v>250</v>
      </c>
      <c r="Z3753" s="2">
        <v>0</v>
      </c>
      <c r="AA3753" s="2">
        <v>0</v>
      </c>
      <c r="AB3753" s="2">
        <v>123</v>
      </c>
    </row>
    <row r="3754" spans="24:28" x14ac:dyDescent="0.25">
      <c r="X3754" s="1">
        <v>119374</v>
      </c>
      <c r="Y3754" s="1">
        <v>150</v>
      </c>
      <c r="Z3754" s="2">
        <v>45.22</v>
      </c>
      <c r="AA3754" s="2">
        <v>70.650000000000006</v>
      </c>
      <c r="AB3754" s="2">
        <v>0</v>
      </c>
    </row>
    <row r="3755" spans="24:28" x14ac:dyDescent="0.25">
      <c r="X3755" s="1">
        <v>119415</v>
      </c>
      <c r="Y3755" s="1">
        <v>777</v>
      </c>
      <c r="Z3755" s="2">
        <v>367.9</v>
      </c>
      <c r="AA3755" s="2">
        <v>0</v>
      </c>
      <c r="AB3755" s="2">
        <v>0</v>
      </c>
    </row>
    <row r="3756" spans="24:28" x14ac:dyDescent="0.25">
      <c r="X3756" s="1">
        <v>119464</v>
      </c>
      <c r="Y3756" s="1">
        <v>220</v>
      </c>
      <c r="Z3756" s="2">
        <v>315.10000000000002</v>
      </c>
      <c r="AA3756" s="2">
        <v>0</v>
      </c>
      <c r="AB3756" s="2">
        <v>0</v>
      </c>
    </row>
    <row r="3757" spans="24:28" x14ac:dyDescent="0.25">
      <c r="X3757" s="1">
        <v>119467</v>
      </c>
      <c r="Y3757" s="1">
        <v>180</v>
      </c>
      <c r="Z3757" s="2">
        <v>193.88</v>
      </c>
      <c r="AA3757" s="2">
        <v>164.7</v>
      </c>
      <c r="AB3757" s="2">
        <v>283.52</v>
      </c>
    </row>
    <row r="3758" spans="24:28" x14ac:dyDescent="0.25">
      <c r="X3758" s="1">
        <v>119537</v>
      </c>
      <c r="Y3758" s="1">
        <v>400</v>
      </c>
      <c r="Z3758" s="2">
        <v>0</v>
      </c>
      <c r="AA3758" s="2">
        <v>0</v>
      </c>
      <c r="AB3758" s="2">
        <v>49.06</v>
      </c>
    </row>
    <row r="3759" spans="24:28" x14ac:dyDescent="0.25">
      <c r="X3759" s="1">
        <v>119549</v>
      </c>
      <c r="Y3759" s="1">
        <v>500</v>
      </c>
      <c r="Z3759" s="2">
        <v>9.06</v>
      </c>
      <c r="AA3759" s="2">
        <v>40.950000000000003</v>
      </c>
      <c r="AB3759" s="2">
        <v>0</v>
      </c>
    </row>
    <row r="3760" spans="24:28" x14ac:dyDescent="0.25">
      <c r="X3760" s="1">
        <v>119551</v>
      </c>
      <c r="Y3760" s="1">
        <v>400</v>
      </c>
      <c r="Z3760" s="2">
        <v>0</v>
      </c>
      <c r="AA3760" s="2">
        <v>0</v>
      </c>
      <c r="AB3760" s="2">
        <v>318.27999999999997</v>
      </c>
    </row>
    <row r="3761" spans="24:28" x14ac:dyDescent="0.25">
      <c r="X3761" s="1">
        <v>119560</v>
      </c>
      <c r="Y3761" s="1">
        <v>104</v>
      </c>
      <c r="Z3761" s="2">
        <v>0</v>
      </c>
      <c r="AA3761" s="2">
        <v>528.66</v>
      </c>
      <c r="AB3761" s="2">
        <v>366.48</v>
      </c>
    </row>
    <row r="3762" spans="24:28" x14ac:dyDescent="0.25">
      <c r="X3762" s="1">
        <v>119625</v>
      </c>
      <c r="Y3762" s="1">
        <v>280</v>
      </c>
      <c r="Z3762" s="2">
        <v>114.88</v>
      </c>
      <c r="AA3762" s="2">
        <v>81.33</v>
      </c>
      <c r="AB3762" s="2">
        <v>0</v>
      </c>
    </row>
    <row r="3763" spans="24:28" x14ac:dyDescent="0.25">
      <c r="X3763" s="1">
        <v>119632</v>
      </c>
      <c r="Y3763" s="1">
        <v>450</v>
      </c>
      <c r="Z3763" s="2">
        <v>239.89</v>
      </c>
      <c r="AA3763" s="2">
        <v>198.96</v>
      </c>
      <c r="AB3763" s="2">
        <v>0</v>
      </c>
    </row>
    <row r="3764" spans="24:28" x14ac:dyDescent="0.25">
      <c r="X3764" s="1">
        <v>119642</v>
      </c>
      <c r="Y3764" s="1">
        <v>320</v>
      </c>
      <c r="Z3764" s="2">
        <v>181.34</v>
      </c>
      <c r="AA3764" s="2">
        <v>0</v>
      </c>
      <c r="AB3764" s="2">
        <v>0</v>
      </c>
    </row>
    <row r="3765" spans="24:28" x14ac:dyDescent="0.25">
      <c r="X3765" s="1">
        <v>119649</v>
      </c>
      <c r="Y3765" s="1">
        <v>290</v>
      </c>
      <c r="Z3765" s="2">
        <v>139.72</v>
      </c>
      <c r="AA3765" s="2">
        <v>0</v>
      </c>
      <c r="AB3765" s="2">
        <v>199.01</v>
      </c>
    </row>
    <row r="3766" spans="24:28" x14ac:dyDescent="0.25">
      <c r="X3766" s="1">
        <v>119678</v>
      </c>
      <c r="Y3766" s="1">
        <v>150</v>
      </c>
      <c r="Z3766" s="2">
        <v>139.79</v>
      </c>
      <c r="AA3766" s="2">
        <v>97.24</v>
      </c>
      <c r="AB3766" s="2">
        <v>0</v>
      </c>
    </row>
    <row r="3767" spans="24:28" x14ac:dyDescent="0.25">
      <c r="X3767" s="1">
        <v>119682</v>
      </c>
      <c r="Y3767" s="1">
        <v>260</v>
      </c>
      <c r="Z3767" s="2">
        <v>0</v>
      </c>
      <c r="AA3767" s="2">
        <v>143.25</v>
      </c>
      <c r="AB3767" s="2">
        <v>0</v>
      </c>
    </row>
    <row r="3768" spans="24:28" x14ac:dyDescent="0.25">
      <c r="X3768" s="1">
        <v>119698</v>
      </c>
      <c r="Y3768" s="1">
        <v>150</v>
      </c>
      <c r="Z3768" s="2">
        <v>0</v>
      </c>
      <c r="AA3768" s="2">
        <v>297.68</v>
      </c>
      <c r="AB3768" s="2">
        <v>299.01</v>
      </c>
    </row>
    <row r="3769" spans="24:28" x14ac:dyDescent="0.25">
      <c r="X3769" s="1">
        <v>119713</v>
      </c>
      <c r="Y3769" s="1">
        <v>650</v>
      </c>
      <c r="Z3769" s="2">
        <v>0</v>
      </c>
      <c r="AA3769" s="2">
        <v>54.54</v>
      </c>
      <c r="AB3769" s="2">
        <v>0</v>
      </c>
    </row>
    <row r="3770" spans="24:28" x14ac:dyDescent="0.25">
      <c r="X3770" s="1">
        <v>119747</v>
      </c>
      <c r="Y3770" s="1">
        <v>777</v>
      </c>
      <c r="Z3770" s="2">
        <v>1205.22</v>
      </c>
      <c r="AA3770" s="2">
        <v>36.51</v>
      </c>
      <c r="AB3770" s="2">
        <v>0</v>
      </c>
    </row>
    <row r="3771" spans="24:28" x14ac:dyDescent="0.25">
      <c r="X3771" s="1">
        <v>119753</v>
      </c>
      <c r="Y3771" s="1">
        <v>340</v>
      </c>
      <c r="Z3771" s="2">
        <v>27.38</v>
      </c>
      <c r="AA3771" s="2">
        <v>187.35</v>
      </c>
      <c r="AB3771" s="2">
        <v>0</v>
      </c>
    </row>
    <row r="3772" spans="24:28" x14ac:dyDescent="0.25">
      <c r="X3772" s="1">
        <v>119786</v>
      </c>
      <c r="Y3772" s="1">
        <v>777</v>
      </c>
      <c r="Z3772" s="2">
        <v>366.04</v>
      </c>
      <c r="AA3772" s="2">
        <v>0</v>
      </c>
      <c r="AB3772" s="2">
        <v>0</v>
      </c>
    </row>
    <row r="3773" spans="24:28" x14ac:dyDescent="0.25">
      <c r="X3773" s="1">
        <v>119877</v>
      </c>
      <c r="Y3773" s="1">
        <v>300</v>
      </c>
      <c r="Z3773" s="2">
        <v>0</v>
      </c>
      <c r="AA3773" s="2">
        <v>0</v>
      </c>
      <c r="AB3773" s="2">
        <v>194.27</v>
      </c>
    </row>
    <row r="3774" spans="24:28" x14ac:dyDescent="0.25">
      <c r="X3774" s="1">
        <v>119892</v>
      </c>
      <c r="Y3774" s="1">
        <v>104</v>
      </c>
      <c r="Z3774" s="2">
        <v>50.37</v>
      </c>
      <c r="AA3774" s="2">
        <v>0</v>
      </c>
      <c r="AB3774" s="2">
        <v>48.21</v>
      </c>
    </row>
    <row r="3775" spans="24:28" x14ac:dyDescent="0.25">
      <c r="X3775" s="1">
        <v>119911</v>
      </c>
      <c r="Y3775" s="1">
        <v>555</v>
      </c>
      <c r="Z3775" s="2">
        <v>60.24</v>
      </c>
      <c r="AA3775" s="2">
        <v>569</v>
      </c>
      <c r="AB3775" s="2">
        <v>0</v>
      </c>
    </row>
    <row r="3776" spans="24:28" x14ac:dyDescent="0.25">
      <c r="X3776" s="1">
        <v>119935</v>
      </c>
      <c r="Y3776" s="1">
        <v>104</v>
      </c>
      <c r="Z3776" s="2">
        <v>0</v>
      </c>
      <c r="AA3776" s="2">
        <v>38.53</v>
      </c>
      <c r="AB3776" s="2">
        <v>0</v>
      </c>
    </row>
    <row r="3777" spans="24:28" x14ac:dyDescent="0.25">
      <c r="X3777" s="1">
        <v>119971</v>
      </c>
      <c r="Y3777" s="1">
        <v>104</v>
      </c>
      <c r="Z3777" s="2">
        <v>188.09</v>
      </c>
      <c r="AA3777" s="2">
        <v>0</v>
      </c>
      <c r="AB3777" s="2">
        <v>49.35</v>
      </c>
    </row>
    <row r="3778" spans="24:28" x14ac:dyDescent="0.25">
      <c r="X3778" s="1">
        <v>119974</v>
      </c>
      <c r="Y3778" s="1">
        <v>250</v>
      </c>
      <c r="Z3778" s="2">
        <v>0</v>
      </c>
      <c r="AA3778" s="2">
        <v>296.7</v>
      </c>
      <c r="AB3778" s="2">
        <v>225.78</v>
      </c>
    </row>
    <row r="3779" spans="24:28" x14ac:dyDescent="0.25">
      <c r="X3779" s="1">
        <v>119984</v>
      </c>
      <c r="Y3779" s="1">
        <v>290</v>
      </c>
      <c r="Z3779" s="2">
        <v>526.5</v>
      </c>
      <c r="AA3779" s="2">
        <v>47.97</v>
      </c>
      <c r="AB3779" s="2">
        <v>0</v>
      </c>
    </row>
    <row r="3780" spans="24:28" x14ac:dyDescent="0.25">
      <c r="X3780" s="1">
        <v>120006</v>
      </c>
      <c r="Y3780" s="1">
        <v>370</v>
      </c>
      <c r="Z3780" s="2">
        <v>0</v>
      </c>
      <c r="AA3780" s="2">
        <v>0</v>
      </c>
      <c r="AB3780" s="2">
        <v>128.66999999999999</v>
      </c>
    </row>
    <row r="3781" spans="24:28" x14ac:dyDescent="0.25">
      <c r="X3781" s="1">
        <v>120007</v>
      </c>
      <c r="Y3781" s="1">
        <v>500</v>
      </c>
      <c r="Z3781" s="2">
        <v>201.68</v>
      </c>
      <c r="AA3781" s="2">
        <v>0</v>
      </c>
      <c r="AB3781" s="2">
        <v>0</v>
      </c>
    </row>
    <row r="3782" spans="24:28" x14ac:dyDescent="0.25">
      <c r="X3782" s="1">
        <v>120018</v>
      </c>
      <c r="Y3782" s="1">
        <v>104</v>
      </c>
      <c r="Z3782" s="2">
        <v>46.59</v>
      </c>
      <c r="AA3782" s="2">
        <v>86.46</v>
      </c>
      <c r="AB3782" s="2">
        <v>49.43</v>
      </c>
    </row>
    <row r="3783" spans="24:28" x14ac:dyDescent="0.25">
      <c r="X3783" s="1">
        <v>120035</v>
      </c>
      <c r="Y3783" s="1">
        <v>450</v>
      </c>
      <c r="Z3783" s="2">
        <v>0</v>
      </c>
      <c r="AA3783" s="2">
        <v>31.92</v>
      </c>
      <c r="AB3783" s="2">
        <v>94.84</v>
      </c>
    </row>
    <row r="3784" spans="24:28" x14ac:dyDescent="0.25">
      <c r="X3784" s="1">
        <v>120089</v>
      </c>
      <c r="Y3784" s="1">
        <v>250</v>
      </c>
      <c r="Z3784" s="2">
        <v>0</v>
      </c>
      <c r="AA3784" s="2">
        <v>552.15</v>
      </c>
      <c r="AB3784" s="2">
        <v>0</v>
      </c>
    </row>
    <row r="3785" spans="24:28" x14ac:dyDescent="0.25">
      <c r="X3785" s="1">
        <v>120092</v>
      </c>
      <c r="Y3785" s="1">
        <v>450</v>
      </c>
      <c r="Z3785" s="2">
        <v>49.84</v>
      </c>
      <c r="AA3785" s="2">
        <v>0</v>
      </c>
      <c r="AB3785" s="2">
        <v>0</v>
      </c>
    </row>
    <row r="3786" spans="24:28" x14ac:dyDescent="0.25">
      <c r="X3786" s="1">
        <v>120156</v>
      </c>
      <c r="Y3786" s="1">
        <v>650</v>
      </c>
      <c r="Z3786" s="2">
        <v>46.42</v>
      </c>
      <c r="AA3786" s="2">
        <v>0</v>
      </c>
      <c r="AB3786" s="2">
        <v>0</v>
      </c>
    </row>
    <row r="3787" spans="24:28" x14ac:dyDescent="0.25">
      <c r="X3787" s="1">
        <v>120186</v>
      </c>
      <c r="Y3787" s="1">
        <v>104</v>
      </c>
      <c r="Z3787" s="2">
        <v>72.790000000000006</v>
      </c>
      <c r="AA3787" s="2">
        <v>0</v>
      </c>
      <c r="AB3787" s="2">
        <v>0</v>
      </c>
    </row>
    <row r="3788" spans="24:28" x14ac:dyDescent="0.25">
      <c r="X3788" s="1">
        <v>120220</v>
      </c>
      <c r="Y3788" s="1">
        <v>4980</v>
      </c>
      <c r="Z3788" s="2">
        <v>95</v>
      </c>
      <c r="AA3788" s="2">
        <v>49.01</v>
      </c>
      <c r="AB3788" s="2">
        <v>0</v>
      </c>
    </row>
    <row r="3789" spans="24:28" x14ac:dyDescent="0.25">
      <c r="X3789" s="1">
        <v>120240</v>
      </c>
      <c r="Y3789" s="1">
        <v>220</v>
      </c>
      <c r="Z3789" s="2">
        <v>93.13</v>
      </c>
      <c r="AA3789" s="2">
        <v>0</v>
      </c>
      <c r="AB3789" s="2">
        <v>99.48</v>
      </c>
    </row>
    <row r="3790" spans="24:28" x14ac:dyDescent="0.25">
      <c r="X3790" s="1">
        <v>120257</v>
      </c>
      <c r="Y3790" s="1">
        <v>555</v>
      </c>
      <c r="Z3790" s="2">
        <v>65.27</v>
      </c>
      <c r="AA3790" s="2">
        <v>0</v>
      </c>
      <c r="AB3790" s="2">
        <v>0</v>
      </c>
    </row>
    <row r="3791" spans="24:28" x14ac:dyDescent="0.25">
      <c r="X3791" s="1">
        <v>120319</v>
      </c>
      <c r="Y3791" s="1">
        <v>340</v>
      </c>
      <c r="Z3791" s="2">
        <v>27.69</v>
      </c>
      <c r="AA3791" s="2">
        <v>0</v>
      </c>
      <c r="AB3791" s="2">
        <v>27.65</v>
      </c>
    </row>
    <row r="3792" spans="24:28" x14ac:dyDescent="0.25">
      <c r="X3792" s="1">
        <v>120329</v>
      </c>
      <c r="Y3792" s="1">
        <v>150</v>
      </c>
      <c r="Z3792" s="2">
        <v>0</v>
      </c>
      <c r="AA3792" s="2">
        <v>0</v>
      </c>
      <c r="AB3792" s="2">
        <v>364.14</v>
      </c>
    </row>
    <row r="3793" spans="24:28" x14ac:dyDescent="0.25">
      <c r="X3793" s="1">
        <v>120371</v>
      </c>
      <c r="Y3793" s="1">
        <v>4980</v>
      </c>
      <c r="Z3793" s="2">
        <v>50.06</v>
      </c>
      <c r="AA3793" s="2">
        <v>67.540000000000006</v>
      </c>
      <c r="AB3793" s="2">
        <v>0</v>
      </c>
    </row>
    <row r="3794" spans="24:28" x14ac:dyDescent="0.25">
      <c r="X3794" s="1">
        <v>120418</v>
      </c>
      <c r="Y3794" s="1">
        <v>400</v>
      </c>
      <c r="Z3794" s="2">
        <v>0</v>
      </c>
      <c r="AA3794" s="2">
        <v>260.7</v>
      </c>
      <c r="AB3794" s="2">
        <v>0</v>
      </c>
    </row>
    <row r="3795" spans="24:28" x14ac:dyDescent="0.25">
      <c r="X3795" s="1">
        <v>120424</v>
      </c>
      <c r="Y3795" s="1">
        <v>360</v>
      </c>
      <c r="Z3795" s="2">
        <v>0</v>
      </c>
      <c r="AA3795" s="2">
        <v>240.05</v>
      </c>
      <c r="AB3795" s="2">
        <v>0</v>
      </c>
    </row>
    <row r="3796" spans="24:28" x14ac:dyDescent="0.25">
      <c r="X3796" s="1">
        <v>120451</v>
      </c>
      <c r="Y3796" s="1">
        <v>104</v>
      </c>
      <c r="Z3796" s="2">
        <v>0</v>
      </c>
      <c r="AA3796" s="2">
        <v>149.27000000000001</v>
      </c>
      <c r="AB3796" s="2">
        <v>0</v>
      </c>
    </row>
    <row r="3797" spans="24:28" x14ac:dyDescent="0.25">
      <c r="X3797" s="1">
        <v>120458</v>
      </c>
      <c r="Y3797" s="1">
        <v>250</v>
      </c>
      <c r="Z3797" s="2">
        <v>0</v>
      </c>
      <c r="AA3797" s="2">
        <v>367.88</v>
      </c>
      <c r="AB3797" s="2">
        <v>0</v>
      </c>
    </row>
    <row r="3798" spans="24:28" x14ac:dyDescent="0.25">
      <c r="X3798" s="1">
        <v>120469</v>
      </c>
      <c r="Y3798" s="1">
        <v>320</v>
      </c>
      <c r="Z3798" s="2">
        <v>203.57</v>
      </c>
      <c r="AA3798" s="2">
        <v>154.55000000000001</v>
      </c>
      <c r="AB3798" s="2">
        <v>0</v>
      </c>
    </row>
    <row r="3799" spans="24:28" x14ac:dyDescent="0.25">
      <c r="X3799" s="1">
        <v>120474</v>
      </c>
      <c r="Y3799" s="1">
        <v>150</v>
      </c>
      <c r="Z3799" s="2">
        <v>277.77</v>
      </c>
      <c r="AA3799" s="2">
        <v>180.41</v>
      </c>
      <c r="AB3799" s="2">
        <v>219.91</v>
      </c>
    </row>
    <row r="3800" spans="24:28" x14ac:dyDescent="0.25">
      <c r="X3800" s="1">
        <v>120498</v>
      </c>
      <c r="Y3800" s="1">
        <v>340</v>
      </c>
      <c r="Z3800" s="2">
        <v>0</v>
      </c>
      <c r="AA3800" s="2">
        <v>79.09</v>
      </c>
      <c r="AB3800" s="2">
        <v>0</v>
      </c>
    </row>
    <row r="3801" spans="24:28" x14ac:dyDescent="0.25">
      <c r="X3801" s="1">
        <v>120509</v>
      </c>
      <c r="Y3801" s="1">
        <v>300</v>
      </c>
      <c r="Z3801" s="2">
        <v>289.12</v>
      </c>
      <c r="AA3801" s="2">
        <v>0</v>
      </c>
      <c r="AB3801" s="2">
        <v>437.13</v>
      </c>
    </row>
    <row r="3802" spans="24:28" x14ac:dyDescent="0.25">
      <c r="X3802" s="1">
        <v>120524</v>
      </c>
      <c r="Y3802" s="1">
        <v>320</v>
      </c>
      <c r="Z3802" s="2">
        <v>0</v>
      </c>
      <c r="AA3802" s="2">
        <v>0</v>
      </c>
      <c r="AB3802" s="2">
        <v>48.18</v>
      </c>
    </row>
    <row r="3803" spans="24:28" x14ac:dyDescent="0.25">
      <c r="X3803" s="1">
        <v>120527</v>
      </c>
      <c r="Y3803" s="1">
        <v>260</v>
      </c>
      <c r="Z3803" s="2">
        <v>109.11</v>
      </c>
      <c r="AA3803" s="2">
        <v>0</v>
      </c>
      <c r="AB3803" s="2">
        <v>0</v>
      </c>
    </row>
    <row r="3804" spans="24:28" x14ac:dyDescent="0.25">
      <c r="X3804" s="1">
        <v>120530</v>
      </c>
      <c r="Y3804" s="1">
        <v>340</v>
      </c>
      <c r="Z3804" s="2">
        <v>0</v>
      </c>
      <c r="AA3804" s="2">
        <v>0</v>
      </c>
      <c r="AB3804" s="2">
        <v>260.29000000000002</v>
      </c>
    </row>
    <row r="3805" spans="24:28" x14ac:dyDescent="0.25">
      <c r="X3805" s="1">
        <v>120582</v>
      </c>
      <c r="Y3805" s="1">
        <v>150</v>
      </c>
      <c r="Z3805" s="2">
        <v>0</v>
      </c>
      <c r="AA3805" s="2">
        <v>48.67</v>
      </c>
      <c r="AB3805" s="2">
        <v>0</v>
      </c>
    </row>
    <row r="3806" spans="24:28" x14ac:dyDescent="0.25">
      <c r="X3806" s="1">
        <v>120597</v>
      </c>
      <c r="Y3806" s="1">
        <v>290</v>
      </c>
      <c r="Z3806" s="2">
        <v>175.5</v>
      </c>
      <c r="AA3806" s="2">
        <v>0</v>
      </c>
      <c r="AB3806" s="2">
        <v>0</v>
      </c>
    </row>
    <row r="3807" spans="24:28" x14ac:dyDescent="0.25">
      <c r="X3807" s="1">
        <v>120599</v>
      </c>
      <c r="Y3807" s="1">
        <v>340</v>
      </c>
      <c r="Z3807" s="2">
        <v>97.28</v>
      </c>
      <c r="AA3807" s="2">
        <v>0</v>
      </c>
      <c r="AB3807" s="2">
        <v>0</v>
      </c>
    </row>
    <row r="3808" spans="24:28" x14ac:dyDescent="0.25">
      <c r="X3808" s="1">
        <v>120622</v>
      </c>
      <c r="Y3808" s="1">
        <v>280</v>
      </c>
      <c r="Z3808" s="2">
        <v>1097.69</v>
      </c>
      <c r="AA3808" s="2">
        <v>478.02</v>
      </c>
      <c r="AB3808" s="2">
        <v>835.52</v>
      </c>
    </row>
    <row r="3809" spans="24:28" x14ac:dyDescent="0.25">
      <c r="X3809" s="1">
        <v>120661</v>
      </c>
      <c r="Y3809" s="1">
        <v>777</v>
      </c>
      <c r="Z3809" s="2">
        <v>751.54</v>
      </c>
      <c r="AA3809" s="2">
        <v>0</v>
      </c>
      <c r="AB3809" s="2">
        <v>0</v>
      </c>
    </row>
    <row r="3810" spans="24:28" x14ac:dyDescent="0.25">
      <c r="X3810" s="1">
        <v>120690</v>
      </c>
      <c r="Y3810" s="1">
        <v>150</v>
      </c>
      <c r="Z3810" s="2">
        <v>0</v>
      </c>
      <c r="AA3810" s="2">
        <v>0</v>
      </c>
      <c r="AB3810" s="2">
        <v>35.76</v>
      </c>
    </row>
    <row r="3811" spans="24:28" x14ac:dyDescent="0.25">
      <c r="X3811" s="1">
        <v>120692</v>
      </c>
      <c r="Y3811" s="1">
        <v>220</v>
      </c>
      <c r="Z3811" s="2">
        <v>0</v>
      </c>
      <c r="AA3811" s="2">
        <v>180.67</v>
      </c>
      <c r="AB3811" s="2">
        <v>0</v>
      </c>
    </row>
    <row r="3812" spans="24:28" x14ac:dyDescent="0.25">
      <c r="X3812" s="1">
        <v>120717</v>
      </c>
      <c r="Y3812" s="1">
        <v>300</v>
      </c>
      <c r="Z3812" s="2">
        <v>95.6</v>
      </c>
      <c r="AA3812" s="2">
        <v>104.06</v>
      </c>
      <c r="AB3812" s="2">
        <v>0</v>
      </c>
    </row>
    <row r="3813" spans="24:28" x14ac:dyDescent="0.25">
      <c r="X3813" s="1">
        <v>120727</v>
      </c>
      <c r="Y3813" s="1">
        <v>340</v>
      </c>
      <c r="Z3813" s="2">
        <v>0</v>
      </c>
      <c r="AA3813" s="2">
        <v>55.19</v>
      </c>
      <c r="AB3813" s="2">
        <v>0</v>
      </c>
    </row>
    <row r="3814" spans="24:28" x14ac:dyDescent="0.25">
      <c r="X3814" s="1">
        <v>120753</v>
      </c>
      <c r="Y3814" s="1">
        <v>320</v>
      </c>
      <c r="Z3814" s="2">
        <v>489.53</v>
      </c>
      <c r="AA3814" s="2">
        <v>337.29</v>
      </c>
      <c r="AB3814" s="2">
        <v>180.09</v>
      </c>
    </row>
    <row r="3815" spans="24:28" x14ac:dyDescent="0.25">
      <c r="X3815" s="1">
        <v>120769</v>
      </c>
      <c r="Y3815" s="1">
        <v>260</v>
      </c>
      <c r="Z3815" s="2">
        <v>0</v>
      </c>
      <c r="AA3815" s="2">
        <v>0</v>
      </c>
      <c r="AB3815" s="2">
        <v>47.81</v>
      </c>
    </row>
    <row r="3816" spans="24:28" x14ac:dyDescent="0.25">
      <c r="X3816" s="1">
        <v>120782</v>
      </c>
      <c r="Y3816" s="1">
        <v>450</v>
      </c>
      <c r="Z3816" s="2">
        <v>178.05</v>
      </c>
      <c r="AA3816" s="2">
        <v>0</v>
      </c>
      <c r="AB3816" s="2">
        <v>0</v>
      </c>
    </row>
    <row r="3817" spans="24:28" x14ac:dyDescent="0.25">
      <c r="X3817" s="1">
        <v>120812</v>
      </c>
      <c r="Y3817" s="1">
        <v>290</v>
      </c>
      <c r="Z3817" s="2">
        <v>178.05</v>
      </c>
      <c r="AA3817" s="2">
        <v>0</v>
      </c>
      <c r="AB3817" s="2">
        <v>0</v>
      </c>
    </row>
    <row r="3818" spans="24:28" x14ac:dyDescent="0.25">
      <c r="X3818" s="1">
        <v>120824</v>
      </c>
      <c r="Y3818" s="1">
        <v>500</v>
      </c>
      <c r="Z3818" s="2">
        <v>196.4</v>
      </c>
      <c r="AA3818" s="2">
        <v>0</v>
      </c>
      <c r="AB3818" s="2">
        <v>0</v>
      </c>
    </row>
    <row r="3819" spans="24:28" x14ac:dyDescent="0.25">
      <c r="X3819" s="1">
        <v>120845</v>
      </c>
      <c r="Y3819" s="1">
        <v>300</v>
      </c>
      <c r="Z3819" s="2">
        <v>0</v>
      </c>
      <c r="AA3819" s="2">
        <v>0</v>
      </c>
      <c r="AB3819" s="2">
        <v>186.64</v>
      </c>
    </row>
    <row r="3820" spans="24:28" x14ac:dyDescent="0.25">
      <c r="X3820" s="1">
        <v>120849</v>
      </c>
      <c r="Y3820" s="1">
        <v>370</v>
      </c>
      <c r="Z3820" s="2">
        <v>142.86000000000001</v>
      </c>
      <c r="AA3820" s="2">
        <v>0</v>
      </c>
      <c r="AB3820" s="2">
        <v>574.76</v>
      </c>
    </row>
    <row r="3821" spans="24:28" x14ac:dyDescent="0.25">
      <c r="X3821" s="1">
        <v>120857</v>
      </c>
      <c r="Y3821" s="1">
        <v>320</v>
      </c>
      <c r="Z3821" s="2">
        <v>0</v>
      </c>
      <c r="AA3821" s="2">
        <v>25.79</v>
      </c>
      <c r="AB3821" s="2">
        <v>0</v>
      </c>
    </row>
    <row r="3822" spans="24:28" x14ac:dyDescent="0.25">
      <c r="X3822" s="1">
        <v>120862</v>
      </c>
      <c r="Y3822" s="1">
        <v>104</v>
      </c>
      <c r="Z3822" s="2">
        <v>41.4</v>
      </c>
      <c r="AA3822" s="2">
        <v>0</v>
      </c>
      <c r="AB3822" s="2">
        <v>0</v>
      </c>
    </row>
    <row r="3823" spans="24:28" x14ac:dyDescent="0.25">
      <c r="X3823" s="1">
        <v>120869</v>
      </c>
      <c r="Y3823" s="1">
        <v>290</v>
      </c>
      <c r="Z3823" s="2">
        <v>626.46</v>
      </c>
      <c r="AA3823" s="2">
        <v>0</v>
      </c>
      <c r="AB3823" s="2">
        <v>0</v>
      </c>
    </row>
    <row r="3824" spans="24:28" x14ac:dyDescent="0.25">
      <c r="X3824" s="1">
        <v>120875</v>
      </c>
      <c r="Y3824" s="1">
        <v>370</v>
      </c>
      <c r="Z3824" s="2">
        <v>0</v>
      </c>
      <c r="AA3824" s="2">
        <v>33.19</v>
      </c>
      <c r="AB3824" s="2">
        <v>0</v>
      </c>
    </row>
    <row r="3825" spans="24:28" x14ac:dyDescent="0.25">
      <c r="X3825" s="1">
        <v>120880</v>
      </c>
      <c r="Y3825" s="1">
        <v>4980</v>
      </c>
      <c r="Z3825" s="2">
        <v>91.04</v>
      </c>
      <c r="AA3825" s="2">
        <v>0</v>
      </c>
      <c r="AB3825" s="2">
        <v>39.68</v>
      </c>
    </row>
    <row r="3826" spans="24:28" x14ac:dyDescent="0.25">
      <c r="X3826" s="1">
        <v>120923</v>
      </c>
      <c r="Y3826" s="1">
        <v>250</v>
      </c>
      <c r="Z3826" s="2">
        <v>0</v>
      </c>
      <c r="AA3826" s="2">
        <v>74.7</v>
      </c>
      <c r="AB3826" s="2">
        <v>0</v>
      </c>
    </row>
    <row r="3827" spans="24:28" x14ac:dyDescent="0.25">
      <c r="X3827" s="1">
        <v>120957</v>
      </c>
      <c r="Y3827" s="1">
        <v>260</v>
      </c>
      <c r="Z3827" s="2">
        <v>0</v>
      </c>
      <c r="AA3827" s="2">
        <v>45.76</v>
      </c>
      <c r="AB3827" s="2">
        <v>0</v>
      </c>
    </row>
    <row r="3828" spans="24:28" x14ac:dyDescent="0.25">
      <c r="X3828" s="1">
        <v>120986</v>
      </c>
      <c r="Y3828" s="1">
        <v>250</v>
      </c>
      <c r="Z3828" s="2">
        <v>31</v>
      </c>
      <c r="AA3828" s="2">
        <v>0</v>
      </c>
      <c r="AB3828" s="2">
        <v>0</v>
      </c>
    </row>
    <row r="3829" spans="24:28" x14ac:dyDescent="0.25">
      <c r="X3829" s="1">
        <v>121050</v>
      </c>
      <c r="Y3829" s="1">
        <v>150</v>
      </c>
      <c r="Z3829" s="2">
        <v>77.430000000000007</v>
      </c>
      <c r="AA3829" s="2">
        <v>0</v>
      </c>
      <c r="AB3829" s="2">
        <v>91.8</v>
      </c>
    </row>
    <row r="3830" spans="24:28" x14ac:dyDescent="0.25">
      <c r="X3830" s="1">
        <v>121057</v>
      </c>
      <c r="Y3830" s="1">
        <v>280</v>
      </c>
      <c r="Z3830" s="2">
        <v>0</v>
      </c>
      <c r="AA3830" s="2">
        <v>93.18</v>
      </c>
      <c r="AB3830" s="2">
        <v>293.70999999999998</v>
      </c>
    </row>
    <row r="3831" spans="24:28" x14ac:dyDescent="0.25">
      <c r="X3831" s="1">
        <v>121067</v>
      </c>
      <c r="Y3831" s="1">
        <v>370</v>
      </c>
      <c r="Z3831" s="2">
        <v>0</v>
      </c>
      <c r="AA3831" s="2">
        <v>240.49</v>
      </c>
      <c r="AB3831" s="2">
        <v>112.38</v>
      </c>
    </row>
    <row r="3832" spans="24:28" x14ac:dyDescent="0.25">
      <c r="X3832" s="1">
        <v>121069</v>
      </c>
      <c r="Y3832" s="1">
        <v>220</v>
      </c>
      <c r="Z3832" s="2">
        <v>1389.55</v>
      </c>
      <c r="AA3832" s="2">
        <v>0</v>
      </c>
      <c r="AB3832" s="2">
        <v>369</v>
      </c>
    </row>
    <row r="3833" spans="24:28" x14ac:dyDescent="0.25">
      <c r="X3833" s="1">
        <v>121078</v>
      </c>
      <c r="Y3833" s="1">
        <v>340</v>
      </c>
      <c r="Z3833" s="2">
        <v>0</v>
      </c>
      <c r="AA3833" s="2">
        <v>0</v>
      </c>
      <c r="AB3833" s="2">
        <v>47.49</v>
      </c>
    </row>
    <row r="3834" spans="24:28" x14ac:dyDescent="0.25">
      <c r="X3834" s="1">
        <v>121080</v>
      </c>
      <c r="Y3834" s="1">
        <v>360</v>
      </c>
      <c r="Z3834" s="2">
        <v>0</v>
      </c>
      <c r="AA3834" s="2">
        <v>207.97</v>
      </c>
      <c r="AB3834" s="2">
        <v>0</v>
      </c>
    </row>
    <row r="3835" spans="24:28" x14ac:dyDescent="0.25">
      <c r="X3835" s="1">
        <v>121085</v>
      </c>
      <c r="Y3835" s="1">
        <v>260</v>
      </c>
      <c r="Z3835" s="2">
        <v>0</v>
      </c>
      <c r="AA3835" s="2">
        <v>0</v>
      </c>
      <c r="AB3835" s="2">
        <v>86.65</v>
      </c>
    </row>
    <row r="3836" spans="24:28" x14ac:dyDescent="0.25">
      <c r="X3836" s="1">
        <v>121090</v>
      </c>
      <c r="Y3836" s="1">
        <v>400</v>
      </c>
      <c r="Z3836" s="2">
        <v>0</v>
      </c>
      <c r="AA3836" s="2">
        <v>0</v>
      </c>
      <c r="AB3836" s="2">
        <v>22.76</v>
      </c>
    </row>
    <row r="3837" spans="24:28" x14ac:dyDescent="0.25">
      <c r="X3837" s="1">
        <v>121092</v>
      </c>
      <c r="Y3837" s="1">
        <v>320</v>
      </c>
      <c r="Z3837" s="2">
        <v>0</v>
      </c>
      <c r="AA3837" s="2">
        <v>45.9</v>
      </c>
      <c r="AB3837" s="2">
        <v>0</v>
      </c>
    </row>
    <row r="3838" spans="24:28" x14ac:dyDescent="0.25">
      <c r="X3838" s="1">
        <v>121109</v>
      </c>
      <c r="Y3838" s="1">
        <v>777</v>
      </c>
      <c r="Z3838" s="2">
        <v>367.9</v>
      </c>
      <c r="AA3838" s="2">
        <v>0</v>
      </c>
      <c r="AB3838" s="2">
        <v>377.58</v>
      </c>
    </row>
    <row r="3839" spans="24:28" x14ac:dyDescent="0.25">
      <c r="X3839" s="1">
        <v>121119</v>
      </c>
      <c r="Y3839" s="1">
        <v>290</v>
      </c>
      <c r="Z3839" s="2">
        <v>0</v>
      </c>
      <c r="AA3839" s="2">
        <v>0</v>
      </c>
      <c r="AB3839" s="2">
        <v>1264.83</v>
      </c>
    </row>
    <row r="3840" spans="24:28" x14ac:dyDescent="0.25">
      <c r="X3840" s="1">
        <v>121139</v>
      </c>
      <c r="Y3840" s="1">
        <v>650</v>
      </c>
      <c r="Z3840" s="2">
        <v>350.39</v>
      </c>
      <c r="AA3840" s="2">
        <v>0</v>
      </c>
      <c r="AB3840" s="2">
        <v>0</v>
      </c>
    </row>
    <row r="3841" spans="24:28" x14ac:dyDescent="0.25">
      <c r="X3841" s="1">
        <v>121144</v>
      </c>
      <c r="Y3841" s="1">
        <v>320</v>
      </c>
      <c r="Z3841" s="2">
        <v>0</v>
      </c>
      <c r="AA3841" s="2">
        <v>98.07</v>
      </c>
      <c r="AB3841" s="2">
        <v>0</v>
      </c>
    </row>
    <row r="3842" spans="24:28" x14ac:dyDescent="0.25">
      <c r="X3842" s="1">
        <v>121157</v>
      </c>
      <c r="Y3842" s="1">
        <v>340</v>
      </c>
      <c r="Z3842" s="2">
        <v>198.57</v>
      </c>
      <c r="AA3842" s="2">
        <v>0</v>
      </c>
      <c r="AB3842" s="2">
        <v>0</v>
      </c>
    </row>
    <row r="3843" spans="24:28" x14ac:dyDescent="0.25">
      <c r="X3843" s="1">
        <v>121161</v>
      </c>
      <c r="Y3843" s="1">
        <v>370</v>
      </c>
      <c r="Z3843" s="2">
        <v>560.98</v>
      </c>
      <c r="AA3843" s="2">
        <v>0</v>
      </c>
      <c r="AB3843" s="2">
        <v>101.78</v>
      </c>
    </row>
    <row r="3844" spans="24:28" x14ac:dyDescent="0.25">
      <c r="X3844" s="1">
        <v>121164</v>
      </c>
      <c r="Y3844" s="1">
        <v>777</v>
      </c>
      <c r="Z3844" s="2">
        <v>75.31</v>
      </c>
      <c r="AA3844" s="2">
        <v>19.059999999999999</v>
      </c>
      <c r="AB3844" s="2">
        <v>48.02</v>
      </c>
    </row>
    <row r="3845" spans="24:28" x14ac:dyDescent="0.25">
      <c r="X3845" s="1">
        <v>121171</v>
      </c>
      <c r="Y3845" s="1">
        <v>400</v>
      </c>
      <c r="Z3845" s="2">
        <v>46.35</v>
      </c>
      <c r="AA3845" s="2">
        <v>45.54</v>
      </c>
      <c r="AB3845" s="2">
        <v>0</v>
      </c>
    </row>
    <row r="3846" spans="24:28" x14ac:dyDescent="0.25">
      <c r="X3846" s="1">
        <v>121179</v>
      </c>
      <c r="Y3846" s="1">
        <v>450</v>
      </c>
      <c r="Z3846" s="2">
        <v>46.54</v>
      </c>
      <c r="AA3846" s="2">
        <v>0</v>
      </c>
      <c r="AB3846" s="2">
        <v>0</v>
      </c>
    </row>
    <row r="3847" spans="24:28" x14ac:dyDescent="0.25">
      <c r="X3847" s="1">
        <v>121201</v>
      </c>
      <c r="Y3847" s="1">
        <v>400</v>
      </c>
      <c r="Z3847" s="2">
        <v>177.72</v>
      </c>
      <c r="AA3847" s="2">
        <v>0</v>
      </c>
      <c r="AB3847" s="2">
        <v>50.03</v>
      </c>
    </row>
    <row r="3848" spans="24:28" x14ac:dyDescent="0.25">
      <c r="X3848" s="1">
        <v>121203</v>
      </c>
      <c r="Y3848" s="1">
        <v>4980</v>
      </c>
      <c r="Z3848" s="2">
        <v>451.67</v>
      </c>
      <c r="AA3848" s="2">
        <v>229.21</v>
      </c>
      <c r="AB3848" s="2">
        <v>0</v>
      </c>
    </row>
    <row r="3849" spans="24:28" x14ac:dyDescent="0.25">
      <c r="X3849" s="1">
        <v>121222</v>
      </c>
      <c r="Y3849" s="1">
        <v>4980</v>
      </c>
      <c r="Z3849" s="2">
        <v>207</v>
      </c>
      <c r="AA3849" s="2">
        <v>0</v>
      </c>
      <c r="AB3849" s="2">
        <v>0</v>
      </c>
    </row>
    <row r="3850" spans="24:28" x14ac:dyDescent="0.25">
      <c r="X3850" s="1">
        <v>121265</v>
      </c>
      <c r="Y3850" s="1">
        <v>150</v>
      </c>
      <c r="Z3850" s="2">
        <v>0</v>
      </c>
      <c r="AA3850" s="2">
        <v>140.84</v>
      </c>
      <c r="AB3850" s="2">
        <v>47.66</v>
      </c>
    </row>
    <row r="3851" spans="24:28" x14ac:dyDescent="0.25">
      <c r="X3851" s="1">
        <v>121269</v>
      </c>
      <c r="Y3851" s="1">
        <v>290</v>
      </c>
      <c r="Z3851" s="2">
        <v>0</v>
      </c>
      <c r="AA3851" s="2">
        <v>128.38999999999999</v>
      </c>
      <c r="AB3851" s="2">
        <v>0</v>
      </c>
    </row>
    <row r="3852" spans="24:28" x14ac:dyDescent="0.25">
      <c r="X3852" s="1">
        <v>121371</v>
      </c>
      <c r="Y3852" s="1">
        <v>150</v>
      </c>
      <c r="Z3852" s="2">
        <v>417.86</v>
      </c>
      <c r="AA3852" s="2">
        <v>383.18</v>
      </c>
      <c r="AB3852" s="2">
        <v>774.15</v>
      </c>
    </row>
    <row r="3853" spans="24:28" x14ac:dyDescent="0.25">
      <c r="X3853" s="1">
        <v>121396</v>
      </c>
      <c r="Y3853" s="1">
        <v>450</v>
      </c>
      <c r="Z3853" s="2">
        <v>298.66000000000003</v>
      </c>
      <c r="AA3853" s="2">
        <v>203.68</v>
      </c>
      <c r="AB3853" s="2">
        <v>0</v>
      </c>
    </row>
    <row r="3854" spans="24:28" x14ac:dyDescent="0.25">
      <c r="X3854" s="1">
        <v>121419</v>
      </c>
      <c r="Y3854" s="1">
        <v>104</v>
      </c>
      <c r="Z3854" s="2">
        <v>114.74</v>
      </c>
      <c r="AA3854" s="2">
        <v>0</v>
      </c>
      <c r="AB3854" s="2">
        <v>0</v>
      </c>
    </row>
    <row r="3855" spans="24:28" x14ac:dyDescent="0.25">
      <c r="X3855" s="1">
        <v>121454</v>
      </c>
      <c r="Y3855" s="1">
        <v>450</v>
      </c>
      <c r="Z3855" s="2">
        <v>149.16999999999999</v>
      </c>
      <c r="AA3855" s="2">
        <v>0</v>
      </c>
      <c r="AB3855" s="2">
        <v>0</v>
      </c>
    </row>
    <row r="3856" spans="24:28" x14ac:dyDescent="0.25">
      <c r="X3856" s="1">
        <v>121462</v>
      </c>
      <c r="Y3856" s="1">
        <v>370</v>
      </c>
      <c r="Z3856" s="2">
        <v>95.18</v>
      </c>
      <c r="AA3856" s="2">
        <v>93.58</v>
      </c>
      <c r="AB3856" s="2">
        <v>0</v>
      </c>
    </row>
    <row r="3857" spans="24:28" x14ac:dyDescent="0.25">
      <c r="X3857" s="1">
        <v>121466</v>
      </c>
      <c r="Y3857" s="1">
        <v>300</v>
      </c>
      <c r="Z3857" s="2">
        <v>0</v>
      </c>
      <c r="AA3857" s="2">
        <v>52.03</v>
      </c>
      <c r="AB3857" s="2">
        <v>0</v>
      </c>
    </row>
    <row r="3858" spans="24:28" x14ac:dyDescent="0.25">
      <c r="X3858" s="1">
        <v>121473</v>
      </c>
      <c r="Y3858" s="1">
        <v>340</v>
      </c>
      <c r="Z3858" s="2">
        <v>79.03</v>
      </c>
      <c r="AA3858" s="2">
        <v>0</v>
      </c>
      <c r="AB3858" s="2">
        <v>0</v>
      </c>
    </row>
    <row r="3859" spans="24:28" x14ac:dyDescent="0.25">
      <c r="X3859" s="1">
        <v>121505</v>
      </c>
      <c r="Y3859" s="1">
        <v>777</v>
      </c>
      <c r="Z3859" s="2">
        <v>194</v>
      </c>
      <c r="AA3859" s="2">
        <v>0</v>
      </c>
      <c r="AB3859" s="2">
        <v>0</v>
      </c>
    </row>
    <row r="3860" spans="24:28" x14ac:dyDescent="0.25">
      <c r="X3860" s="1">
        <v>121512</v>
      </c>
      <c r="Y3860" s="1">
        <v>650</v>
      </c>
      <c r="Z3860" s="2">
        <v>52.2</v>
      </c>
      <c r="AA3860" s="2">
        <v>159.74</v>
      </c>
      <c r="AB3860" s="2">
        <v>0</v>
      </c>
    </row>
    <row r="3861" spans="24:28" x14ac:dyDescent="0.25">
      <c r="X3861" s="1">
        <v>121536</v>
      </c>
      <c r="Y3861" s="1">
        <v>4980</v>
      </c>
      <c r="Z3861" s="2">
        <v>46.54</v>
      </c>
      <c r="AA3861" s="2">
        <v>37.6</v>
      </c>
      <c r="AB3861" s="2">
        <v>138.54</v>
      </c>
    </row>
    <row r="3862" spans="24:28" x14ac:dyDescent="0.25">
      <c r="X3862" s="1">
        <v>121550</v>
      </c>
      <c r="Y3862" s="1">
        <v>290</v>
      </c>
      <c r="Z3862" s="2">
        <v>73.959999999999994</v>
      </c>
      <c r="AA3862" s="2">
        <v>0</v>
      </c>
      <c r="AB3862" s="2">
        <v>92.48</v>
      </c>
    </row>
    <row r="3863" spans="24:28" x14ac:dyDescent="0.25">
      <c r="X3863" s="1">
        <v>121556</v>
      </c>
      <c r="Y3863" s="1">
        <v>450</v>
      </c>
      <c r="Z3863" s="2">
        <v>0</v>
      </c>
      <c r="AA3863" s="2">
        <v>0</v>
      </c>
      <c r="AB3863" s="2">
        <v>192.87</v>
      </c>
    </row>
    <row r="3864" spans="24:28" x14ac:dyDescent="0.25">
      <c r="X3864" s="1">
        <v>121564</v>
      </c>
      <c r="Y3864" s="1">
        <v>260</v>
      </c>
      <c r="Z3864" s="2">
        <v>0</v>
      </c>
      <c r="AA3864" s="2">
        <v>0</v>
      </c>
      <c r="AB3864" s="2">
        <v>73.89</v>
      </c>
    </row>
    <row r="3865" spans="24:28" x14ac:dyDescent="0.25">
      <c r="X3865" s="1">
        <v>121566</v>
      </c>
      <c r="Y3865" s="1">
        <v>4980</v>
      </c>
      <c r="Z3865" s="2">
        <v>94.25</v>
      </c>
      <c r="AA3865" s="2">
        <v>0</v>
      </c>
      <c r="AB3865" s="2">
        <v>0</v>
      </c>
    </row>
    <row r="3866" spans="24:28" x14ac:dyDescent="0.25">
      <c r="X3866" s="1">
        <v>121590</v>
      </c>
      <c r="Y3866" s="1">
        <v>555</v>
      </c>
      <c r="Z3866" s="2">
        <v>0</v>
      </c>
      <c r="AA3866" s="2">
        <v>0</v>
      </c>
      <c r="AB3866" s="2">
        <v>192.87</v>
      </c>
    </row>
    <row r="3867" spans="24:28" x14ac:dyDescent="0.25">
      <c r="X3867" s="1">
        <v>121615</v>
      </c>
      <c r="Y3867" s="1">
        <v>220</v>
      </c>
      <c r="Z3867" s="2">
        <v>45.84</v>
      </c>
      <c r="AA3867" s="2">
        <v>0</v>
      </c>
      <c r="AB3867" s="2">
        <v>0</v>
      </c>
    </row>
    <row r="3868" spans="24:28" x14ac:dyDescent="0.25">
      <c r="X3868" s="1">
        <v>121654</v>
      </c>
      <c r="Y3868" s="1">
        <v>777</v>
      </c>
      <c r="Z3868" s="2">
        <v>189.5</v>
      </c>
      <c r="AA3868" s="2">
        <v>184.5</v>
      </c>
      <c r="AB3868" s="2">
        <v>389</v>
      </c>
    </row>
    <row r="3869" spans="24:28" x14ac:dyDescent="0.25">
      <c r="X3869" s="1">
        <v>121691</v>
      </c>
      <c r="Y3869" s="1">
        <v>104</v>
      </c>
      <c r="Z3869" s="2">
        <v>126.6</v>
      </c>
      <c r="AA3869" s="2">
        <v>545.1</v>
      </c>
      <c r="AB3869" s="2">
        <v>0</v>
      </c>
    </row>
    <row r="3870" spans="24:28" x14ac:dyDescent="0.25">
      <c r="X3870" s="1">
        <v>121722</v>
      </c>
      <c r="Y3870" s="1">
        <v>280</v>
      </c>
      <c r="Z3870" s="2">
        <v>52.34</v>
      </c>
      <c r="AA3870" s="2">
        <v>78.099999999999994</v>
      </c>
      <c r="AB3870" s="2">
        <v>48.97</v>
      </c>
    </row>
    <row r="3871" spans="24:28" x14ac:dyDescent="0.25">
      <c r="X3871" s="1">
        <v>121762</v>
      </c>
      <c r="Y3871" s="1">
        <v>150</v>
      </c>
      <c r="Z3871" s="2">
        <v>0</v>
      </c>
      <c r="AA3871" s="2">
        <v>45.9</v>
      </c>
      <c r="AB3871" s="2">
        <v>49.01</v>
      </c>
    </row>
    <row r="3872" spans="24:28" x14ac:dyDescent="0.25">
      <c r="X3872" s="1">
        <v>121775</v>
      </c>
      <c r="Y3872" s="1">
        <v>220</v>
      </c>
      <c r="Z3872" s="2">
        <v>56.4</v>
      </c>
      <c r="AA3872" s="2">
        <v>0</v>
      </c>
      <c r="AB3872" s="2">
        <v>0</v>
      </c>
    </row>
    <row r="3873" spans="24:28" x14ac:dyDescent="0.25">
      <c r="X3873" s="1">
        <v>121793</v>
      </c>
      <c r="Y3873" s="1">
        <v>150</v>
      </c>
      <c r="Z3873" s="2">
        <v>0</v>
      </c>
      <c r="AA3873" s="2">
        <v>0</v>
      </c>
      <c r="AB3873" s="2">
        <v>40.39</v>
      </c>
    </row>
    <row r="3874" spans="24:28" x14ac:dyDescent="0.25">
      <c r="X3874" s="1">
        <v>121814</v>
      </c>
      <c r="Y3874" s="1">
        <v>400</v>
      </c>
      <c r="Z3874" s="2">
        <v>403.9</v>
      </c>
      <c r="AA3874" s="2">
        <v>0</v>
      </c>
      <c r="AB3874" s="2">
        <v>0</v>
      </c>
    </row>
    <row r="3875" spans="24:28" x14ac:dyDescent="0.25">
      <c r="X3875" s="1">
        <v>121818</v>
      </c>
      <c r="Y3875" s="1">
        <v>360</v>
      </c>
      <c r="Z3875" s="2">
        <v>244.8</v>
      </c>
      <c r="AA3875" s="2">
        <v>0</v>
      </c>
      <c r="AB3875" s="2">
        <v>0</v>
      </c>
    </row>
    <row r="3876" spans="24:28" x14ac:dyDescent="0.25">
      <c r="X3876" s="1">
        <v>121833</v>
      </c>
      <c r="Y3876" s="1">
        <v>280</v>
      </c>
      <c r="Z3876" s="2">
        <v>0</v>
      </c>
      <c r="AA3876" s="2">
        <v>99.62</v>
      </c>
      <c r="AB3876" s="2">
        <v>49.81</v>
      </c>
    </row>
    <row r="3877" spans="24:28" x14ac:dyDescent="0.25">
      <c r="X3877" s="1">
        <v>121874</v>
      </c>
      <c r="Y3877" s="1">
        <v>280</v>
      </c>
      <c r="Z3877" s="2">
        <v>0</v>
      </c>
      <c r="AA3877" s="2">
        <v>0</v>
      </c>
      <c r="AB3877" s="2">
        <v>152.19</v>
      </c>
    </row>
    <row r="3878" spans="24:28" x14ac:dyDescent="0.25">
      <c r="X3878" s="1">
        <v>121882</v>
      </c>
      <c r="Y3878" s="1">
        <v>400</v>
      </c>
      <c r="Z3878" s="2">
        <v>392.71</v>
      </c>
      <c r="AA3878" s="2">
        <v>0</v>
      </c>
      <c r="AB3878" s="2">
        <v>0</v>
      </c>
    </row>
    <row r="3879" spans="24:28" x14ac:dyDescent="0.25">
      <c r="X3879" s="1">
        <v>121894</v>
      </c>
      <c r="Y3879" s="1">
        <v>260</v>
      </c>
      <c r="Z3879" s="2">
        <v>0</v>
      </c>
      <c r="AA3879" s="2">
        <v>0</v>
      </c>
      <c r="AB3879" s="2">
        <v>74.150000000000006</v>
      </c>
    </row>
    <row r="3880" spans="24:28" x14ac:dyDescent="0.25">
      <c r="X3880" s="1">
        <v>121943</v>
      </c>
      <c r="Y3880" s="1">
        <v>300</v>
      </c>
      <c r="Z3880" s="2">
        <v>28.4</v>
      </c>
      <c r="AA3880" s="2">
        <v>0</v>
      </c>
      <c r="AB3880" s="2">
        <v>0</v>
      </c>
    </row>
    <row r="3881" spans="24:28" x14ac:dyDescent="0.25">
      <c r="X3881" s="1">
        <v>121944</v>
      </c>
      <c r="Y3881" s="1">
        <v>555</v>
      </c>
      <c r="Z3881" s="2">
        <v>178.05</v>
      </c>
      <c r="AA3881" s="2">
        <v>192.87</v>
      </c>
      <c r="AB3881" s="2">
        <v>192.87</v>
      </c>
    </row>
    <row r="3882" spans="24:28" x14ac:dyDescent="0.25">
      <c r="X3882" s="1">
        <v>121946</v>
      </c>
      <c r="Y3882" s="1">
        <v>360</v>
      </c>
      <c r="Z3882" s="2">
        <v>0</v>
      </c>
      <c r="AA3882" s="2">
        <v>42.72</v>
      </c>
      <c r="AB3882" s="2">
        <v>0</v>
      </c>
    </row>
    <row r="3883" spans="24:28" x14ac:dyDescent="0.25">
      <c r="X3883" s="1">
        <v>121973</v>
      </c>
      <c r="Y3883" s="1">
        <v>450</v>
      </c>
      <c r="Z3883" s="2">
        <v>0</v>
      </c>
      <c r="AA3883" s="2">
        <v>0</v>
      </c>
      <c r="AB3883" s="2">
        <v>110.57</v>
      </c>
    </row>
    <row r="3884" spans="24:28" x14ac:dyDescent="0.25">
      <c r="X3884" s="1">
        <v>121996</v>
      </c>
      <c r="Y3884" s="1">
        <v>150</v>
      </c>
      <c r="Z3884" s="2">
        <v>91.8</v>
      </c>
      <c r="AA3884" s="2">
        <v>189.18</v>
      </c>
      <c r="AB3884" s="2">
        <v>0</v>
      </c>
    </row>
    <row r="3885" spans="24:28" x14ac:dyDescent="0.25">
      <c r="X3885" s="1">
        <v>122011</v>
      </c>
      <c r="Y3885" s="1">
        <v>280</v>
      </c>
      <c r="Z3885" s="2">
        <v>88.43</v>
      </c>
      <c r="AA3885" s="2">
        <v>198.54</v>
      </c>
      <c r="AB3885" s="2">
        <v>94.01</v>
      </c>
    </row>
    <row r="3886" spans="24:28" x14ac:dyDescent="0.25">
      <c r="X3886" s="1">
        <v>122026</v>
      </c>
      <c r="Y3886" s="1">
        <v>220</v>
      </c>
      <c r="Z3886" s="2">
        <v>183.94</v>
      </c>
      <c r="AA3886" s="2">
        <v>0</v>
      </c>
      <c r="AB3886" s="2">
        <v>0</v>
      </c>
    </row>
    <row r="3887" spans="24:28" x14ac:dyDescent="0.25">
      <c r="X3887" s="1">
        <v>122031</v>
      </c>
      <c r="Y3887" s="1">
        <v>650</v>
      </c>
      <c r="Z3887" s="2">
        <v>0</v>
      </c>
      <c r="AA3887" s="2">
        <v>0</v>
      </c>
      <c r="AB3887" s="2">
        <v>26.21</v>
      </c>
    </row>
    <row r="3888" spans="24:28" x14ac:dyDescent="0.25">
      <c r="X3888" s="1">
        <v>122054</v>
      </c>
      <c r="Y3888" s="1">
        <v>4980</v>
      </c>
      <c r="Z3888" s="2">
        <v>0</v>
      </c>
      <c r="AA3888" s="2">
        <v>0</v>
      </c>
      <c r="AB3888" s="2">
        <v>49.54</v>
      </c>
    </row>
    <row r="3889" spans="24:28" x14ac:dyDescent="0.25">
      <c r="X3889" s="1">
        <v>122106</v>
      </c>
      <c r="Y3889" s="1">
        <v>340</v>
      </c>
      <c r="Z3889" s="2">
        <v>0</v>
      </c>
      <c r="AA3889" s="2">
        <v>196.44</v>
      </c>
      <c r="AB3889" s="2">
        <v>0</v>
      </c>
    </row>
    <row r="3890" spans="24:28" x14ac:dyDescent="0.25">
      <c r="X3890" s="1">
        <v>122117</v>
      </c>
      <c r="Y3890" s="1">
        <v>777</v>
      </c>
      <c r="Z3890" s="2">
        <v>0</v>
      </c>
      <c r="AA3890" s="2">
        <v>237.67</v>
      </c>
      <c r="AB3890" s="2">
        <v>0</v>
      </c>
    </row>
    <row r="3891" spans="24:28" x14ac:dyDescent="0.25">
      <c r="X3891" s="1">
        <v>122124</v>
      </c>
      <c r="Y3891" s="1">
        <v>340</v>
      </c>
      <c r="Z3891" s="2">
        <v>211.34</v>
      </c>
      <c r="AA3891" s="2">
        <v>389.78</v>
      </c>
      <c r="AB3891" s="2">
        <v>451.71</v>
      </c>
    </row>
    <row r="3892" spans="24:28" x14ac:dyDescent="0.25">
      <c r="X3892" s="1">
        <v>122164</v>
      </c>
      <c r="Y3892" s="1">
        <v>260</v>
      </c>
      <c r="Z3892" s="2">
        <v>0</v>
      </c>
      <c r="AA3892" s="2">
        <v>172.13</v>
      </c>
      <c r="AB3892" s="2">
        <v>0</v>
      </c>
    </row>
    <row r="3893" spans="24:28" x14ac:dyDescent="0.25">
      <c r="X3893" s="1">
        <v>122179</v>
      </c>
      <c r="Y3893" s="1">
        <v>150</v>
      </c>
      <c r="Z3893" s="2">
        <v>45.9</v>
      </c>
      <c r="AA3893" s="2">
        <v>0</v>
      </c>
      <c r="AB3893" s="2">
        <v>0</v>
      </c>
    </row>
    <row r="3894" spans="24:28" x14ac:dyDescent="0.25">
      <c r="X3894" s="1">
        <v>122214</v>
      </c>
      <c r="Y3894" s="1">
        <v>650</v>
      </c>
      <c r="Z3894" s="2">
        <v>0</v>
      </c>
      <c r="AA3894" s="2">
        <v>39.99</v>
      </c>
      <c r="AB3894" s="2">
        <v>0</v>
      </c>
    </row>
    <row r="3895" spans="24:28" x14ac:dyDescent="0.25">
      <c r="X3895" s="1">
        <v>122231</v>
      </c>
      <c r="Y3895" s="1">
        <v>400</v>
      </c>
      <c r="Z3895" s="2">
        <v>362.48</v>
      </c>
      <c r="AA3895" s="2">
        <v>0</v>
      </c>
      <c r="AB3895" s="2">
        <v>0</v>
      </c>
    </row>
    <row r="3896" spans="24:28" x14ac:dyDescent="0.25">
      <c r="X3896" s="1">
        <v>122233</v>
      </c>
      <c r="Y3896" s="1">
        <v>220</v>
      </c>
      <c r="Z3896" s="2">
        <v>97.9</v>
      </c>
      <c r="AA3896" s="2">
        <v>0</v>
      </c>
      <c r="AB3896" s="2">
        <v>0</v>
      </c>
    </row>
    <row r="3897" spans="24:28" x14ac:dyDescent="0.25">
      <c r="X3897" s="1">
        <v>122253</v>
      </c>
      <c r="Y3897" s="1">
        <v>500</v>
      </c>
      <c r="Z3897" s="2">
        <v>0</v>
      </c>
      <c r="AA3897" s="2">
        <v>11.28</v>
      </c>
      <c r="AB3897" s="2">
        <v>0</v>
      </c>
    </row>
    <row r="3898" spans="24:28" x14ac:dyDescent="0.25">
      <c r="X3898" s="1">
        <v>122254</v>
      </c>
      <c r="Y3898" s="1">
        <v>360</v>
      </c>
      <c r="Z3898" s="2">
        <v>0</v>
      </c>
      <c r="AA3898" s="2">
        <v>631.21</v>
      </c>
      <c r="AB3898" s="2">
        <v>0</v>
      </c>
    </row>
    <row r="3899" spans="24:28" x14ac:dyDescent="0.25">
      <c r="X3899" s="1">
        <v>122276</v>
      </c>
      <c r="Y3899" s="1">
        <v>360</v>
      </c>
      <c r="Z3899" s="2">
        <v>0</v>
      </c>
      <c r="AA3899" s="2">
        <v>129.75</v>
      </c>
      <c r="AB3899" s="2">
        <v>67.64</v>
      </c>
    </row>
    <row r="3900" spans="24:28" x14ac:dyDescent="0.25">
      <c r="X3900" s="1">
        <v>122290</v>
      </c>
      <c r="Y3900" s="1">
        <v>400</v>
      </c>
      <c r="Z3900" s="2">
        <v>34.880000000000003</v>
      </c>
      <c r="AA3900" s="2">
        <v>0</v>
      </c>
      <c r="AB3900" s="2">
        <v>0</v>
      </c>
    </row>
    <row r="3901" spans="24:28" x14ac:dyDescent="0.25">
      <c r="X3901" s="1">
        <v>122301</v>
      </c>
      <c r="Y3901" s="1">
        <v>400</v>
      </c>
      <c r="Z3901" s="2">
        <v>143.55000000000001</v>
      </c>
      <c r="AA3901" s="2">
        <v>0</v>
      </c>
      <c r="AB3901" s="2">
        <v>0</v>
      </c>
    </row>
    <row r="3902" spans="24:28" x14ac:dyDescent="0.25">
      <c r="X3902" s="1">
        <v>122318</v>
      </c>
      <c r="Y3902" s="1">
        <v>4980</v>
      </c>
      <c r="Z3902" s="2">
        <v>387.83</v>
      </c>
      <c r="AA3902" s="2">
        <v>216.52</v>
      </c>
      <c r="AB3902" s="2">
        <v>214.68</v>
      </c>
    </row>
    <row r="3903" spans="24:28" x14ac:dyDescent="0.25">
      <c r="X3903" s="1">
        <v>122319</v>
      </c>
      <c r="Y3903" s="1">
        <v>150</v>
      </c>
      <c r="Z3903" s="2">
        <v>228.68</v>
      </c>
      <c r="AA3903" s="2">
        <v>0</v>
      </c>
      <c r="AB3903" s="2">
        <v>241.99</v>
      </c>
    </row>
    <row r="3904" spans="24:28" x14ac:dyDescent="0.25">
      <c r="X3904" s="1">
        <v>122320</v>
      </c>
      <c r="Y3904" s="1">
        <v>150</v>
      </c>
      <c r="Z3904" s="2">
        <v>91.8</v>
      </c>
      <c r="AA3904" s="2">
        <v>329.78</v>
      </c>
      <c r="AB3904" s="2">
        <v>362.17</v>
      </c>
    </row>
    <row r="3905" spans="24:28" x14ac:dyDescent="0.25">
      <c r="X3905" s="1">
        <v>122330</v>
      </c>
      <c r="Y3905" s="1">
        <v>777</v>
      </c>
      <c r="Z3905" s="2">
        <v>13.42</v>
      </c>
      <c r="AA3905" s="2">
        <v>0</v>
      </c>
      <c r="AB3905" s="2">
        <v>0</v>
      </c>
    </row>
    <row r="3906" spans="24:28" x14ac:dyDescent="0.25">
      <c r="X3906" s="1">
        <v>122332</v>
      </c>
      <c r="Y3906" s="1">
        <v>180</v>
      </c>
      <c r="Z3906" s="2">
        <v>36.159999999999997</v>
      </c>
      <c r="AA3906" s="2">
        <v>241.47</v>
      </c>
      <c r="AB3906" s="2">
        <v>0</v>
      </c>
    </row>
    <row r="3907" spans="24:28" x14ac:dyDescent="0.25">
      <c r="X3907" s="1">
        <v>122335</v>
      </c>
      <c r="Y3907" s="1">
        <v>340</v>
      </c>
      <c r="Z3907" s="2">
        <v>0</v>
      </c>
      <c r="AA3907" s="2">
        <v>185.49</v>
      </c>
      <c r="AB3907" s="2">
        <v>69.900000000000006</v>
      </c>
    </row>
    <row r="3908" spans="24:28" x14ac:dyDescent="0.25">
      <c r="X3908" s="1">
        <v>122365</v>
      </c>
      <c r="Y3908" s="1">
        <v>290</v>
      </c>
      <c r="Z3908" s="2">
        <v>160.1</v>
      </c>
      <c r="AA3908" s="2">
        <v>0</v>
      </c>
      <c r="AB3908" s="2">
        <v>249.8</v>
      </c>
    </row>
    <row r="3909" spans="24:28" x14ac:dyDescent="0.25">
      <c r="X3909" s="1">
        <v>122375</v>
      </c>
      <c r="Y3909" s="1">
        <v>400</v>
      </c>
      <c r="Z3909" s="2">
        <v>0</v>
      </c>
      <c r="AA3909" s="2">
        <v>0</v>
      </c>
      <c r="AB3909" s="2">
        <v>122.38</v>
      </c>
    </row>
    <row r="3910" spans="24:28" x14ac:dyDescent="0.25">
      <c r="X3910" s="1">
        <v>122379</v>
      </c>
      <c r="Y3910" s="1">
        <v>450</v>
      </c>
      <c r="Z3910" s="2">
        <v>0</v>
      </c>
      <c r="AA3910" s="2">
        <v>0</v>
      </c>
      <c r="AB3910" s="2">
        <v>56.37</v>
      </c>
    </row>
    <row r="3911" spans="24:28" x14ac:dyDescent="0.25">
      <c r="X3911" s="1">
        <v>122393</v>
      </c>
      <c r="Y3911" s="1">
        <v>290</v>
      </c>
      <c r="Z3911" s="2">
        <v>53.22</v>
      </c>
      <c r="AA3911" s="2">
        <v>444.36</v>
      </c>
      <c r="AB3911" s="2">
        <v>0</v>
      </c>
    </row>
    <row r="3912" spans="24:28" x14ac:dyDescent="0.25">
      <c r="X3912" s="1">
        <v>122400</v>
      </c>
      <c r="Y3912" s="1">
        <v>280</v>
      </c>
      <c r="Z3912" s="2">
        <v>0</v>
      </c>
      <c r="AA3912" s="2">
        <v>49.83</v>
      </c>
      <c r="AB3912" s="2">
        <v>0</v>
      </c>
    </row>
    <row r="3913" spans="24:28" x14ac:dyDescent="0.25">
      <c r="X3913" s="1">
        <v>122416</v>
      </c>
      <c r="Y3913" s="1">
        <v>280</v>
      </c>
      <c r="Z3913" s="2">
        <v>0</v>
      </c>
      <c r="AA3913" s="2">
        <v>163.63</v>
      </c>
      <c r="AB3913" s="2">
        <v>0</v>
      </c>
    </row>
    <row r="3914" spans="24:28" x14ac:dyDescent="0.25">
      <c r="X3914" s="1">
        <v>122422</v>
      </c>
      <c r="Y3914" s="1">
        <v>400</v>
      </c>
      <c r="Z3914" s="2">
        <v>0</v>
      </c>
      <c r="AA3914" s="2">
        <v>0</v>
      </c>
      <c r="AB3914" s="2">
        <v>48.67</v>
      </c>
    </row>
    <row r="3915" spans="24:28" x14ac:dyDescent="0.25">
      <c r="X3915" s="1">
        <v>122425</v>
      </c>
      <c r="Y3915" s="1">
        <v>150</v>
      </c>
      <c r="Z3915" s="2">
        <v>0</v>
      </c>
      <c r="AA3915" s="2">
        <v>49.01</v>
      </c>
      <c r="AB3915" s="2">
        <v>0</v>
      </c>
    </row>
    <row r="3916" spans="24:28" x14ac:dyDescent="0.25">
      <c r="X3916" s="1">
        <v>122433</v>
      </c>
      <c r="Y3916" s="1">
        <v>150</v>
      </c>
      <c r="Z3916" s="2">
        <v>0</v>
      </c>
      <c r="AA3916" s="2">
        <v>0</v>
      </c>
      <c r="AB3916" s="2">
        <v>49.01</v>
      </c>
    </row>
    <row r="3917" spans="24:28" x14ac:dyDescent="0.25">
      <c r="X3917" s="1">
        <v>122492</v>
      </c>
      <c r="Y3917" s="1">
        <v>340</v>
      </c>
      <c r="Z3917" s="2">
        <v>82.72</v>
      </c>
      <c r="AA3917" s="2">
        <v>49.57</v>
      </c>
      <c r="AB3917" s="2">
        <v>0</v>
      </c>
    </row>
    <row r="3918" spans="24:28" x14ac:dyDescent="0.25">
      <c r="X3918" s="1">
        <v>122504</v>
      </c>
      <c r="Y3918" s="1">
        <v>450</v>
      </c>
      <c r="Z3918" s="2">
        <v>0</v>
      </c>
      <c r="AA3918" s="2">
        <v>0</v>
      </c>
      <c r="AB3918" s="2">
        <v>289.85000000000002</v>
      </c>
    </row>
    <row r="3919" spans="24:28" x14ac:dyDescent="0.25">
      <c r="X3919" s="1">
        <v>122517</v>
      </c>
      <c r="Y3919" s="1">
        <v>250</v>
      </c>
      <c r="Z3919" s="2">
        <v>202.2</v>
      </c>
      <c r="AA3919" s="2">
        <v>94.62</v>
      </c>
      <c r="AB3919" s="2">
        <v>188.46</v>
      </c>
    </row>
    <row r="3920" spans="24:28" x14ac:dyDescent="0.25">
      <c r="X3920" s="1">
        <v>122519</v>
      </c>
      <c r="Y3920" s="1">
        <v>104</v>
      </c>
      <c r="Z3920" s="2">
        <v>75.760000000000005</v>
      </c>
      <c r="AA3920" s="2">
        <v>158.47999999999999</v>
      </c>
      <c r="AB3920" s="2">
        <v>127.73</v>
      </c>
    </row>
    <row r="3921" spans="24:28" x14ac:dyDescent="0.25">
      <c r="X3921" s="1">
        <v>122521</v>
      </c>
      <c r="Y3921" s="1">
        <v>4980</v>
      </c>
      <c r="Z3921" s="2">
        <v>0</v>
      </c>
      <c r="AA3921" s="2">
        <v>108.68</v>
      </c>
      <c r="AB3921" s="2">
        <v>0</v>
      </c>
    </row>
    <row r="3922" spans="24:28" x14ac:dyDescent="0.25">
      <c r="X3922" s="1">
        <v>122528</v>
      </c>
      <c r="Y3922" s="1">
        <v>104</v>
      </c>
      <c r="Z3922" s="2">
        <v>0</v>
      </c>
      <c r="AA3922" s="2">
        <v>187.08</v>
      </c>
      <c r="AB3922" s="2">
        <v>0</v>
      </c>
    </row>
    <row r="3923" spans="24:28" x14ac:dyDescent="0.25">
      <c r="X3923" s="1">
        <v>122544</v>
      </c>
      <c r="Y3923" s="1">
        <v>290</v>
      </c>
      <c r="Z3923" s="2">
        <v>178.05</v>
      </c>
      <c r="AA3923" s="2">
        <v>0</v>
      </c>
      <c r="AB3923" s="2">
        <v>0</v>
      </c>
    </row>
    <row r="3924" spans="24:28" x14ac:dyDescent="0.25">
      <c r="X3924" s="1">
        <v>122550</v>
      </c>
      <c r="Y3924" s="1">
        <v>150</v>
      </c>
      <c r="Z3924" s="2">
        <v>91.8</v>
      </c>
      <c r="AA3924" s="2">
        <v>0</v>
      </c>
      <c r="AB3924" s="2">
        <v>106.31</v>
      </c>
    </row>
    <row r="3925" spans="24:28" x14ac:dyDescent="0.25">
      <c r="X3925" s="1">
        <v>122566</v>
      </c>
      <c r="Y3925" s="1">
        <v>260</v>
      </c>
      <c r="Z3925" s="2">
        <v>1975.13</v>
      </c>
      <c r="AA3925" s="2">
        <v>761.15</v>
      </c>
      <c r="AB3925" s="2">
        <v>424.55</v>
      </c>
    </row>
    <row r="3926" spans="24:28" x14ac:dyDescent="0.25">
      <c r="X3926" s="1">
        <v>122592</v>
      </c>
      <c r="Y3926" s="1">
        <v>150</v>
      </c>
      <c r="Z3926" s="2">
        <v>0</v>
      </c>
      <c r="AA3926" s="2">
        <v>0</v>
      </c>
      <c r="AB3926" s="2">
        <v>177.87</v>
      </c>
    </row>
    <row r="3927" spans="24:28" x14ac:dyDescent="0.25">
      <c r="X3927" s="1">
        <v>122593</v>
      </c>
      <c r="Y3927" s="1">
        <v>555</v>
      </c>
      <c r="Z3927" s="2">
        <v>0</v>
      </c>
      <c r="AA3927" s="2">
        <v>54.96</v>
      </c>
      <c r="AB3927" s="2">
        <v>0</v>
      </c>
    </row>
    <row r="3928" spans="24:28" x14ac:dyDescent="0.25">
      <c r="X3928" s="1">
        <v>122628</v>
      </c>
      <c r="Y3928" s="1">
        <v>555</v>
      </c>
      <c r="Z3928" s="2">
        <v>180.67</v>
      </c>
      <c r="AA3928" s="2">
        <v>180.67</v>
      </c>
      <c r="AB3928" s="2">
        <v>428.92</v>
      </c>
    </row>
    <row r="3929" spans="24:28" x14ac:dyDescent="0.25">
      <c r="X3929" s="1">
        <v>122629</v>
      </c>
      <c r="Y3929" s="1">
        <v>180</v>
      </c>
      <c r="Z3929" s="2">
        <v>221.76</v>
      </c>
      <c r="AA3929" s="2">
        <v>87.59</v>
      </c>
      <c r="AB3929" s="2">
        <v>548.77</v>
      </c>
    </row>
    <row r="3930" spans="24:28" x14ac:dyDescent="0.25">
      <c r="X3930" s="1">
        <v>122738</v>
      </c>
      <c r="Y3930" s="1">
        <v>150</v>
      </c>
      <c r="Z3930" s="2">
        <v>0</v>
      </c>
      <c r="AA3930" s="2">
        <v>53.53</v>
      </c>
      <c r="AB3930" s="2">
        <v>245.28</v>
      </c>
    </row>
    <row r="3931" spans="24:28" x14ac:dyDescent="0.25">
      <c r="X3931" s="1">
        <v>122750</v>
      </c>
      <c r="Y3931" s="1">
        <v>400</v>
      </c>
      <c r="Z3931" s="2">
        <v>0</v>
      </c>
      <c r="AA3931" s="2">
        <v>91.8</v>
      </c>
      <c r="AB3931" s="2">
        <v>0</v>
      </c>
    </row>
    <row r="3932" spans="24:28" x14ac:dyDescent="0.25">
      <c r="X3932" s="1">
        <v>122758</v>
      </c>
      <c r="Y3932" s="1">
        <v>4980</v>
      </c>
      <c r="Z3932" s="2">
        <v>91.8</v>
      </c>
      <c r="AA3932" s="2">
        <v>0</v>
      </c>
      <c r="AB3932" s="2">
        <v>0</v>
      </c>
    </row>
    <row r="3933" spans="24:28" x14ac:dyDescent="0.25">
      <c r="X3933" s="1">
        <v>122776</v>
      </c>
      <c r="Y3933" s="1">
        <v>400</v>
      </c>
      <c r="Z3933" s="2">
        <v>0</v>
      </c>
      <c r="AA3933" s="2">
        <v>0</v>
      </c>
      <c r="AB3933" s="2">
        <v>149.59</v>
      </c>
    </row>
    <row r="3934" spans="24:28" x14ac:dyDescent="0.25">
      <c r="X3934" s="1">
        <v>122779</v>
      </c>
      <c r="Y3934" s="1">
        <v>340</v>
      </c>
      <c r="Z3934" s="2">
        <v>0</v>
      </c>
      <c r="AA3934" s="2">
        <v>131.16999999999999</v>
      </c>
      <c r="AB3934" s="2">
        <v>0</v>
      </c>
    </row>
    <row r="3935" spans="24:28" x14ac:dyDescent="0.25">
      <c r="X3935" s="1">
        <v>122785</v>
      </c>
      <c r="Y3935" s="1">
        <v>450</v>
      </c>
      <c r="Z3935" s="2">
        <v>0</v>
      </c>
      <c r="AA3935" s="2">
        <v>155.94</v>
      </c>
      <c r="AB3935" s="2">
        <v>0</v>
      </c>
    </row>
    <row r="3936" spans="24:28" x14ac:dyDescent="0.25">
      <c r="X3936" s="1">
        <v>122812</v>
      </c>
      <c r="Y3936" s="1">
        <v>150</v>
      </c>
      <c r="Z3936" s="2">
        <v>926.15</v>
      </c>
      <c r="AA3936" s="2">
        <v>728.91</v>
      </c>
      <c r="AB3936" s="2">
        <v>458.29</v>
      </c>
    </row>
    <row r="3937" spans="24:28" x14ac:dyDescent="0.25">
      <c r="X3937" s="1">
        <v>122830</v>
      </c>
      <c r="Y3937" s="1">
        <v>320</v>
      </c>
      <c r="Z3937" s="2">
        <v>0</v>
      </c>
      <c r="AA3937" s="2">
        <v>145.86000000000001</v>
      </c>
      <c r="AB3937" s="2">
        <v>0</v>
      </c>
    </row>
    <row r="3938" spans="24:28" x14ac:dyDescent="0.25">
      <c r="X3938" s="1">
        <v>122832</v>
      </c>
      <c r="Y3938" s="1">
        <v>400</v>
      </c>
      <c r="Z3938" s="2">
        <v>13.32</v>
      </c>
      <c r="AA3938" s="2">
        <v>0</v>
      </c>
      <c r="AB3938" s="2">
        <v>24.86</v>
      </c>
    </row>
    <row r="3939" spans="24:28" x14ac:dyDescent="0.25">
      <c r="X3939" s="1">
        <v>122870</v>
      </c>
      <c r="Y3939" s="1">
        <v>280</v>
      </c>
      <c r="Z3939" s="2">
        <v>0</v>
      </c>
      <c r="AA3939" s="2">
        <v>0</v>
      </c>
      <c r="AB3939" s="2">
        <v>35.340000000000003</v>
      </c>
    </row>
    <row r="3940" spans="24:28" x14ac:dyDescent="0.25">
      <c r="X3940" s="1">
        <v>122874</v>
      </c>
      <c r="Y3940" s="1">
        <v>180</v>
      </c>
      <c r="Z3940" s="2">
        <v>0</v>
      </c>
      <c r="AA3940" s="2">
        <v>201.9</v>
      </c>
      <c r="AB3940" s="2">
        <v>0</v>
      </c>
    </row>
    <row r="3941" spans="24:28" x14ac:dyDescent="0.25">
      <c r="X3941" s="1">
        <v>122891</v>
      </c>
      <c r="Y3941" s="1">
        <v>290</v>
      </c>
      <c r="Z3941" s="2">
        <v>178.05</v>
      </c>
      <c r="AA3941" s="2">
        <v>49.74</v>
      </c>
      <c r="AB3941" s="2">
        <v>0</v>
      </c>
    </row>
    <row r="3942" spans="24:28" x14ac:dyDescent="0.25">
      <c r="X3942" s="1">
        <v>122914</v>
      </c>
      <c r="Y3942" s="1">
        <v>260</v>
      </c>
      <c r="Z3942" s="2">
        <v>928.75</v>
      </c>
      <c r="AA3942" s="2">
        <v>1386.16</v>
      </c>
      <c r="AB3942" s="2">
        <v>960.29</v>
      </c>
    </row>
    <row r="3943" spans="24:28" x14ac:dyDescent="0.25">
      <c r="X3943" s="1">
        <v>122925</v>
      </c>
      <c r="Y3943" s="1">
        <v>104</v>
      </c>
      <c r="Z3943" s="2">
        <v>0</v>
      </c>
      <c r="AA3943" s="2">
        <v>220.85</v>
      </c>
      <c r="AB3943" s="2">
        <v>0</v>
      </c>
    </row>
    <row r="3944" spans="24:28" x14ac:dyDescent="0.25">
      <c r="X3944" s="1">
        <v>122936</v>
      </c>
      <c r="Y3944" s="1">
        <v>280</v>
      </c>
      <c r="Z3944" s="2">
        <v>44.04</v>
      </c>
      <c r="AA3944" s="2">
        <v>847.8</v>
      </c>
      <c r="AB3944" s="2">
        <v>0</v>
      </c>
    </row>
    <row r="3945" spans="24:28" x14ac:dyDescent="0.25">
      <c r="X3945" s="1">
        <v>122949</v>
      </c>
      <c r="Y3945" s="1">
        <v>104</v>
      </c>
      <c r="Z3945" s="2">
        <v>38.14</v>
      </c>
      <c r="AA3945" s="2">
        <v>0</v>
      </c>
      <c r="AB3945" s="2">
        <v>0</v>
      </c>
    </row>
    <row r="3946" spans="24:28" x14ac:dyDescent="0.25">
      <c r="X3946" s="1">
        <v>122954</v>
      </c>
      <c r="Y3946" s="1">
        <v>340</v>
      </c>
      <c r="Z3946" s="2">
        <v>264.24</v>
      </c>
      <c r="AA3946" s="2">
        <v>0</v>
      </c>
      <c r="AB3946" s="2">
        <v>0</v>
      </c>
    </row>
    <row r="3947" spans="24:28" x14ac:dyDescent="0.25">
      <c r="X3947" s="1">
        <v>122955</v>
      </c>
      <c r="Y3947" s="1">
        <v>555</v>
      </c>
      <c r="Z3947" s="2">
        <v>222.69</v>
      </c>
      <c r="AA3947" s="2">
        <v>0</v>
      </c>
      <c r="AB3947" s="2">
        <v>0</v>
      </c>
    </row>
    <row r="3948" spans="24:28" x14ac:dyDescent="0.25">
      <c r="X3948" s="1">
        <v>122956</v>
      </c>
      <c r="Y3948" s="1">
        <v>320</v>
      </c>
      <c r="Z3948" s="2">
        <v>0</v>
      </c>
      <c r="AA3948" s="2">
        <v>0</v>
      </c>
      <c r="AB3948" s="2">
        <v>243.56</v>
      </c>
    </row>
    <row r="3949" spans="24:28" x14ac:dyDescent="0.25">
      <c r="X3949" s="1">
        <v>122963</v>
      </c>
      <c r="Y3949" s="1">
        <v>340</v>
      </c>
      <c r="Z3949" s="2">
        <v>0</v>
      </c>
      <c r="AA3949" s="2">
        <v>52.54</v>
      </c>
      <c r="AB3949" s="2">
        <v>0</v>
      </c>
    </row>
    <row r="3950" spans="24:28" x14ac:dyDescent="0.25">
      <c r="X3950" s="1">
        <v>123044</v>
      </c>
      <c r="Y3950" s="1">
        <v>555</v>
      </c>
      <c r="Z3950" s="2">
        <v>381.26</v>
      </c>
      <c r="AA3950" s="2">
        <v>0</v>
      </c>
      <c r="AB3950" s="2">
        <v>0</v>
      </c>
    </row>
    <row r="3951" spans="24:28" x14ac:dyDescent="0.25">
      <c r="X3951" s="1">
        <v>123076</v>
      </c>
      <c r="Y3951" s="1">
        <v>320</v>
      </c>
      <c r="Z3951" s="2">
        <v>270.72000000000003</v>
      </c>
      <c r="AA3951" s="2">
        <v>10.16</v>
      </c>
      <c r="AB3951" s="2">
        <v>173.88</v>
      </c>
    </row>
    <row r="3952" spans="24:28" x14ac:dyDescent="0.25">
      <c r="X3952" s="1">
        <v>123093</v>
      </c>
      <c r="Y3952" s="1">
        <v>150</v>
      </c>
      <c r="Z3952" s="2">
        <v>261.77</v>
      </c>
      <c r="AA3952" s="2">
        <v>470.03</v>
      </c>
      <c r="AB3952" s="2">
        <v>353.18</v>
      </c>
    </row>
    <row r="3953" spans="24:28" x14ac:dyDescent="0.25">
      <c r="X3953" s="1">
        <v>123144</v>
      </c>
      <c r="Y3953" s="1">
        <v>290</v>
      </c>
      <c r="Z3953" s="2">
        <v>76.34</v>
      </c>
      <c r="AA3953" s="2">
        <v>0</v>
      </c>
      <c r="AB3953" s="2">
        <v>30.06</v>
      </c>
    </row>
    <row r="3954" spans="24:28" x14ac:dyDescent="0.25">
      <c r="X3954" s="1">
        <v>123166</v>
      </c>
      <c r="Y3954" s="1">
        <v>320</v>
      </c>
      <c r="Z3954" s="2">
        <v>0</v>
      </c>
      <c r="AA3954" s="2">
        <v>290.76</v>
      </c>
      <c r="AB3954" s="2">
        <v>168.59</v>
      </c>
    </row>
    <row r="3955" spans="24:28" x14ac:dyDescent="0.25">
      <c r="X3955" s="1">
        <v>123172</v>
      </c>
      <c r="Y3955" s="1">
        <v>400</v>
      </c>
      <c r="Z3955" s="2">
        <v>0</v>
      </c>
      <c r="AA3955" s="2">
        <v>91.8</v>
      </c>
      <c r="AB3955" s="2">
        <v>0</v>
      </c>
    </row>
    <row r="3956" spans="24:28" x14ac:dyDescent="0.25">
      <c r="X3956" s="1">
        <v>123193</v>
      </c>
      <c r="Y3956" s="1">
        <v>340</v>
      </c>
      <c r="Z3956" s="2">
        <v>0</v>
      </c>
      <c r="AA3956" s="2">
        <v>0</v>
      </c>
      <c r="AB3956" s="2">
        <v>45.35</v>
      </c>
    </row>
    <row r="3957" spans="24:28" x14ac:dyDescent="0.25">
      <c r="X3957" s="1">
        <v>123196</v>
      </c>
      <c r="Y3957" s="1">
        <v>104</v>
      </c>
      <c r="Z3957" s="2">
        <v>0</v>
      </c>
      <c r="AA3957" s="2">
        <v>25.97</v>
      </c>
      <c r="AB3957" s="2">
        <v>0</v>
      </c>
    </row>
    <row r="3958" spans="24:28" x14ac:dyDescent="0.25">
      <c r="X3958" s="1">
        <v>123226</v>
      </c>
      <c r="Y3958" s="1">
        <v>280</v>
      </c>
      <c r="Z3958" s="2">
        <v>46.64</v>
      </c>
      <c r="AA3958" s="2">
        <v>0</v>
      </c>
      <c r="AB3958" s="2">
        <v>43.85</v>
      </c>
    </row>
    <row r="3959" spans="24:28" x14ac:dyDescent="0.25">
      <c r="X3959" s="1">
        <v>123238</v>
      </c>
      <c r="Y3959" s="1">
        <v>260</v>
      </c>
      <c r="Z3959" s="2">
        <v>0</v>
      </c>
      <c r="AA3959" s="2">
        <v>274.56</v>
      </c>
      <c r="AB3959" s="2">
        <v>0</v>
      </c>
    </row>
    <row r="3960" spans="24:28" x14ac:dyDescent="0.25">
      <c r="X3960" s="1">
        <v>123253</v>
      </c>
      <c r="Y3960" s="1">
        <v>290</v>
      </c>
      <c r="Z3960" s="2">
        <v>0</v>
      </c>
      <c r="AA3960" s="2">
        <v>0</v>
      </c>
      <c r="AB3960" s="2">
        <v>52.87</v>
      </c>
    </row>
    <row r="3961" spans="24:28" x14ac:dyDescent="0.25">
      <c r="X3961" s="1">
        <v>123293</v>
      </c>
      <c r="Y3961" s="1">
        <v>290</v>
      </c>
      <c r="Z3961" s="2">
        <v>0</v>
      </c>
      <c r="AA3961" s="2">
        <v>45.83</v>
      </c>
      <c r="AB3961" s="2">
        <v>0</v>
      </c>
    </row>
    <row r="3962" spans="24:28" x14ac:dyDescent="0.25">
      <c r="X3962" s="1">
        <v>123294</v>
      </c>
      <c r="Y3962" s="1">
        <v>290</v>
      </c>
      <c r="Z3962" s="2">
        <v>0</v>
      </c>
      <c r="AA3962" s="2">
        <v>128.38999999999999</v>
      </c>
      <c r="AB3962" s="2">
        <v>0</v>
      </c>
    </row>
    <row r="3963" spans="24:28" x14ac:dyDescent="0.25">
      <c r="X3963" s="1">
        <v>123304</v>
      </c>
      <c r="Y3963" s="1">
        <v>340</v>
      </c>
      <c r="Z3963" s="2">
        <v>0</v>
      </c>
      <c r="AA3963" s="2">
        <v>374.7</v>
      </c>
      <c r="AB3963" s="2">
        <v>0</v>
      </c>
    </row>
    <row r="3964" spans="24:28" x14ac:dyDescent="0.25">
      <c r="X3964" s="1">
        <v>123312</v>
      </c>
      <c r="Y3964" s="1">
        <v>340</v>
      </c>
      <c r="Z3964" s="2">
        <v>27.38</v>
      </c>
      <c r="AA3964" s="2">
        <v>0</v>
      </c>
      <c r="AB3964" s="2">
        <v>0</v>
      </c>
    </row>
    <row r="3965" spans="24:28" x14ac:dyDescent="0.25">
      <c r="X3965" s="1">
        <v>123340</v>
      </c>
      <c r="Y3965" s="1">
        <v>777</v>
      </c>
      <c r="Z3965" s="2">
        <v>238.7</v>
      </c>
      <c r="AA3965" s="2">
        <v>0</v>
      </c>
      <c r="AB3965" s="2">
        <v>194.5</v>
      </c>
    </row>
    <row r="3966" spans="24:28" x14ac:dyDescent="0.25">
      <c r="X3966" s="1">
        <v>123360</v>
      </c>
      <c r="Y3966" s="1">
        <v>104</v>
      </c>
      <c r="Z3966" s="2">
        <v>46.59</v>
      </c>
      <c r="AA3966" s="2">
        <v>0</v>
      </c>
      <c r="AB3966" s="2">
        <v>0</v>
      </c>
    </row>
    <row r="3967" spans="24:28" x14ac:dyDescent="0.25">
      <c r="X3967" s="1">
        <v>123375</v>
      </c>
      <c r="Y3967" s="1">
        <v>320</v>
      </c>
      <c r="Z3967" s="2">
        <v>49.59</v>
      </c>
      <c r="AA3967" s="2">
        <v>0</v>
      </c>
      <c r="AB3967" s="2">
        <v>198.05</v>
      </c>
    </row>
    <row r="3968" spans="24:28" x14ac:dyDescent="0.25">
      <c r="X3968" s="1">
        <v>123399</v>
      </c>
      <c r="Y3968" s="1">
        <v>4980</v>
      </c>
      <c r="Z3968" s="2">
        <v>0</v>
      </c>
      <c r="AA3968" s="2">
        <v>0</v>
      </c>
      <c r="AB3968" s="2">
        <v>12583.88</v>
      </c>
    </row>
    <row r="3969" spans="24:28" x14ac:dyDescent="0.25">
      <c r="X3969" s="1">
        <v>123409</v>
      </c>
      <c r="Y3969" s="1">
        <v>400</v>
      </c>
      <c r="Z3969" s="2">
        <v>45.9</v>
      </c>
      <c r="AA3969" s="2">
        <v>0</v>
      </c>
      <c r="AB3969" s="2">
        <v>0</v>
      </c>
    </row>
    <row r="3970" spans="24:28" x14ac:dyDescent="0.25">
      <c r="X3970" s="1">
        <v>123416</v>
      </c>
      <c r="Y3970" s="1">
        <v>104</v>
      </c>
      <c r="Z3970" s="2">
        <v>30.51</v>
      </c>
      <c r="AA3970" s="2">
        <v>0</v>
      </c>
      <c r="AB3970" s="2">
        <v>0</v>
      </c>
    </row>
    <row r="3971" spans="24:28" x14ac:dyDescent="0.25">
      <c r="X3971" s="1">
        <v>123431</v>
      </c>
      <c r="Y3971" s="1">
        <v>800</v>
      </c>
      <c r="Z3971" s="2">
        <v>214.23</v>
      </c>
      <c r="AA3971" s="2">
        <v>0</v>
      </c>
      <c r="AB3971" s="2">
        <v>344</v>
      </c>
    </row>
    <row r="3972" spans="24:28" x14ac:dyDescent="0.25">
      <c r="X3972" s="1">
        <v>123450</v>
      </c>
      <c r="Y3972" s="1">
        <v>280</v>
      </c>
      <c r="Z3972" s="2">
        <v>0</v>
      </c>
      <c r="AA3972" s="2">
        <v>149.62</v>
      </c>
      <c r="AB3972" s="2">
        <v>47.04</v>
      </c>
    </row>
    <row r="3973" spans="24:28" x14ac:dyDescent="0.25">
      <c r="X3973" s="1">
        <v>123473</v>
      </c>
      <c r="Y3973" s="1">
        <v>450</v>
      </c>
      <c r="Z3973" s="2">
        <v>45.42</v>
      </c>
      <c r="AA3973" s="2">
        <v>0</v>
      </c>
      <c r="AB3973" s="2">
        <v>0</v>
      </c>
    </row>
    <row r="3974" spans="24:28" x14ac:dyDescent="0.25">
      <c r="X3974" s="1">
        <v>123484</v>
      </c>
      <c r="Y3974" s="1">
        <v>555</v>
      </c>
      <c r="Z3974" s="2">
        <v>45.51</v>
      </c>
      <c r="AA3974" s="2">
        <v>0</v>
      </c>
      <c r="AB3974" s="2">
        <v>0</v>
      </c>
    </row>
    <row r="3975" spans="24:28" x14ac:dyDescent="0.25">
      <c r="X3975" s="1">
        <v>123513</v>
      </c>
      <c r="Y3975" s="1">
        <v>320</v>
      </c>
      <c r="Z3975" s="2">
        <v>95</v>
      </c>
      <c r="AA3975" s="2">
        <v>98.2</v>
      </c>
      <c r="AB3975" s="2">
        <v>194.55</v>
      </c>
    </row>
    <row r="3976" spans="24:28" x14ac:dyDescent="0.25">
      <c r="X3976" s="1">
        <v>123536</v>
      </c>
      <c r="Y3976" s="1">
        <v>150</v>
      </c>
      <c r="Z3976" s="2">
        <v>984.2</v>
      </c>
      <c r="AA3976" s="2">
        <v>435.92</v>
      </c>
      <c r="AB3976" s="2">
        <v>980.76</v>
      </c>
    </row>
    <row r="3977" spans="24:28" x14ac:dyDescent="0.25">
      <c r="X3977" s="1">
        <v>123559</v>
      </c>
      <c r="Y3977" s="1">
        <v>500</v>
      </c>
      <c r="Z3977" s="2">
        <v>0</v>
      </c>
      <c r="AA3977" s="2">
        <v>0</v>
      </c>
      <c r="AB3977" s="2">
        <v>45.42</v>
      </c>
    </row>
    <row r="3978" spans="24:28" x14ac:dyDescent="0.25">
      <c r="X3978" s="1">
        <v>123603</v>
      </c>
      <c r="Y3978" s="1">
        <v>450</v>
      </c>
      <c r="Z3978" s="2">
        <v>0</v>
      </c>
      <c r="AA3978" s="2">
        <v>35.36</v>
      </c>
      <c r="AB3978" s="2">
        <v>0</v>
      </c>
    </row>
    <row r="3979" spans="24:28" x14ac:dyDescent="0.25">
      <c r="X3979" s="1">
        <v>123607</v>
      </c>
      <c r="Y3979" s="1">
        <v>150</v>
      </c>
      <c r="Z3979" s="2">
        <v>0</v>
      </c>
      <c r="AA3979" s="2">
        <v>0</v>
      </c>
      <c r="AB3979" s="2">
        <v>98.02</v>
      </c>
    </row>
    <row r="3980" spans="24:28" x14ac:dyDescent="0.25">
      <c r="X3980" s="1">
        <v>123627</v>
      </c>
      <c r="Y3980" s="1">
        <v>320</v>
      </c>
      <c r="Z3980" s="2">
        <v>0</v>
      </c>
      <c r="AA3980" s="2">
        <v>893.56</v>
      </c>
      <c r="AB3980" s="2">
        <v>0</v>
      </c>
    </row>
    <row r="3981" spans="24:28" x14ac:dyDescent="0.25">
      <c r="X3981" s="1">
        <v>123652</v>
      </c>
      <c r="Y3981" s="1">
        <v>250</v>
      </c>
      <c r="Z3981" s="2">
        <v>69.39</v>
      </c>
      <c r="AA3981" s="2">
        <v>0</v>
      </c>
      <c r="AB3981" s="2">
        <v>41</v>
      </c>
    </row>
    <row r="3982" spans="24:28" x14ac:dyDescent="0.25">
      <c r="X3982" s="1">
        <v>123658</v>
      </c>
      <c r="Y3982" s="1">
        <v>104</v>
      </c>
      <c r="Z3982" s="2">
        <v>180.35</v>
      </c>
      <c r="AA3982" s="2">
        <v>0</v>
      </c>
      <c r="AB3982" s="2">
        <v>0</v>
      </c>
    </row>
    <row r="3983" spans="24:28" x14ac:dyDescent="0.25">
      <c r="X3983" s="1">
        <v>123659</v>
      </c>
      <c r="Y3983" s="1">
        <v>777</v>
      </c>
      <c r="Z3983" s="2">
        <v>382.08</v>
      </c>
      <c r="AA3983" s="2">
        <v>0</v>
      </c>
      <c r="AB3983" s="2">
        <v>197.5</v>
      </c>
    </row>
    <row r="3984" spans="24:28" x14ac:dyDescent="0.25">
      <c r="X3984" s="1">
        <v>123665</v>
      </c>
      <c r="Y3984" s="1">
        <v>555</v>
      </c>
      <c r="Z3984" s="2">
        <v>90.7</v>
      </c>
      <c r="AA3984" s="2">
        <v>46.37</v>
      </c>
      <c r="AB3984" s="2">
        <v>45.42</v>
      </c>
    </row>
    <row r="3985" spans="24:28" x14ac:dyDescent="0.25">
      <c r="X3985" s="1">
        <v>123714</v>
      </c>
      <c r="Y3985" s="1">
        <v>340</v>
      </c>
      <c r="Z3985" s="2">
        <v>0</v>
      </c>
      <c r="AA3985" s="2">
        <v>0</v>
      </c>
      <c r="AB3985" s="2">
        <v>196.44</v>
      </c>
    </row>
    <row r="3986" spans="24:28" x14ac:dyDescent="0.25">
      <c r="X3986" s="1">
        <v>123724</v>
      </c>
      <c r="Y3986" s="1">
        <v>777</v>
      </c>
      <c r="Z3986" s="2">
        <v>1098.1199999999999</v>
      </c>
      <c r="AA3986" s="2">
        <v>0</v>
      </c>
      <c r="AB3986" s="2">
        <v>0</v>
      </c>
    </row>
    <row r="3987" spans="24:28" x14ac:dyDescent="0.25">
      <c r="X3987" s="1">
        <v>123735</v>
      </c>
      <c r="Y3987" s="1">
        <v>450</v>
      </c>
      <c r="Z3987" s="2">
        <v>46.59</v>
      </c>
      <c r="AA3987" s="2">
        <v>0</v>
      </c>
      <c r="AB3987" s="2">
        <v>35.04</v>
      </c>
    </row>
    <row r="3988" spans="24:28" x14ac:dyDescent="0.25">
      <c r="X3988" s="1">
        <v>123744</v>
      </c>
      <c r="Y3988" s="1">
        <v>150</v>
      </c>
      <c r="Z3988" s="2">
        <v>44.72</v>
      </c>
      <c r="AA3988" s="2">
        <v>0</v>
      </c>
      <c r="AB3988" s="2">
        <v>0</v>
      </c>
    </row>
    <row r="3989" spans="24:28" x14ac:dyDescent="0.25">
      <c r="X3989" s="1">
        <v>123793</v>
      </c>
      <c r="Y3989" s="1">
        <v>250</v>
      </c>
      <c r="Z3989" s="2">
        <v>305.88</v>
      </c>
      <c r="AA3989" s="2">
        <v>0</v>
      </c>
      <c r="AB3989" s="2">
        <v>484.26</v>
      </c>
    </row>
    <row r="3990" spans="24:28" x14ac:dyDescent="0.25">
      <c r="X3990" s="1">
        <v>123815</v>
      </c>
      <c r="Y3990" s="1">
        <v>220</v>
      </c>
      <c r="Z3990" s="2">
        <v>124</v>
      </c>
      <c r="AA3990" s="2">
        <v>0</v>
      </c>
      <c r="AB3990" s="2">
        <v>568.12</v>
      </c>
    </row>
    <row r="3991" spans="24:28" x14ac:dyDescent="0.25">
      <c r="X3991" s="1">
        <v>123838</v>
      </c>
      <c r="Y3991" s="1">
        <v>250</v>
      </c>
      <c r="Z3991" s="2">
        <v>317.88</v>
      </c>
      <c r="AA3991" s="2">
        <v>0</v>
      </c>
      <c r="AB3991" s="2">
        <v>123</v>
      </c>
    </row>
    <row r="3992" spans="24:28" x14ac:dyDescent="0.25">
      <c r="X3992" s="1">
        <v>123857</v>
      </c>
      <c r="Y3992" s="1">
        <v>340</v>
      </c>
      <c r="Z3992" s="2">
        <v>0</v>
      </c>
      <c r="AA3992" s="2">
        <v>0</v>
      </c>
      <c r="AB3992" s="2">
        <v>176.5</v>
      </c>
    </row>
    <row r="3993" spans="24:28" x14ac:dyDescent="0.25">
      <c r="X3993" s="1">
        <v>123879</v>
      </c>
      <c r="Y3993" s="1">
        <v>280</v>
      </c>
      <c r="Z3993" s="2">
        <v>0</v>
      </c>
      <c r="AA3993" s="2">
        <v>15.93</v>
      </c>
      <c r="AB3993" s="2">
        <v>0</v>
      </c>
    </row>
    <row r="3994" spans="24:28" x14ac:dyDescent="0.25">
      <c r="X3994" s="1">
        <v>123908</v>
      </c>
      <c r="Y3994" s="1">
        <v>150</v>
      </c>
      <c r="Z3994" s="2">
        <v>162.06</v>
      </c>
      <c r="AA3994" s="2">
        <v>107.64</v>
      </c>
      <c r="AB3994" s="2">
        <v>0</v>
      </c>
    </row>
    <row r="3995" spans="24:28" x14ac:dyDescent="0.25">
      <c r="X3995" s="1">
        <v>123922</v>
      </c>
      <c r="Y3995" s="1">
        <v>320</v>
      </c>
      <c r="Z3995" s="2">
        <v>94.96</v>
      </c>
      <c r="AA3995" s="2">
        <v>0</v>
      </c>
      <c r="AB3995" s="2">
        <v>323.16000000000003</v>
      </c>
    </row>
    <row r="3996" spans="24:28" x14ac:dyDescent="0.25">
      <c r="X3996" s="1">
        <v>123948</v>
      </c>
      <c r="Y3996" s="1">
        <v>280</v>
      </c>
      <c r="Z3996" s="2">
        <v>0</v>
      </c>
      <c r="AA3996" s="2">
        <v>0</v>
      </c>
      <c r="AB3996" s="2">
        <v>49.79</v>
      </c>
    </row>
    <row r="3997" spans="24:28" x14ac:dyDescent="0.25">
      <c r="X3997" s="1">
        <v>123984</v>
      </c>
      <c r="Y3997" s="1">
        <v>290</v>
      </c>
      <c r="Z3997" s="2">
        <v>1039.3399999999999</v>
      </c>
      <c r="AA3997" s="2">
        <v>137.28</v>
      </c>
      <c r="AB3997" s="2">
        <v>0</v>
      </c>
    </row>
    <row r="3998" spans="24:28" x14ac:dyDescent="0.25">
      <c r="X3998" s="1">
        <v>123986</v>
      </c>
      <c r="Y3998" s="1">
        <v>260</v>
      </c>
      <c r="Z3998" s="2">
        <v>140.13</v>
      </c>
      <c r="AA3998" s="2">
        <v>0</v>
      </c>
      <c r="AB3998" s="2">
        <v>0</v>
      </c>
    </row>
    <row r="3999" spans="24:28" x14ac:dyDescent="0.25">
      <c r="X3999" s="1">
        <v>123988</v>
      </c>
      <c r="Y3999" s="1">
        <v>340</v>
      </c>
      <c r="Z3999" s="2">
        <v>0</v>
      </c>
      <c r="AA3999" s="2">
        <v>59.94</v>
      </c>
      <c r="AB3999" s="2">
        <v>0</v>
      </c>
    </row>
    <row r="4000" spans="24:28" x14ac:dyDescent="0.25">
      <c r="X4000" s="1">
        <v>123991</v>
      </c>
      <c r="Y4000" s="1">
        <v>260</v>
      </c>
      <c r="Z4000" s="2">
        <v>45.48</v>
      </c>
      <c r="AA4000" s="2">
        <v>0</v>
      </c>
      <c r="AB4000" s="2">
        <v>25.97</v>
      </c>
    </row>
    <row r="4001" spans="24:28" x14ac:dyDescent="0.25">
      <c r="X4001" s="1">
        <v>124022</v>
      </c>
      <c r="Y4001" s="1">
        <v>320</v>
      </c>
      <c r="Z4001" s="2">
        <v>667.82</v>
      </c>
      <c r="AA4001" s="2">
        <v>0</v>
      </c>
      <c r="AB4001" s="2">
        <v>0</v>
      </c>
    </row>
    <row r="4002" spans="24:28" x14ac:dyDescent="0.25">
      <c r="X4002" s="1">
        <v>124036</v>
      </c>
      <c r="Y4002" s="1">
        <v>150</v>
      </c>
      <c r="Z4002" s="2">
        <v>212.59</v>
      </c>
      <c r="AA4002" s="2">
        <v>212.61</v>
      </c>
      <c r="AB4002" s="2">
        <v>0</v>
      </c>
    </row>
    <row r="4003" spans="24:28" x14ac:dyDescent="0.25">
      <c r="X4003" s="1">
        <v>124045</v>
      </c>
      <c r="Y4003" s="1">
        <v>150</v>
      </c>
      <c r="Z4003" s="2">
        <v>0</v>
      </c>
      <c r="AA4003" s="2">
        <v>0</v>
      </c>
      <c r="AB4003" s="2">
        <v>39.799999999999997</v>
      </c>
    </row>
    <row r="4004" spans="24:28" x14ac:dyDescent="0.25">
      <c r="X4004" s="1">
        <v>124069</v>
      </c>
      <c r="Y4004" s="1">
        <v>104</v>
      </c>
      <c r="Z4004" s="2">
        <v>176.58</v>
      </c>
      <c r="AA4004" s="2">
        <v>0</v>
      </c>
      <c r="AB4004" s="2">
        <v>0</v>
      </c>
    </row>
    <row r="4005" spans="24:28" x14ac:dyDescent="0.25">
      <c r="X4005" s="1">
        <v>124075</v>
      </c>
      <c r="Y4005" s="1">
        <v>260</v>
      </c>
      <c r="Z4005" s="2">
        <v>28.69</v>
      </c>
      <c r="AA4005" s="2">
        <v>0</v>
      </c>
      <c r="AB4005" s="2">
        <v>0</v>
      </c>
    </row>
    <row r="4006" spans="24:28" x14ac:dyDescent="0.25">
      <c r="X4006" s="1">
        <v>124086</v>
      </c>
      <c r="Y4006" s="1">
        <v>320</v>
      </c>
      <c r="Z4006" s="2">
        <v>186.76</v>
      </c>
      <c r="AA4006" s="2">
        <v>98.56</v>
      </c>
      <c r="AB4006" s="2">
        <v>144.9</v>
      </c>
    </row>
    <row r="4007" spans="24:28" x14ac:dyDescent="0.25">
      <c r="X4007" s="1">
        <v>124108</v>
      </c>
      <c r="Y4007" s="1">
        <v>320</v>
      </c>
      <c r="Z4007" s="2">
        <v>198.03</v>
      </c>
      <c r="AA4007" s="2">
        <v>285.7</v>
      </c>
      <c r="AB4007" s="2">
        <v>43.21</v>
      </c>
    </row>
    <row r="4008" spans="24:28" x14ac:dyDescent="0.25">
      <c r="X4008" s="1">
        <v>124127</v>
      </c>
      <c r="Y4008" s="1">
        <v>104</v>
      </c>
      <c r="Z4008" s="2">
        <v>182.56</v>
      </c>
      <c r="AA4008" s="2">
        <v>0</v>
      </c>
      <c r="AB4008" s="2">
        <v>181.78</v>
      </c>
    </row>
    <row r="4009" spans="24:28" x14ac:dyDescent="0.25">
      <c r="X4009" s="1">
        <v>124134</v>
      </c>
      <c r="Y4009" s="1">
        <v>250</v>
      </c>
      <c r="Z4009" s="2">
        <v>0</v>
      </c>
      <c r="AA4009" s="2">
        <v>2238.2399999999998</v>
      </c>
      <c r="AB4009" s="2">
        <v>0</v>
      </c>
    </row>
    <row r="4010" spans="24:28" x14ac:dyDescent="0.25">
      <c r="X4010" s="1">
        <v>124142</v>
      </c>
      <c r="Y4010" s="1">
        <v>260</v>
      </c>
      <c r="Z4010" s="2">
        <v>49.84</v>
      </c>
      <c r="AA4010" s="2">
        <v>99.48</v>
      </c>
      <c r="AB4010" s="2">
        <v>57.58</v>
      </c>
    </row>
    <row r="4011" spans="24:28" x14ac:dyDescent="0.25">
      <c r="X4011" s="1">
        <v>124177</v>
      </c>
      <c r="Y4011" s="1">
        <v>555</v>
      </c>
      <c r="Z4011" s="2">
        <v>225.74</v>
      </c>
      <c r="AA4011" s="2">
        <v>409.68</v>
      </c>
      <c r="AB4011" s="2">
        <v>436.68</v>
      </c>
    </row>
    <row r="4012" spans="24:28" x14ac:dyDescent="0.25">
      <c r="X4012" s="1">
        <v>124187</v>
      </c>
      <c r="Y4012" s="1">
        <v>340</v>
      </c>
      <c r="Z4012" s="2">
        <v>0</v>
      </c>
      <c r="AA4012" s="2">
        <v>0</v>
      </c>
      <c r="AB4012" s="2">
        <v>186.64</v>
      </c>
    </row>
    <row r="4013" spans="24:28" x14ac:dyDescent="0.25">
      <c r="X4013" s="1">
        <v>124192</v>
      </c>
      <c r="Y4013" s="1">
        <v>290</v>
      </c>
      <c r="Z4013" s="2">
        <v>133.87</v>
      </c>
      <c r="AA4013" s="2">
        <v>0</v>
      </c>
      <c r="AB4013" s="2">
        <v>0</v>
      </c>
    </row>
    <row r="4014" spans="24:28" x14ac:dyDescent="0.25">
      <c r="X4014" s="1">
        <v>124210</v>
      </c>
      <c r="Y4014" s="1">
        <v>150</v>
      </c>
      <c r="Z4014" s="2">
        <v>0</v>
      </c>
      <c r="AA4014" s="2">
        <v>94.25</v>
      </c>
      <c r="AB4014" s="2">
        <v>82.94</v>
      </c>
    </row>
    <row r="4015" spans="24:28" x14ac:dyDescent="0.25">
      <c r="X4015" s="1">
        <v>124262</v>
      </c>
      <c r="Y4015" s="1">
        <v>300</v>
      </c>
      <c r="Z4015" s="2">
        <v>0</v>
      </c>
      <c r="AA4015" s="2">
        <v>52.03</v>
      </c>
      <c r="AB4015" s="2">
        <v>0</v>
      </c>
    </row>
    <row r="4016" spans="24:28" x14ac:dyDescent="0.25">
      <c r="X4016" s="1">
        <v>124263</v>
      </c>
      <c r="Y4016" s="1">
        <v>104</v>
      </c>
      <c r="Z4016" s="2">
        <v>0</v>
      </c>
      <c r="AA4016" s="2">
        <v>183.94</v>
      </c>
      <c r="AB4016" s="2">
        <v>0</v>
      </c>
    </row>
    <row r="4017" spans="24:28" x14ac:dyDescent="0.25">
      <c r="X4017" s="1">
        <v>124283</v>
      </c>
      <c r="Y4017" s="1">
        <v>340</v>
      </c>
      <c r="Z4017" s="2">
        <v>167.72</v>
      </c>
      <c r="AA4017" s="2">
        <v>76.489999999999995</v>
      </c>
      <c r="AB4017" s="2">
        <v>782.62</v>
      </c>
    </row>
    <row r="4018" spans="24:28" x14ac:dyDescent="0.25">
      <c r="X4018" s="1">
        <v>124320</v>
      </c>
      <c r="Y4018" s="1">
        <v>104</v>
      </c>
      <c r="Z4018" s="2">
        <v>92.78</v>
      </c>
      <c r="AA4018" s="2">
        <v>270.97000000000003</v>
      </c>
      <c r="AB4018" s="2">
        <v>0</v>
      </c>
    </row>
    <row r="4019" spans="24:28" x14ac:dyDescent="0.25">
      <c r="X4019" s="1">
        <v>124322</v>
      </c>
      <c r="Y4019" s="1">
        <v>290</v>
      </c>
      <c r="Z4019" s="2">
        <v>45.74</v>
      </c>
      <c r="AA4019" s="2">
        <v>0</v>
      </c>
      <c r="AB4019" s="2">
        <v>0</v>
      </c>
    </row>
    <row r="4020" spans="24:28" x14ac:dyDescent="0.25">
      <c r="X4020" s="1">
        <v>124326</v>
      </c>
      <c r="Y4020" s="1">
        <v>290</v>
      </c>
      <c r="Z4020" s="2">
        <v>413.18</v>
      </c>
      <c r="AA4020" s="2">
        <v>0</v>
      </c>
      <c r="AB4020" s="2">
        <v>0</v>
      </c>
    </row>
    <row r="4021" spans="24:28" x14ac:dyDescent="0.25">
      <c r="X4021" s="1">
        <v>124329</v>
      </c>
      <c r="Y4021" s="1">
        <v>340</v>
      </c>
      <c r="Z4021" s="2">
        <v>0</v>
      </c>
      <c r="AA4021" s="2">
        <v>465.12</v>
      </c>
      <c r="AB4021" s="2">
        <v>0</v>
      </c>
    </row>
    <row r="4022" spans="24:28" x14ac:dyDescent="0.25">
      <c r="X4022" s="1">
        <v>124370</v>
      </c>
      <c r="Y4022" s="1">
        <v>500</v>
      </c>
      <c r="Z4022" s="2">
        <v>0</v>
      </c>
      <c r="AA4022" s="2">
        <v>0</v>
      </c>
      <c r="AB4022" s="2">
        <v>204.57</v>
      </c>
    </row>
    <row r="4023" spans="24:28" x14ac:dyDescent="0.25">
      <c r="X4023" s="1">
        <v>124420</v>
      </c>
      <c r="Y4023" s="1">
        <v>4980</v>
      </c>
      <c r="Z4023" s="2">
        <v>175.65</v>
      </c>
      <c r="AA4023" s="2">
        <v>0</v>
      </c>
      <c r="AB4023" s="2">
        <v>0</v>
      </c>
    </row>
    <row r="4024" spans="24:28" x14ac:dyDescent="0.25">
      <c r="X4024" s="1">
        <v>124429</v>
      </c>
      <c r="Y4024" s="1">
        <v>370</v>
      </c>
      <c r="Z4024" s="2">
        <v>0</v>
      </c>
      <c r="AA4024" s="2">
        <v>0</v>
      </c>
      <c r="AB4024" s="2">
        <v>6839.15</v>
      </c>
    </row>
    <row r="4025" spans="24:28" x14ac:dyDescent="0.25">
      <c r="X4025" s="1">
        <v>124436</v>
      </c>
      <c r="Y4025" s="1">
        <v>150</v>
      </c>
      <c r="Z4025" s="2">
        <v>0</v>
      </c>
      <c r="AA4025" s="2">
        <v>135.03</v>
      </c>
      <c r="AB4025" s="2">
        <v>0</v>
      </c>
    </row>
    <row r="4026" spans="24:28" x14ac:dyDescent="0.25">
      <c r="X4026" s="1">
        <v>124479</v>
      </c>
      <c r="Y4026" s="1">
        <v>360</v>
      </c>
      <c r="Z4026" s="2">
        <v>90.6</v>
      </c>
      <c r="AA4026" s="2">
        <v>0</v>
      </c>
      <c r="AB4026" s="2">
        <v>0</v>
      </c>
    </row>
    <row r="4027" spans="24:28" x14ac:dyDescent="0.25">
      <c r="X4027" s="1">
        <v>124486</v>
      </c>
      <c r="Y4027" s="1">
        <v>250</v>
      </c>
      <c r="Z4027" s="2">
        <v>33</v>
      </c>
      <c r="AA4027" s="2">
        <v>0</v>
      </c>
      <c r="AB4027" s="2">
        <v>0</v>
      </c>
    </row>
    <row r="4028" spans="24:28" x14ac:dyDescent="0.25">
      <c r="X4028" s="1">
        <v>124490</v>
      </c>
      <c r="Y4028" s="1">
        <v>290</v>
      </c>
      <c r="Z4028" s="2">
        <v>98.24</v>
      </c>
      <c r="AA4028" s="2">
        <v>0</v>
      </c>
      <c r="AB4028" s="2">
        <v>0</v>
      </c>
    </row>
    <row r="4029" spans="24:28" x14ac:dyDescent="0.25">
      <c r="X4029" s="1">
        <v>124494</v>
      </c>
      <c r="Y4029" s="1">
        <v>450</v>
      </c>
      <c r="Z4029" s="2">
        <v>0</v>
      </c>
      <c r="AA4029" s="2">
        <v>182.48</v>
      </c>
      <c r="AB4029" s="2">
        <v>0</v>
      </c>
    </row>
    <row r="4030" spans="24:28" x14ac:dyDescent="0.25">
      <c r="X4030" s="1">
        <v>124497</v>
      </c>
      <c r="Y4030" s="1">
        <v>555</v>
      </c>
      <c r="Z4030" s="2">
        <v>0</v>
      </c>
      <c r="AA4030" s="2">
        <v>0</v>
      </c>
      <c r="AB4030" s="2">
        <v>323.64</v>
      </c>
    </row>
    <row r="4031" spans="24:28" x14ac:dyDescent="0.25">
      <c r="X4031" s="1">
        <v>124503</v>
      </c>
      <c r="Y4031" s="1">
        <v>250</v>
      </c>
      <c r="Z4031" s="2">
        <v>0</v>
      </c>
      <c r="AA4031" s="2">
        <v>0</v>
      </c>
      <c r="AB4031" s="2">
        <v>49.74</v>
      </c>
    </row>
    <row r="4032" spans="24:28" x14ac:dyDescent="0.25">
      <c r="X4032" s="1">
        <v>124527</v>
      </c>
      <c r="Y4032" s="1">
        <v>340</v>
      </c>
      <c r="Z4032" s="2">
        <v>144.72</v>
      </c>
      <c r="AA4032" s="2">
        <v>0</v>
      </c>
      <c r="AB4032" s="2">
        <v>0</v>
      </c>
    </row>
    <row r="4033" spans="24:28" x14ac:dyDescent="0.25">
      <c r="X4033" s="1">
        <v>124540</v>
      </c>
      <c r="Y4033" s="1">
        <v>104</v>
      </c>
      <c r="Z4033" s="2">
        <v>201.89</v>
      </c>
      <c r="AA4033" s="2">
        <v>0</v>
      </c>
      <c r="AB4033" s="2">
        <v>146.58000000000001</v>
      </c>
    </row>
    <row r="4034" spans="24:28" x14ac:dyDescent="0.25">
      <c r="X4034" s="1">
        <v>124562</v>
      </c>
      <c r="Y4034" s="1">
        <v>150</v>
      </c>
      <c r="Z4034" s="2">
        <v>188.83</v>
      </c>
      <c r="AA4034" s="2">
        <v>183.96</v>
      </c>
      <c r="AB4034" s="2">
        <v>297.29000000000002</v>
      </c>
    </row>
    <row r="4035" spans="24:28" x14ac:dyDescent="0.25">
      <c r="X4035" s="1">
        <v>124588</v>
      </c>
      <c r="Y4035" s="1">
        <v>104</v>
      </c>
      <c r="Z4035" s="2">
        <v>45.74</v>
      </c>
      <c r="AA4035" s="2">
        <v>0</v>
      </c>
      <c r="AB4035" s="2">
        <v>0</v>
      </c>
    </row>
    <row r="4036" spans="24:28" x14ac:dyDescent="0.25">
      <c r="X4036" s="1">
        <v>124599</v>
      </c>
      <c r="Y4036" s="1">
        <v>150</v>
      </c>
      <c r="Z4036" s="2">
        <v>164.85</v>
      </c>
      <c r="AA4036" s="2">
        <v>0</v>
      </c>
      <c r="AB4036" s="2">
        <v>101.74</v>
      </c>
    </row>
    <row r="4037" spans="24:28" x14ac:dyDescent="0.25">
      <c r="X4037" s="1">
        <v>124606</v>
      </c>
      <c r="Y4037" s="1">
        <v>290</v>
      </c>
      <c r="Z4037" s="2">
        <v>0</v>
      </c>
      <c r="AA4037" s="2">
        <v>190.1</v>
      </c>
      <c r="AB4037" s="2">
        <v>0</v>
      </c>
    </row>
    <row r="4038" spans="24:28" x14ac:dyDescent="0.25">
      <c r="X4038" s="1">
        <v>124640</v>
      </c>
      <c r="Y4038" s="1">
        <v>4980</v>
      </c>
      <c r="Z4038" s="2">
        <v>0</v>
      </c>
      <c r="AA4038" s="2">
        <v>0</v>
      </c>
      <c r="AB4038" s="2">
        <v>183.24</v>
      </c>
    </row>
    <row r="4039" spans="24:28" x14ac:dyDescent="0.25">
      <c r="X4039" s="1">
        <v>124646</v>
      </c>
      <c r="Y4039" s="1">
        <v>400</v>
      </c>
      <c r="Z4039" s="2">
        <v>89</v>
      </c>
      <c r="AA4039" s="2">
        <v>0</v>
      </c>
      <c r="AB4039" s="2">
        <v>0</v>
      </c>
    </row>
    <row r="4040" spans="24:28" x14ac:dyDescent="0.25">
      <c r="X4040" s="1">
        <v>124664</v>
      </c>
      <c r="Y4040" s="1">
        <v>290</v>
      </c>
      <c r="Z4040" s="2">
        <v>0</v>
      </c>
      <c r="AA4040" s="2">
        <v>0</v>
      </c>
      <c r="AB4040" s="2">
        <v>107.08</v>
      </c>
    </row>
    <row r="4041" spans="24:28" x14ac:dyDescent="0.25">
      <c r="X4041" s="1">
        <v>124683</v>
      </c>
      <c r="Y4041" s="1">
        <v>360</v>
      </c>
      <c r="Z4041" s="2">
        <v>0</v>
      </c>
      <c r="AA4041" s="2">
        <v>207.92</v>
      </c>
      <c r="AB4041" s="2">
        <v>85.68</v>
      </c>
    </row>
    <row r="4042" spans="24:28" x14ac:dyDescent="0.25">
      <c r="X4042" s="1">
        <v>124686</v>
      </c>
      <c r="Y4042" s="1">
        <v>320</v>
      </c>
      <c r="Z4042" s="2">
        <v>0</v>
      </c>
      <c r="AA4042" s="2">
        <v>60.78</v>
      </c>
      <c r="AB4042" s="2">
        <v>0</v>
      </c>
    </row>
    <row r="4043" spans="24:28" x14ac:dyDescent="0.25">
      <c r="X4043" s="1">
        <v>124705</v>
      </c>
      <c r="Y4043" s="1">
        <v>180</v>
      </c>
      <c r="Z4043" s="2">
        <v>47.63</v>
      </c>
      <c r="AA4043" s="2">
        <v>50.95</v>
      </c>
      <c r="AB4043" s="2">
        <v>41.93</v>
      </c>
    </row>
    <row r="4044" spans="24:28" x14ac:dyDescent="0.25">
      <c r="X4044" s="1">
        <v>124709</v>
      </c>
      <c r="Y4044" s="1">
        <v>104</v>
      </c>
      <c r="Z4044" s="2">
        <v>174.89</v>
      </c>
      <c r="AA4044" s="2">
        <v>0</v>
      </c>
      <c r="AB4044" s="2">
        <v>0</v>
      </c>
    </row>
    <row r="4045" spans="24:28" x14ac:dyDescent="0.25">
      <c r="X4045" s="1">
        <v>124716</v>
      </c>
      <c r="Y4045" s="1">
        <v>180</v>
      </c>
      <c r="Z4045" s="2">
        <v>142.85</v>
      </c>
      <c r="AA4045" s="2">
        <v>0</v>
      </c>
      <c r="AB4045" s="2">
        <v>0</v>
      </c>
    </row>
    <row r="4046" spans="24:28" x14ac:dyDescent="0.25">
      <c r="X4046" s="1">
        <v>124738</v>
      </c>
      <c r="Y4046" s="1">
        <v>104</v>
      </c>
      <c r="Z4046" s="2">
        <v>46.54</v>
      </c>
      <c r="AA4046" s="2">
        <v>0</v>
      </c>
      <c r="AB4046" s="2">
        <v>49.74</v>
      </c>
    </row>
    <row r="4047" spans="24:28" x14ac:dyDescent="0.25">
      <c r="X4047" s="1">
        <v>124739</v>
      </c>
      <c r="Y4047" s="1">
        <v>320</v>
      </c>
      <c r="Z4047" s="2">
        <v>90.23</v>
      </c>
      <c r="AA4047" s="2">
        <v>183.39</v>
      </c>
      <c r="AB4047" s="2">
        <v>194.53</v>
      </c>
    </row>
    <row r="4048" spans="24:28" x14ac:dyDescent="0.25">
      <c r="X4048" s="1">
        <v>124764</v>
      </c>
      <c r="Y4048" s="1">
        <v>650</v>
      </c>
      <c r="Z4048" s="2">
        <v>0</v>
      </c>
      <c r="AA4048" s="2">
        <v>0</v>
      </c>
      <c r="AB4048" s="2">
        <v>49.9</v>
      </c>
    </row>
    <row r="4049" spans="24:28" x14ac:dyDescent="0.25">
      <c r="X4049" s="1">
        <v>124789</v>
      </c>
      <c r="Y4049" s="1">
        <v>300</v>
      </c>
      <c r="Z4049" s="2">
        <v>0</v>
      </c>
      <c r="AA4049" s="2">
        <v>0</v>
      </c>
      <c r="AB4049" s="2">
        <v>120.45</v>
      </c>
    </row>
    <row r="4050" spans="24:28" x14ac:dyDescent="0.25">
      <c r="X4050" s="1">
        <v>124838</v>
      </c>
      <c r="Y4050" s="1">
        <v>340</v>
      </c>
      <c r="Z4050" s="2">
        <v>0</v>
      </c>
      <c r="AA4050" s="2">
        <v>0</v>
      </c>
      <c r="AB4050" s="2">
        <v>492.98</v>
      </c>
    </row>
    <row r="4051" spans="24:28" x14ac:dyDescent="0.25">
      <c r="X4051" s="1">
        <v>124845</v>
      </c>
      <c r="Y4051" s="1">
        <v>150</v>
      </c>
      <c r="Z4051" s="2">
        <v>0</v>
      </c>
      <c r="AA4051" s="2">
        <v>166.49</v>
      </c>
      <c r="AB4051" s="2">
        <v>0</v>
      </c>
    </row>
    <row r="4052" spans="24:28" x14ac:dyDescent="0.25">
      <c r="X4052" s="1">
        <v>124863</v>
      </c>
      <c r="Y4052" s="1">
        <v>290</v>
      </c>
      <c r="Z4052" s="2">
        <v>0</v>
      </c>
      <c r="AA4052" s="2">
        <v>0</v>
      </c>
      <c r="AB4052" s="2">
        <v>184.77</v>
      </c>
    </row>
    <row r="4053" spans="24:28" x14ac:dyDescent="0.25">
      <c r="X4053" s="1">
        <v>124866</v>
      </c>
      <c r="Y4053" s="1">
        <v>555</v>
      </c>
      <c r="Z4053" s="2">
        <v>301.39</v>
      </c>
      <c r="AA4053" s="2">
        <v>49.74</v>
      </c>
      <c r="AB4053" s="2">
        <v>0</v>
      </c>
    </row>
    <row r="4054" spans="24:28" x14ac:dyDescent="0.25">
      <c r="X4054" s="1">
        <v>124870</v>
      </c>
      <c r="Y4054" s="1">
        <v>370</v>
      </c>
      <c r="Z4054" s="2">
        <v>45.59</v>
      </c>
      <c r="AA4054" s="2">
        <v>0</v>
      </c>
      <c r="AB4054" s="2">
        <v>0</v>
      </c>
    </row>
    <row r="4055" spans="24:28" x14ac:dyDescent="0.25">
      <c r="X4055" s="1">
        <v>124873</v>
      </c>
      <c r="Y4055" s="1">
        <v>300</v>
      </c>
      <c r="Z4055" s="2">
        <v>0</v>
      </c>
      <c r="AA4055" s="2">
        <v>493.79</v>
      </c>
      <c r="AB4055" s="2">
        <v>0</v>
      </c>
    </row>
    <row r="4056" spans="24:28" x14ac:dyDescent="0.25">
      <c r="X4056" s="1">
        <v>124885</v>
      </c>
      <c r="Y4056" s="1">
        <v>150</v>
      </c>
      <c r="Z4056" s="2">
        <v>92.39</v>
      </c>
      <c r="AA4056" s="2">
        <v>56.22</v>
      </c>
      <c r="AB4056" s="2">
        <v>0</v>
      </c>
    </row>
    <row r="4057" spans="24:28" x14ac:dyDescent="0.25">
      <c r="X4057" s="1">
        <v>124906</v>
      </c>
      <c r="Y4057" s="1">
        <v>104</v>
      </c>
      <c r="Z4057" s="2">
        <v>73.59</v>
      </c>
      <c r="AA4057" s="2">
        <v>98.7</v>
      </c>
      <c r="AB4057" s="2">
        <v>0</v>
      </c>
    </row>
    <row r="4058" spans="24:28" x14ac:dyDescent="0.25">
      <c r="X4058" s="1">
        <v>124909</v>
      </c>
      <c r="Y4058" s="1">
        <v>260</v>
      </c>
      <c r="Z4058" s="2">
        <v>224.75</v>
      </c>
      <c r="AA4058" s="2">
        <v>0</v>
      </c>
      <c r="AB4058" s="2">
        <v>0</v>
      </c>
    </row>
    <row r="4059" spans="24:28" x14ac:dyDescent="0.25">
      <c r="X4059" s="1">
        <v>124921</v>
      </c>
      <c r="Y4059" s="1">
        <v>320</v>
      </c>
      <c r="Z4059" s="2">
        <v>0</v>
      </c>
      <c r="AA4059" s="2">
        <v>0</v>
      </c>
      <c r="AB4059" s="2">
        <v>19.21</v>
      </c>
    </row>
    <row r="4060" spans="24:28" x14ac:dyDescent="0.25">
      <c r="X4060" s="1">
        <v>124955</v>
      </c>
      <c r="Y4060" s="1">
        <v>250</v>
      </c>
      <c r="Z4060" s="2">
        <v>46.59</v>
      </c>
      <c r="AA4060" s="2">
        <v>0</v>
      </c>
      <c r="AB4060" s="2">
        <v>0</v>
      </c>
    </row>
    <row r="4061" spans="24:28" x14ac:dyDescent="0.25">
      <c r="X4061" s="1">
        <v>124968</v>
      </c>
      <c r="Y4061" s="1">
        <v>4980</v>
      </c>
      <c r="Z4061" s="2">
        <v>229.61</v>
      </c>
      <c r="AA4061" s="2">
        <v>0</v>
      </c>
      <c r="AB4061" s="2">
        <v>0</v>
      </c>
    </row>
    <row r="4062" spans="24:28" x14ac:dyDescent="0.25">
      <c r="X4062" s="1">
        <v>124980</v>
      </c>
      <c r="Y4062" s="1">
        <v>500</v>
      </c>
      <c r="Z4062" s="2">
        <v>0</v>
      </c>
      <c r="AA4062" s="2">
        <v>0</v>
      </c>
      <c r="AB4062" s="2">
        <v>15.29</v>
      </c>
    </row>
    <row r="4063" spans="24:28" x14ac:dyDescent="0.25">
      <c r="X4063" s="1">
        <v>124995</v>
      </c>
      <c r="Y4063" s="1">
        <v>777</v>
      </c>
      <c r="Z4063" s="2">
        <v>125.07</v>
      </c>
      <c r="AA4063" s="2">
        <v>441.5</v>
      </c>
      <c r="AB4063" s="2">
        <v>225.68</v>
      </c>
    </row>
    <row r="4064" spans="24:28" x14ac:dyDescent="0.25">
      <c r="X4064" s="1">
        <v>124999</v>
      </c>
      <c r="Y4064" s="1">
        <v>400</v>
      </c>
      <c r="Z4064" s="2">
        <v>0</v>
      </c>
      <c r="AA4064" s="2">
        <v>148.66999999999999</v>
      </c>
      <c r="AB4064" s="2">
        <v>84.5</v>
      </c>
    </row>
    <row r="4065" spans="24:28" x14ac:dyDescent="0.25">
      <c r="X4065" s="1">
        <v>125001</v>
      </c>
      <c r="Y4065" s="1">
        <v>250</v>
      </c>
      <c r="Z4065" s="2">
        <v>754.94</v>
      </c>
      <c r="AA4065" s="2">
        <v>366.18</v>
      </c>
      <c r="AB4065" s="2">
        <v>858</v>
      </c>
    </row>
    <row r="4066" spans="24:28" x14ac:dyDescent="0.25">
      <c r="X4066" s="1">
        <v>125004</v>
      </c>
      <c r="Y4066" s="1">
        <v>340</v>
      </c>
      <c r="Z4066" s="2">
        <v>0</v>
      </c>
      <c r="AA4066" s="2">
        <v>0</v>
      </c>
      <c r="AB4066" s="2">
        <v>42.84</v>
      </c>
    </row>
    <row r="4067" spans="24:28" x14ac:dyDescent="0.25">
      <c r="X4067" s="1">
        <v>125017</v>
      </c>
      <c r="Y4067" s="1">
        <v>250</v>
      </c>
      <c r="Z4067" s="2">
        <v>0</v>
      </c>
      <c r="AA4067" s="2">
        <v>140.63</v>
      </c>
      <c r="AB4067" s="2">
        <v>0</v>
      </c>
    </row>
    <row r="4068" spans="24:28" x14ac:dyDescent="0.25">
      <c r="X4068" s="1">
        <v>125022</v>
      </c>
      <c r="Y4068" s="1">
        <v>104</v>
      </c>
      <c r="Z4068" s="2">
        <v>0</v>
      </c>
      <c r="AA4068" s="2">
        <v>0</v>
      </c>
      <c r="AB4068" s="2">
        <v>232.98</v>
      </c>
    </row>
    <row r="4069" spans="24:28" x14ac:dyDescent="0.25">
      <c r="X4069" s="1">
        <v>125026</v>
      </c>
      <c r="Y4069" s="1">
        <v>777</v>
      </c>
      <c r="Z4069" s="2">
        <v>0</v>
      </c>
      <c r="AA4069" s="2">
        <v>0</v>
      </c>
      <c r="AB4069" s="2">
        <v>8.65</v>
      </c>
    </row>
    <row r="4070" spans="24:28" x14ac:dyDescent="0.25">
      <c r="X4070" s="1">
        <v>125029</v>
      </c>
      <c r="Y4070" s="1">
        <v>400</v>
      </c>
      <c r="Z4070" s="2">
        <v>0</v>
      </c>
      <c r="AA4070" s="2">
        <v>48.67</v>
      </c>
      <c r="AB4070" s="2">
        <v>0</v>
      </c>
    </row>
    <row r="4071" spans="24:28" x14ac:dyDescent="0.25">
      <c r="X4071" s="1">
        <v>125053</v>
      </c>
      <c r="Y4071" s="1">
        <v>104</v>
      </c>
      <c r="Z4071" s="2">
        <v>102.02</v>
      </c>
      <c r="AA4071" s="2">
        <v>0</v>
      </c>
      <c r="AB4071" s="2">
        <v>49.74</v>
      </c>
    </row>
    <row r="4072" spans="24:28" x14ac:dyDescent="0.25">
      <c r="X4072" s="1">
        <v>125112</v>
      </c>
      <c r="Y4072" s="1">
        <v>320</v>
      </c>
      <c r="Z4072" s="2">
        <v>87.98</v>
      </c>
      <c r="AA4072" s="2">
        <v>0</v>
      </c>
      <c r="AB4072" s="2">
        <v>0</v>
      </c>
    </row>
    <row r="4073" spans="24:28" x14ac:dyDescent="0.25">
      <c r="X4073" s="1">
        <v>125114</v>
      </c>
      <c r="Y4073" s="1">
        <v>340</v>
      </c>
      <c r="Z4073" s="2">
        <v>0</v>
      </c>
      <c r="AA4073" s="2">
        <v>0</v>
      </c>
      <c r="AB4073" s="2">
        <v>9.68</v>
      </c>
    </row>
    <row r="4074" spans="24:28" x14ac:dyDescent="0.25">
      <c r="X4074" s="1">
        <v>125120</v>
      </c>
      <c r="Y4074" s="1">
        <v>370</v>
      </c>
      <c r="Z4074" s="2">
        <v>0</v>
      </c>
      <c r="AA4074" s="2">
        <v>206.27</v>
      </c>
      <c r="AB4074" s="2">
        <v>157.91999999999999</v>
      </c>
    </row>
    <row r="4075" spans="24:28" x14ac:dyDescent="0.25">
      <c r="X4075" s="1">
        <v>125151</v>
      </c>
      <c r="Y4075" s="1">
        <v>104</v>
      </c>
      <c r="Z4075" s="2">
        <v>0</v>
      </c>
      <c r="AA4075" s="2">
        <v>0</v>
      </c>
      <c r="AB4075" s="2">
        <v>49.74</v>
      </c>
    </row>
    <row r="4076" spans="24:28" x14ac:dyDescent="0.25">
      <c r="X4076" s="1">
        <v>125152</v>
      </c>
      <c r="Y4076" s="1">
        <v>280</v>
      </c>
      <c r="Z4076" s="2">
        <v>73.05</v>
      </c>
      <c r="AA4076" s="2">
        <v>120.14</v>
      </c>
      <c r="AB4076" s="2">
        <v>0</v>
      </c>
    </row>
    <row r="4077" spans="24:28" x14ac:dyDescent="0.25">
      <c r="X4077" s="1">
        <v>125172</v>
      </c>
      <c r="Y4077" s="1">
        <v>150</v>
      </c>
      <c r="Z4077" s="2">
        <v>28.35</v>
      </c>
      <c r="AA4077" s="2">
        <v>0</v>
      </c>
      <c r="AB4077" s="2">
        <v>0</v>
      </c>
    </row>
    <row r="4078" spans="24:28" x14ac:dyDescent="0.25">
      <c r="X4078" s="1">
        <v>125195</v>
      </c>
      <c r="Y4078" s="1">
        <v>320</v>
      </c>
      <c r="Z4078" s="2">
        <v>0</v>
      </c>
      <c r="AA4078" s="2">
        <v>0</v>
      </c>
      <c r="AB4078" s="2">
        <v>105.6</v>
      </c>
    </row>
    <row r="4079" spans="24:28" x14ac:dyDescent="0.25">
      <c r="X4079" s="1">
        <v>125209</v>
      </c>
      <c r="Y4079" s="1">
        <v>370</v>
      </c>
      <c r="Z4079" s="2">
        <v>0</v>
      </c>
      <c r="AA4079" s="2">
        <v>162.32</v>
      </c>
      <c r="AB4079" s="2">
        <v>0</v>
      </c>
    </row>
    <row r="4080" spans="24:28" x14ac:dyDescent="0.25">
      <c r="X4080" s="1">
        <v>125226</v>
      </c>
      <c r="Y4080" s="1">
        <v>150</v>
      </c>
      <c r="Z4080" s="2">
        <v>0</v>
      </c>
      <c r="AA4080" s="2">
        <v>8.7899999999999991</v>
      </c>
      <c r="AB4080" s="2">
        <v>0</v>
      </c>
    </row>
    <row r="4081" spans="24:28" x14ac:dyDescent="0.25">
      <c r="X4081" s="1">
        <v>125260</v>
      </c>
      <c r="Y4081" s="1">
        <v>340</v>
      </c>
      <c r="Z4081" s="2">
        <v>0</v>
      </c>
      <c r="AA4081" s="2">
        <v>246.48</v>
      </c>
      <c r="AB4081" s="2">
        <v>0</v>
      </c>
    </row>
    <row r="4082" spans="24:28" x14ac:dyDescent="0.25">
      <c r="X4082" s="1">
        <v>125267</v>
      </c>
      <c r="Y4082" s="1">
        <v>340</v>
      </c>
      <c r="Z4082" s="2">
        <v>187.35</v>
      </c>
      <c r="AA4082" s="2">
        <v>0</v>
      </c>
      <c r="AB4082" s="2">
        <v>186.64</v>
      </c>
    </row>
    <row r="4083" spans="24:28" x14ac:dyDescent="0.25">
      <c r="X4083" s="1">
        <v>125276</v>
      </c>
      <c r="Y4083" s="1">
        <v>650</v>
      </c>
      <c r="Z4083" s="2">
        <v>95.32</v>
      </c>
      <c r="AA4083" s="2">
        <v>52</v>
      </c>
      <c r="AB4083" s="2">
        <v>19.78</v>
      </c>
    </row>
    <row r="4084" spans="24:28" x14ac:dyDescent="0.25">
      <c r="X4084" s="1">
        <v>125313</v>
      </c>
      <c r="Y4084" s="1">
        <v>260</v>
      </c>
      <c r="Z4084" s="2">
        <v>308.23</v>
      </c>
      <c r="AA4084" s="2">
        <v>176.13</v>
      </c>
      <c r="AB4084" s="2">
        <v>87.62</v>
      </c>
    </row>
    <row r="4085" spans="24:28" x14ac:dyDescent="0.25">
      <c r="X4085" s="1">
        <v>125355</v>
      </c>
      <c r="Y4085" s="1">
        <v>250</v>
      </c>
      <c r="Z4085" s="2">
        <v>2398.5</v>
      </c>
      <c r="AA4085" s="2">
        <v>0</v>
      </c>
      <c r="AB4085" s="2">
        <v>179.05</v>
      </c>
    </row>
    <row r="4086" spans="24:28" x14ac:dyDescent="0.25">
      <c r="X4086" s="1">
        <v>125356</v>
      </c>
      <c r="Y4086" s="1">
        <v>250</v>
      </c>
      <c r="Z4086" s="2">
        <v>0</v>
      </c>
      <c r="AA4086" s="2">
        <v>62.34</v>
      </c>
      <c r="AB4086" s="2">
        <v>108.72</v>
      </c>
    </row>
    <row r="4087" spans="24:28" x14ac:dyDescent="0.25">
      <c r="X4087" s="1">
        <v>125374</v>
      </c>
      <c r="Y4087" s="1">
        <v>450</v>
      </c>
      <c r="Z4087" s="2">
        <v>93.13</v>
      </c>
      <c r="AA4087" s="2">
        <v>0</v>
      </c>
      <c r="AB4087" s="2">
        <v>248.7</v>
      </c>
    </row>
    <row r="4088" spans="24:28" x14ac:dyDescent="0.25">
      <c r="X4088" s="1">
        <v>125375</v>
      </c>
      <c r="Y4088" s="1">
        <v>150</v>
      </c>
      <c r="Z4088" s="2">
        <v>0</v>
      </c>
      <c r="AA4088" s="2">
        <v>189.32</v>
      </c>
      <c r="AB4088" s="2">
        <v>49.01</v>
      </c>
    </row>
    <row r="4089" spans="24:28" x14ac:dyDescent="0.25">
      <c r="X4089" s="1">
        <v>125380</v>
      </c>
      <c r="Y4089" s="1">
        <v>180</v>
      </c>
      <c r="Z4089" s="2">
        <v>0</v>
      </c>
      <c r="AA4089" s="2">
        <v>50.85</v>
      </c>
      <c r="AB4089" s="2">
        <v>0</v>
      </c>
    </row>
    <row r="4090" spans="24:28" x14ac:dyDescent="0.25">
      <c r="X4090" s="1">
        <v>125438</v>
      </c>
      <c r="Y4090" s="1">
        <v>260</v>
      </c>
      <c r="Z4090" s="2">
        <v>96.42</v>
      </c>
      <c r="AA4090" s="2">
        <v>0</v>
      </c>
      <c r="AB4090" s="2">
        <v>100.47</v>
      </c>
    </row>
    <row r="4091" spans="24:28" x14ac:dyDescent="0.25">
      <c r="X4091" s="1">
        <v>125444</v>
      </c>
      <c r="Y4091" s="1">
        <v>260</v>
      </c>
      <c r="Z4091" s="2">
        <v>192.04</v>
      </c>
      <c r="AA4091" s="2">
        <v>0</v>
      </c>
      <c r="AB4091" s="2">
        <v>168.47</v>
      </c>
    </row>
    <row r="4092" spans="24:28" x14ac:dyDescent="0.25">
      <c r="X4092" s="1">
        <v>125445</v>
      </c>
      <c r="Y4092" s="1">
        <v>370</v>
      </c>
      <c r="Z4092" s="2">
        <v>141.99</v>
      </c>
      <c r="AA4092" s="2">
        <v>0</v>
      </c>
      <c r="AB4092" s="2">
        <v>202.12</v>
      </c>
    </row>
    <row r="4093" spans="24:28" x14ac:dyDescent="0.25">
      <c r="X4093" s="1">
        <v>125446</v>
      </c>
      <c r="Y4093" s="1">
        <v>4980</v>
      </c>
      <c r="Z4093" s="2">
        <v>166.67</v>
      </c>
      <c r="AA4093" s="2">
        <v>235.77</v>
      </c>
      <c r="AB4093" s="2">
        <v>252.51</v>
      </c>
    </row>
    <row r="4094" spans="24:28" x14ac:dyDescent="0.25">
      <c r="X4094" s="1">
        <v>125473</v>
      </c>
      <c r="Y4094" s="1">
        <v>150</v>
      </c>
      <c r="Z4094" s="2">
        <v>128.58000000000001</v>
      </c>
      <c r="AA4094" s="2">
        <v>0</v>
      </c>
      <c r="AB4094" s="2">
        <v>98.02</v>
      </c>
    </row>
    <row r="4095" spans="24:28" x14ac:dyDescent="0.25">
      <c r="X4095" s="1">
        <v>125499</v>
      </c>
      <c r="Y4095" s="1">
        <v>104</v>
      </c>
      <c r="Z4095" s="2">
        <v>0</v>
      </c>
      <c r="AA4095" s="2">
        <v>664.45</v>
      </c>
      <c r="AB4095" s="2">
        <v>0</v>
      </c>
    </row>
    <row r="4096" spans="24:28" x14ac:dyDescent="0.25">
      <c r="X4096" s="1">
        <v>125501</v>
      </c>
      <c r="Y4096" s="1">
        <v>340</v>
      </c>
      <c r="Z4096" s="2">
        <v>0</v>
      </c>
      <c r="AA4096" s="2">
        <v>0</v>
      </c>
      <c r="AB4096" s="2">
        <v>311.98</v>
      </c>
    </row>
    <row r="4097" spans="24:28" x14ac:dyDescent="0.25">
      <c r="X4097" s="1">
        <v>125503</v>
      </c>
      <c r="Y4097" s="1">
        <v>180</v>
      </c>
      <c r="Z4097" s="2">
        <v>0</v>
      </c>
      <c r="AA4097" s="2">
        <v>0</v>
      </c>
      <c r="AB4097" s="2">
        <v>30.2</v>
      </c>
    </row>
    <row r="4098" spans="24:28" x14ac:dyDescent="0.25">
      <c r="X4098" s="1">
        <v>125545</v>
      </c>
      <c r="Y4098" s="1">
        <v>340</v>
      </c>
      <c r="Z4098" s="2">
        <v>100.76</v>
      </c>
      <c r="AA4098" s="2">
        <v>0</v>
      </c>
      <c r="AB4098" s="2">
        <v>52.03</v>
      </c>
    </row>
    <row r="4099" spans="24:28" x14ac:dyDescent="0.25">
      <c r="X4099" s="1">
        <v>125571</v>
      </c>
      <c r="Y4099" s="1">
        <v>555</v>
      </c>
      <c r="Z4099" s="2">
        <v>0</v>
      </c>
      <c r="AA4099" s="2">
        <v>0</v>
      </c>
      <c r="AB4099" s="2">
        <v>41.88</v>
      </c>
    </row>
    <row r="4100" spans="24:28" x14ac:dyDescent="0.25">
      <c r="X4100" s="1">
        <v>125594</v>
      </c>
      <c r="Y4100" s="1">
        <v>300</v>
      </c>
      <c r="Z4100" s="2">
        <v>0</v>
      </c>
      <c r="AA4100" s="2">
        <v>186.56</v>
      </c>
      <c r="AB4100" s="2">
        <v>0</v>
      </c>
    </row>
    <row r="4101" spans="24:28" x14ac:dyDescent="0.25">
      <c r="X4101" s="1">
        <v>125597</v>
      </c>
      <c r="Y4101" s="1">
        <v>290</v>
      </c>
      <c r="Z4101" s="2">
        <v>0</v>
      </c>
      <c r="AA4101" s="2">
        <v>303.72000000000003</v>
      </c>
      <c r="AB4101" s="2">
        <v>0</v>
      </c>
    </row>
    <row r="4102" spans="24:28" x14ac:dyDescent="0.25">
      <c r="X4102" s="1">
        <v>125607</v>
      </c>
      <c r="Y4102" s="1">
        <v>150</v>
      </c>
      <c r="Z4102" s="2">
        <v>45.9</v>
      </c>
      <c r="AA4102" s="2">
        <v>45.9</v>
      </c>
      <c r="AB4102" s="2">
        <v>0</v>
      </c>
    </row>
    <row r="4103" spans="24:28" x14ac:dyDescent="0.25">
      <c r="X4103" s="1">
        <v>125610</v>
      </c>
      <c r="Y4103" s="1">
        <v>400</v>
      </c>
      <c r="Z4103" s="2">
        <v>0</v>
      </c>
      <c r="AA4103" s="2">
        <v>0</v>
      </c>
      <c r="AB4103" s="2">
        <v>147.08000000000001</v>
      </c>
    </row>
    <row r="4104" spans="24:28" x14ac:dyDescent="0.25">
      <c r="X4104" s="1">
        <v>125616</v>
      </c>
      <c r="Y4104" s="1">
        <v>280</v>
      </c>
      <c r="Z4104" s="2">
        <v>81.22</v>
      </c>
      <c r="AA4104" s="2">
        <v>0</v>
      </c>
      <c r="AB4104" s="2">
        <v>0</v>
      </c>
    </row>
    <row r="4105" spans="24:28" x14ac:dyDescent="0.25">
      <c r="X4105" s="1">
        <v>125644</v>
      </c>
      <c r="Y4105" s="1">
        <v>4980</v>
      </c>
      <c r="Z4105" s="2">
        <v>185.29</v>
      </c>
      <c r="AA4105" s="2">
        <v>0</v>
      </c>
      <c r="AB4105" s="2">
        <v>48.67</v>
      </c>
    </row>
    <row r="4106" spans="24:28" x14ac:dyDescent="0.25">
      <c r="X4106" s="1">
        <v>125647</v>
      </c>
      <c r="Y4106" s="1">
        <v>340</v>
      </c>
      <c r="Z4106" s="2">
        <v>0</v>
      </c>
      <c r="AA4106" s="2">
        <v>176.6</v>
      </c>
      <c r="AB4106" s="2">
        <v>0</v>
      </c>
    </row>
    <row r="4107" spans="24:28" x14ac:dyDescent="0.25">
      <c r="X4107" s="1">
        <v>125653</v>
      </c>
      <c r="Y4107" s="1">
        <v>340</v>
      </c>
      <c r="Z4107" s="2">
        <v>92.76</v>
      </c>
      <c r="AA4107" s="2">
        <v>118.58</v>
      </c>
      <c r="AB4107" s="2">
        <v>97.51</v>
      </c>
    </row>
    <row r="4108" spans="24:28" x14ac:dyDescent="0.25">
      <c r="X4108" s="1">
        <v>125716</v>
      </c>
      <c r="Y4108" s="1">
        <v>340</v>
      </c>
      <c r="Z4108" s="2">
        <v>0</v>
      </c>
      <c r="AA4108" s="2">
        <v>1076.94</v>
      </c>
      <c r="AB4108" s="2">
        <v>0</v>
      </c>
    </row>
    <row r="4109" spans="24:28" x14ac:dyDescent="0.25">
      <c r="X4109" s="1">
        <v>125718</v>
      </c>
      <c r="Y4109" s="1">
        <v>370</v>
      </c>
      <c r="Z4109" s="2">
        <v>0</v>
      </c>
      <c r="AA4109" s="2">
        <v>0</v>
      </c>
      <c r="AB4109" s="2">
        <v>1676.8</v>
      </c>
    </row>
    <row r="4110" spans="24:28" x14ac:dyDescent="0.25">
      <c r="X4110" s="1">
        <v>125783</v>
      </c>
      <c r="Y4110" s="1">
        <v>340</v>
      </c>
      <c r="Z4110" s="2">
        <v>508.5</v>
      </c>
      <c r="AA4110" s="2">
        <v>0</v>
      </c>
      <c r="AB4110" s="2">
        <v>0</v>
      </c>
    </row>
    <row r="4111" spans="24:28" x14ac:dyDescent="0.25">
      <c r="X4111" s="1">
        <v>125785</v>
      </c>
      <c r="Y4111" s="1">
        <v>220</v>
      </c>
      <c r="Z4111" s="2">
        <v>45.03</v>
      </c>
      <c r="AA4111" s="2">
        <v>0</v>
      </c>
      <c r="AB4111" s="2">
        <v>0</v>
      </c>
    </row>
    <row r="4112" spans="24:28" x14ac:dyDescent="0.25">
      <c r="X4112" s="1">
        <v>125793</v>
      </c>
      <c r="Y4112" s="1">
        <v>150</v>
      </c>
      <c r="Z4112" s="2">
        <v>0</v>
      </c>
      <c r="AA4112" s="2">
        <v>541.91999999999996</v>
      </c>
      <c r="AB4112" s="2">
        <v>0</v>
      </c>
    </row>
    <row r="4113" spans="24:28" x14ac:dyDescent="0.25">
      <c r="X4113" s="1">
        <v>125795</v>
      </c>
      <c r="Y4113" s="1">
        <v>300</v>
      </c>
      <c r="Z4113" s="2">
        <v>229.35</v>
      </c>
      <c r="AA4113" s="2">
        <v>0</v>
      </c>
      <c r="AB4113" s="2">
        <v>0</v>
      </c>
    </row>
    <row r="4114" spans="24:28" x14ac:dyDescent="0.25">
      <c r="X4114" s="1">
        <v>125801</v>
      </c>
      <c r="Y4114" s="1">
        <v>150</v>
      </c>
      <c r="Z4114" s="2">
        <v>44.98</v>
      </c>
      <c r="AA4114" s="2">
        <v>0</v>
      </c>
      <c r="AB4114" s="2">
        <v>124.99</v>
      </c>
    </row>
    <row r="4115" spans="24:28" x14ac:dyDescent="0.25">
      <c r="X4115" s="1">
        <v>125805</v>
      </c>
      <c r="Y4115" s="1">
        <v>180</v>
      </c>
      <c r="Z4115" s="2">
        <v>0</v>
      </c>
      <c r="AA4115" s="2">
        <v>50.86</v>
      </c>
      <c r="AB4115" s="2">
        <v>20.239999999999998</v>
      </c>
    </row>
    <row r="4116" spans="24:28" x14ac:dyDescent="0.25">
      <c r="X4116" s="1">
        <v>125820</v>
      </c>
      <c r="Y4116" s="1">
        <v>250</v>
      </c>
      <c r="Z4116" s="2">
        <v>173.6</v>
      </c>
      <c r="AA4116" s="2">
        <v>0</v>
      </c>
      <c r="AB4116" s="2">
        <v>182.04</v>
      </c>
    </row>
    <row r="4117" spans="24:28" x14ac:dyDescent="0.25">
      <c r="X4117" s="1">
        <v>125853</v>
      </c>
      <c r="Y4117" s="1">
        <v>370</v>
      </c>
      <c r="Z4117" s="2">
        <v>0</v>
      </c>
      <c r="AA4117" s="2">
        <v>305.10000000000002</v>
      </c>
      <c r="AB4117" s="2">
        <v>208.14</v>
      </c>
    </row>
    <row r="4118" spans="24:28" x14ac:dyDescent="0.25">
      <c r="X4118" s="1">
        <v>125864</v>
      </c>
      <c r="Y4118" s="1">
        <v>650</v>
      </c>
      <c r="Z4118" s="2">
        <v>198.56</v>
      </c>
      <c r="AA4118" s="2">
        <v>0</v>
      </c>
      <c r="AB4118" s="2">
        <v>0</v>
      </c>
    </row>
    <row r="4119" spans="24:28" x14ac:dyDescent="0.25">
      <c r="X4119" s="1">
        <v>125882</v>
      </c>
      <c r="Y4119" s="1">
        <v>340</v>
      </c>
      <c r="Z4119" s="2">
        <v>187.35</v>
      </c>
      <c r="AA4119" s="2">
        <v>0</v>
      </c>
      <c r="AB4119" s="2">
        <v>0</v>
      </c>
    </row>
    <row r="4120" spans="24:28" x14ac:dyDescent="0.25">
      <c r="X4120" s="1">
        <v>125885</v>
      </c>
      <c r="Y4120" s="1">
        <v>370</v>
      </c>
      <c r="Z4120" s="2">
        <v>0</v>
      </c>
      <c r="AA4120" s="2">
        <v>0</v>
      </c>
      <c r="AB4120" s="2">
        <v>167.64</v>
      </c>
    </row>
    <row r="4121" spans="24:28" x14ac:dyDescent="0.25">
      <c r="X4121" s="1">
        <v>125886</v>
      </c>
      <c r="Y4121" s="1">
        <v>104</v>
      </c>
      <c r="Z4121" s="2">
        <v>117.25</v>
      </c>
      <c r="AA4121" s="2">
        <v>48.86</v>
      </c>
      <c r="AB4121" s="2">
        <v>48.86</v>
      </c>
    </row>
    <row r="4122" spans="24:28" x14ac:dyDescent="0.25">
      <c r="X4122" s="1">
        <v>125891</v>
      </c>
      <c r="Y4122" s="1">
        <v>555</v>
      </c>
      <c r="Z4122" s="2">
        <v>46.92</v>
      </c>
      <c r="AA4122" s="2">
        <v>183.94</v>
      </c>
      <c r="AB4122" s="2">
        <v>183.24</v>
      </c>
    </row>
    <row r="4123" spans="24:28" x14ac:dyDescent="0.25">
      <c r="X4123" s="1">
        <v>125913</v>
      </c>
      <c r="Y4123" s="1">
        <v>400</v>
      </c>
      <c r="Z4123" s="2">
        <v>0</v>
      </c>
      <c r="AA4123" s="2">
        <v>196.43</v>
      </c>
      <c r="AB4123" s="2">
        <v>96.62</v>
      </c>
    </row>
    <row r="4124" spans="24:28" x14ac:dyDescent="0.25">
      <c r="X4124" s="1">
        <v>125960</v>
      </c>
      <c r="Y4124" s="1">
        <v>104</v>
      </c>
      <c r="Z4124" s="2">
        <v>176.58</v>
      </c>
      <c r="AA4124" s="2">
        <v>0</v>
      </c>
      <c r="AB4124" s="2">
        <v>50.68</v>
      </c>
    </row>
    <row r="4125" spans="24:28" x14ac:dyDescent="0.25">
      <c r="X4125" s="1">
        <v>125964</v>
      </c>
      <c r="Y4125" s="1">
        <v>340</v>
      </c>
      <c r="Z4125" s="2">
        <v>57.47</v>
      </c>
      <c r="AA4125" s="2">
        <v>0</v>
      </c>
      <c r="AB4125" s="2">
        <v>0</v>
      </c>
    </row>
    <row r="4126" spans="24:28" x14ac:dyDescent="0.25">
      <c r="X4126" s="1">
        <v>125972</v>
      </c>
      <c r="Y4126" s="1">
        <v>650</v>
      </c>
      <c r="Z4126" s="2">
        <v>526.04</v>
      </c>
      <c r="AA4126" s="2">
        <v>0</v>
      </c>
      <c r="AB4126" s="2">
        <v>0</v>
      </c>
    </row>
    <row r="4127" spans="24:28" x14ac:dyDescent="0.25">
      <c r="X4127" s="1">
        <v>125992</v>
      </c>
      <c r="Y4127" s="1">
        <v>300</v>
      </c>
      <c r="Z4127" s="2">
        <v>0</v>
      </c>
      <c r="AA4127" s="2">
        <v>11.39</v>
      </c>
      <c r="AB4127" s="2">
        <v>0</v>
      </c>
    </row>
    <row r="4128" spans="24:28" x14ac:dyDescent="0.25">
      <c r="X4128" s="1">
        <v>125994</v>
      </c>
      <c r="Y4128" s="1">
        <v>340</v>
      </c>
      <c r="Z4128" s="2">
        <v>0</v>
      </c>
      <c r="AA4128" s="2">
        <v>0</v>
      </c>
      <c r="AB4128" s="2">
        <v>259.16000000000003</v>
      </c>
    </row>
    <row r="4129" spans="24:28" x14ac:dyDescent="0.25">
      <c r="X4129" s="1">
        <v>125995</v>
      </c>
      <c r="Y4129" s="1">
        <v>104</v>
      </c>
      <c r="Z4129" s="2">
        <v>203.49</v>
      </c>
      <c r="AA4129" s="2">
        <v>0</v>
      </c>
      <c r="AB4129" s="2">
        <v>0</v>
      </c>
    </row>
    <row r="4130" spans="24:28" x14ac:dyDescent="0.25">
      <c r="X4130" s="1">
        <v>126004</v>
      </c>
      <c r="Y4130" s="1">
        <v>340</v>
      </c>
      <c r="Z4130" s="2">
        <v>27.16</v>
      </c>
      <c r="AA4130" s="2">
        <v>0</v>
      </c>
      <c r="AB4130" s="2">
        <v>42.5</v>
      </c>
    </row>
    <row r="4131" spans="24:28" x14ac:dyDescent="0.25">
      <c r="X4131" s="1">
        <v>126029</v>
      </c>
      <c r="Y4131" s="1">
        <v>777</v>
      </c>
      <c r="Z4131" s="2">
        <v>0</v>
      </c>
      <c r="AA4131" s="2">
        <v>52.28</v>
      </c>
      <c r="AB4131" s="2">
        <v>0</v>
      </c>
    </row>
    <row r="4132" spans="24:28" x14ac:dyDescent="0.25">
      <c r="X4132" s="1">
        <v>126042</v>
      </c>
      <c r="Y4132" s="1">
        <v>180</v>
      </c>
      <c r="Z4132" s="2">
        <v>190.52</v>
      </c>
      <c r="AA4132" s="2">
        <v>201.9</v>
      </c>
      <c r="AB4132" s="2">
        <v>188.31</v>
      </c>
    </row>
    <row r="4133" spans="24:28" x14ac:dyDescent="0.25">
      <c r="X4133" s="1">
        <v>126096</v>
      </c>
      <c r="Y4133" s="1">
        <v>650</v>
      </c>
      <c r="Z4133" s="2">
        <v>65.540000000000006</v>
      </c>
      <c r="AA4133" s="2">
        <v>36.450000000000003</v>
      </c>
      <c r="AB4133" s="2">
        <v>0</v>
      </c>
    </row>
    <row r="4134" spans="24:28" x14ac:dyDescent="0.25">
      <c r="X4134" s="1">
        <v>126122</v>
      </c>
      <c r="Y4134" s="1">
        <v>340</v>
      </c>
      <c r="Z4134" s="2">
        <v>0</v>
      </c>
      <c r="AA4134" s="2">
        <v>52.78</v>
      </c>
      <c r="AB4134" s="2">
        <v>0</v>
      </c>
    </row>
    <row r="4135" spans="24:28" x14ac:dyDescent="0.25">
      <c r="X4135" s="1">
        <v>126125</v>
      </c>
      <c r="Y4135" s="1">
        <v>290</v>
      </c>
      <c r="Z4135" s="2">
        <v>0</v>
      </c>
      <c r="AA4135" s="2">
        <v>0</v>
      </c>
      <c r="AB4135" s="2">
        <v>925</v>
      </c>
    </row>
    <row r="4136" spans="24:28" x14ac:dyDescent="0.25">
      <c r="X4136" s="1">
        <v>126131</v>
      </c>
      <c r="Y4136" s="1">
        <v>150</v>
      </c>
      <c r="Z4136" s="2">
        <v>0</v>
      </c>
      <c r="AA4136" s="2">
        <v>135.66</v>
      </c>
      <c r="AB4136" s="2">
        <v>0</v>
      </c>
    </row>
    <row r="4137" spans="24:28" x14ac:dyDescent="0.25">
      <c r="X4137" s="1">
        <v>126145</v>
      </c>
      <c r="Y4137" s="1">
        <v>150</v>
      </c>
      <c r="Z4137" s="2">
        <v>857.84</v>
      </c>
      <c r="AA4137" s="2">
        <v>0</v>
      </c>
      <c r="AB4137" s="2">
        <v>383.61</v>
      </c>
    </row>
    <row r="4138" spans="24:28" x14ac:dyDescent="0.25">
      <c r="X4138" s="1">
        <v>126155</v>
      </c>
      <c r="Y4138" s="1">
        <v>104</v>
      </c>
      <c r="Z4138" s="2">
        <v>300.77</v>
      </c>
      <c r="AA4138" s="2">
        <v>0</v>
      </c>
      <c r="AB4138" s="2">
        <v>0</v>
      </c>
    </row>
    <row r="4139" spans="24:28" x14ac:dyDescent="0.25">
      <c r="X4139" s="1">
        <v>126158</v>
      </c>
      <c r="Y4139" s="1">
        <v>104</v>
      </c>
      <c r="Z4139" s="2">
        <v>0</v>
      </c>
      <c r="AA4139" s="2">
        <v>46.59</v>
      </c>
      <c r="AB4139" s="2">
        <v>0</v>
      </c>
    </row>
    <row r="4140" spans="24:28" x14ac:dyDescent="0.25">
      <c r="X4140" s="1">
        <v>126187</v>
      </c>
      <c r="Y4140" s="1">
        <v>340</v>
      </c>
      <c r="Z4140" s="2">
        <v>181.35</v>
      </c>
      <c r="AA4140" s="2">
        <v>0</v>
      </c>
      <c r="AB4140" s="2">
        <v>257.04000000000002</v>
      </c>
    </row>
    <row r="4141" spans="24:28" x14ac:dyDescent="0.25">
      <c r="X4141" s="1">
        <v>126188</v>
      </c>
      <c r="Y4141" s="1">
        <v>777</v>
      </c>
      <c r="Z4141" s="2">
        <v>0</v>
      </c>
      <c r="AA4141" s="2">
        <v>93.2</v>
      </c>
      <c r="AB4141" s="2">
        <v>0</v>
      </c>
    </row>
    <row r="4142" spans="24:28" x14ac:dyDescent="0.25">
      <c r="X4142" s="1">
        <v>126199</v>
      </c>
      <c r="Y4142" s="1">
        <v>340</v>
      </c>
      <c r="Z4142" s="2">
        <v>144.85</v>
      </c>
      <c r="AA4142" s="2">
        <v>126.15</v>
      </c>
      <c r="AB4142" s="2">
        <v>216.12</v>
      </c>
    </row>
    <row r="4143" spans="24:28" x14ac:dyDescent="0.25">
      <c r="X4143" s="1">
        <v>126210</v>
      </c>
      <c r="Y4143" s="1">
        <v>4980</v>
      </c>
      <c r="Z4143" s="2">
        <v>108.96</v>
      </c>
      <c r="AA4143" s="2">
        <v>36.64</v>
      </c>
      <c r="AB4143" s="2">
        <v>8.98</v>
      </c>
    </row>
    <row r="4144" spans="24:28" x14ac:dyDescent="0.25">
      <c r="X4144" s="1">
        <v>126223</v>
      </c>
      <c r="Y4144" s="1">
        <v>360</v>
      </c>
      <c r="Z4144" s="2">
        <v>82.72</v>
      </c>
      <c r="AA4144" s="2">
        <v>0</v>
      </c>
      <c r="AB4144" s="2">
        <v>0</v>
      </c>
    </row>
    <row r="4145" spans="24:28" x14ac:dyDescent="0.25">
      <c r="X4145" s="1">
        <v>126243</v>
      </c>
      <c r="Y4145" s="1">
        <v>290</v>
      </c>
      <c r="Z4145" s="2">
        <v>238.57</v>
      </c>
      <c r="AA4145" s="2">
        <v>182.48</v>
      </c>
      <c r="AB4145" s="2">
        <v>0</v>
      </c>
    </row>
    <row r="4146" spans="24:28" x14ac:dyDescent="0.25">
      <c r="X4146" s="1">
        <v>126244</v>
      </c>
      <c r="Y4146" s="1">
        <v>500</v>
      </c>
      <c r="Z4146" s="2">
        <v>0</v>
      </c>
      <c r="AA4146" s="2">
        <v>0</v>
      </c>
      <c r="AB4146" s="2">
        <v>39.94</v>
      </c>
    </row>
    <row r="4147" spans="24:28" x14ac:dyDescent="0.25">
      <c r="X4147" s="1">
        <v>126267</v>
      </c>
      <c r="Y4147" s="1">
        <v>220</v>
      </c>
      <c r="Z4147" s="2">
        <v>0</v>
      </c>
      <c r="AA4147" s="2">
        <v>0</v>
      </c>
      <c r="AB4147" s="2">
        <v>40.159999999999997</v>
      </c>
    </row>
    <row r="4148" spans="24:28" x14ac:dyDescent="0.25">
      <c r="X4148" s="1">
        <v>126282</v>
      </c>
      <c r="Y4148" s="1">
        <v>555</v>
      </c>
      <c r="Z4148" s="2">
        <v>44.04</v>
      </c>
      <c r="AA4148" s="2">
        <v>0</v>
      </c>
      <c r="AB4148" s="2">
        <v>182.5</v>
      </c>
    </row>
    <row r="4149" spans="24:28" x14ac:dyDescent="0.25">
      <c r="X4149" s="1">
        <v>126308</v>
      </c>
      <c r="Y4149" s="1">
        <v>4980</v>
      </c>
      <c r="Z4149" s="2">
        <v>91.92</v>
      </c>
      <c r="AA4149" s="2">
        <v>180.03</v>
      </c>
      <c r="AB4149" s="2">
        <v>152.52000000000001</v>
      </c>
    </row>
    <row r="4150" spans="24:28" x14ac:dyDescent="0.25">
      <c r="X4150" s="1">
        <v>126310</v>
      </c>
      <c r="Y4150" s="1">
        <v>340</v>
      </c>
      <c r="Z4150" s="2">
        <v>55.34</v>
      </c>
      <c r="AA4150" s="2">
        <v>0</v>
      </c>
      <c r="AB4150" s="2">
        <v>0</v>
      </c>
    </row>
    <row r="4151" spans="24:28" x14ac:dyDescent="0.25">
      <c r="X4151" s="1">
        <v>126330</v>
      </c>
      <c r="Y4151" s="1">
        <v>555</v>
      </c>
      <c r="Z4151" s="2">
        <v>138.66</v>
      </c>
      <c r="AA4151" s="2">
        <v>49.43</v>
      </c>
      <c r="AB4151" s="2">
        <v>148.05000000000001</v>
      </c>
    </row>
    <row r="4152" spans="24:28" x14ac:dyDescent="0.25">
      <c r="X4152" s="1">
        <v>126407</v>
      </c>
      <c r="Y4152" s="1">
        <v>555</v>
      </c>
      <c r="Z4152" s="2">
        <v>0</v>
      </c>
      <c r="AA4152" s="2">
        <v>183.94</v>
      </c>
      <c r="AB4152" s="2">
        <v>242.11</v>
      </c>
    </row>
    <row r="4153" spans="24:28" x14ac:dyDescent="0.25">
      <c r="X4153" s="1">
        <v>126409</v>
      </c>
      <c r="Y4153" s="1">
        <v>220</v>
      </c>
      <c r="Z4153" s="2">
        <v>0</v>
      </c>
      <c r="AA4153" s="2">
        <v>183.94</v>
      </c>
      <c r="AB4153" s="2">
        <v>0</v>
      </c>
    </row>
    <row r="4154" spans="24:28" x14ac:dyDescent="0.25">
      <c r="X4154" s="1">
        <v>126413</v>
      </c>
      <c r="Y4154" s="1">
        <v>104</v>
      </c>
      <c r="Z4154" s="2">
        <v>91.52</v>
      </c>
      <c r="AA4154" s="2">
        <v>45.76</v>
      </c>
      <c r="AB4154" s="2">
        <v>30.36</v>
      </c>
    </row>
    <row r="4155" spans="24:28" x14ac:dyDescent="0.25">
      <c r="X4155" s="1">
        <v>126419</v>
      </c>
      <c r="Y4155" s="1">
        <v>220</v>
      </c>
      <c r="Z4155" s="2">
        <v>93.18</v>
      </c>
      <c r="AA4155" s="2">
        <v>0</v>
      </c>
      <c r="AB4155" s="2">
        <v>0</v>
      </c>
    </row>
    <row r="4156" spans="24:28" x14ac:dyDescent="0.25">
      <c r="X4156" s="1">
        <v>126433</v>
      </c>
      <c r="Y4156" s="1">
        <v>220</v>
      </c>
      <c r="Z4156" s="2">
        <v>158.84</v>
      </c>
      <c r="AA4156" s="2">
        <v>0</v>
      </c>
      <c r="AB4156" s="2">
        <v>0</v>
      </c>
    </row>
    <row r="4157" spans="24:28" x14ac:dyDescent="0.25">
      <c r="X4157" s="1">
        <v>126435</v>
      </c>
      <c r="Y4157" s="1">
        <v>150</v>
      </c>
      <c r="Z4157" s="2">
        <v>0</v>
      </c>
      <c r="AA4157" s="2">
        <v>49.01</v>
      </c>
      <c r="AB4157" s="2">
        <v>0</v>
      </c>
    </row>
    <row r="4158" spans="24:28" x14ac:dyDescent="0.25">
      <c r="X4158" s="1">
        <v>126448</v>
      </c>
      <c r="Y4158" s="1">
        <v>500</v>
      </c>
      <c r="Z4158" s="2">
        <v>0</v>
      </c>
      <c r="AA4158" s="2">
        <v>10.31</v>
      </c>
      <c r="AB4158" s="2">
        <v>0</v>
      </c>
    </row>
    <row r="4159" spans="24:28" x14ac:dyDescent="0.25">
      <c r="X4159" s="1">
        <v>126513</v>
      </c>
      <c r="Y4159" s="1">
        <v>260</v>
      </c>
      <c r="Z4159" s="2">
        <v>0</v>
      </c>
      <c r="AA4159" s="2">
        <v>46.59</v>
      </c>
      <c r="AB4159" s="2">
        <v>0</v>
      </c>
    </row>
    <row r="4160" spans="24:28" x14ac:dyDescent="0.25">
      <c r="X4160" s="1">
        <v>126543</v>
      </c>
      <c r="Y4160" s="1">
        <v>320</v>
      </c>
      <c r="Z4160" s="2">
        <v>0</v>
      </c>
      <c r="AA4160" s="2">
        <v>0</v>
      </c>
      <c r="AB4160" s="2">
        <v>232.1</v>
      </c>
    </row>
    <row r="4161" spans="24:28" x14ac:dyDescent="0.25">
      <c r="X4161" s="1">
        <v>126561</v>
      </c>
      <c r="Y4161" s="1">
        <v>250</v>
      </c>
      <c r="Z4161" s="2">
        <v>176.22</v>
      </c>
      <c r="AA4161" s="2">
        <v>0</v>
      </c>
      <c r="AB4161" s="2">
        <v>184.78</v>
      </c>
    </row>
    <row r="4162" spans="24:28" x14ac:dyDescent="0.25">
      <c r="X4162" s="1">
        <v>126562</v>
      </c>
      <c r="Y4162" s="1">
        <v>104</v>
      </c>
      <c r="Z4162" s="2">
        <v>189.56</v>
      </c>
      <c r="AA4162" s="2">
        <v>0</v>
      </c>
      <c r="AB4162" s="2">
        <v>99.48</v>
      </c>
    </row>
    <row r="4163" spans="24:28" x14ac:dyDescent="0.25">
      <c r="X4163" s="1">
        <v>126568</v>
      </c>
      <c r="Y4163" s="1">
        <v>260</v>
      </c>
      <c r="Z4163" s="2">
        <v>86.07</v>
      </c>
      <c r="AA4163" s="2">
        <v>0</v>
      </c>
      <c r="AB4163" s="2">
        <v>0</v>
      </c>
    </row>
    <row r="4164" spans="24:28" x14ac:dyDescent="0.25">
      <c r="X4164" s="1">
        <v>126571</v>
      </c>
      <c r="Y4164" s="1">
        <v>220</v>
      </c>
      <c r="Z4164" s="2">
        <v>266.77</v>
      </c>
      <c r="AA4164" s="2">
        <v>0</v>
      </c>
      <c r="AB4164" s="2">
        <v>0</v>
      </c>
    </row>
    <row r="4165" spans="24:28" x14ac:dyDescent="0.25">
      <c r="X4165" s="1">
        <v>126606</v>
      </c>
      <c r="Y4165" s="1">
        <v>104</v>
      </c>
      <c r="Z4165" s="2">
        <v>179.98</v>
      </c>
      <c r="AA4165" s="2">
        <v>0</v>
      </c>
      <c r="AB4165" s="2">
        <v>0</v>
      </c>
    </row>
    <row r="4166" spans="24:28" x14ac:dyDescent="0.25">
      <c r="X4166" s="1">
        <v>126630</v>
      </c>
      <c r="Y4166" s="1">
        <v>650</v>
      </c>
      <c r="Z4166" s="2">
        <v>213.19</v>
      </c>
      <c r="AA4166" s="2">
        <v>0</v>
      </c>
      <c r="AB4166" s="2">
        <v>203.36</v>
      </c>
    </row>
    <row r="4167" spans="24:28" x14ac:dyDescent="0.25">
      <c r="X4167" s="1">
        <v>126675</v>
      </c>
      <c r="Y4167" s="1">
        <v>400</v>
      </c>
      <c r="Z4167" s="2">
        <v>0</v>
      </c>
      <c r="AA4167" s="2">
        <v>137.69999999999999</v>
      </c>
      <c r="AB4167" s="2">
        <v>0</v>
      </c>
    </row>
    <row r="4168" spans="24:28" x14ac:dyDescent="0.25">
      <c r="X4168" s="1">
        <v>126690</v>
      </c>
      <c r="Y4168" s="1">
        <v>340</v>
      </c>
      <c r="Z4168" s="2">
        <v>52.08</v>
      </c>
      <c r="AA4168" s="2">
        <v>52.07</v>
      </c>
      <c r="AB4168" s="2">
        <v>0</v>
      </c>
    </row>
    <row r="4169" spans="24:28" x14ac:dyDescent="0.25">
      <c r="X4169" s="1">
        <v>126693</v>
      </c>
      <c r="Y4169" s="1">
        <v>104</v>
      </c>
      <c r="Z4169" s="2">
        <v>0</v>
      </c>
      <c r="AA4169" s="2">
        <v>183.76</v>
      </c>
      <c r="AB4169" s="2">
        <v>0</v>
      </c>
    </row>
    <row r="4170" spans="24:28" x14ac:dyDescent="0.25">
      <c r="X4170" s="1">
        <v>126706</v>
      </c>
      <c r="Y4170" s="1">
        <v>340</v>
      </c>
      <c r="Z4170" s="2">
        <v>27.39</v>
      </c>
      <c r="AA4170" s="2">
        <v>0</v>
      </c>
      <c r="AB4170" s="2">
        <v>0</v>
      </c>
    </row>
    <row r="4171" spans="24:28" x14ac:dyDescent="0.25">
      <c r="X4171" s="1">
        <v>126707</v>
      </c>
      <c r="Y4171" s="1">
        <v>290</v>
      </c>
      <c r="Z4171" s="2">
        <v>0</v>
      </c>
      <c r="AA4171" s="2">
        <v>768.24</v>
      </c>
      <c r="AB4171" s="2">
        <v>0</v>
      </c>
    </row>
    <row r="4172" spans="24:28" x14ac:dyDescent="0.25">
      <c r="X4172" s="1">
        <v>126713</v>
      </c>
      <c r="Y4172" s="1">
        <v>4980</v>
      </c>
      <c r="Z4172" s="2">
        <v>0</v>
      </c>
      <c r="AA4172" s="2">
        <v>0</v>
      </c>
      <c r="AB4172" s="2">
        <v>14.88</v>
      </c>
    </row>
    <row r="4173" spans="24:28" x14ac:dyDescent="0.25">
      <c r="X4173" s="1">
        <v>126719</v>
      </c>
      <c r="Y4173" s="1">
        <v>450</v>
      </c>
      <c r="Z4173" s="2">
        <v>79.97</v>
      </c>
      <c r="AA4173" s="2">
        <v>0</v>
      </c>
      <c r="AB4173" s="2">
        <v>0</v>
      </c>
    </row>
    <row r="4174" spans="24:28" x14ac:dyDescent="0.25">
      <c r="X4174" s="1">
        <v>126725</v>
      </c>
      <c r="Y4174" s="1">
        <v>777</v>
      </c>
      <c r="Z4174" s="2">
        <v>0</v>
      </c>
      <c r="AA4174" s="2">
        <v>758.08</v>
      </c>
      <c r="AB4174" s="2">
        <v>0</v>
      </c>
    </row>
    <row r="4175" spans="24:28" x14ac:dyDescent="0.25">
      <c r="X4175" s="1">
        <v>126741</v>
      </c>
      <c r="Y4175" s="1">
        <v>650</v>
      </c>
      <c r="Z4175" s="2">
        <v>49.91</v>
      </c>
      <c r="AA4175" s="2">
        <v>0</v>
      </c>
      <c r="AB4175" s="2">
        <v>0</v>
      </c>
    </row>
    <row r="4176" spans="24:28" x14ac:dyDescent="0.25">
      <c r="X4176" s="1">
        <v>126744</v>
      </c>
      <c r="Y4176" s="1">
        <v>290</v>
      </c>
      <c r="Z4176" s="2">
        <v>174.05</v>
      </c>
      <c r="AA4176" s="2">
        <v>0</v>
      </c>
      <c r="AB4176" s="2">
        <v>0</v>
      </c>
    </row>
    <row r="4177" spans="24:28" x14ac:dyDescent="0.25">
      <c r="X4177" s="1">
        <v>126758</v>
      </c>
      <c r="Y4177" s="1">
        <v>104</v>
      </c>
      <c r="Z4177" s="2">
        <v>93.18</v>
      </c>
      <c r="AA4177" s="2">
        <v>198.96</v>
      </c>
      <c r="AB4177" s="2">
        <v>0</v>
      </c>
    </row>
    <row r="4178" spans="24:28" x14ac:dyDescent="0.25">
      <c r="X4178" s="1">
        <v>126807</v>
      </c>
      <c r="Y4178" s="1">
        <v>500</v>
      </c>
      <c r="Z4178" s="2">
        <v>2104.1999999999998</v>
      </c>
      <c r="AA4178" s="2">
        <v>178.02</v>
      </c>
      <c r="AB4178" s="2">
        <v>0</v>
      </c>
    </row>
    <row r="4179" spans="24:28" x14ac:dyDescent="0.25">
      <c r="X4179" s="1">
        <v>126814</v>
      </c>
      <c r="Y4179" s="1">
        <v>150</v>
      </c>
      <c r="Z4179" s="2">
        <v>186.8</v>
      </c>
      <c r="AA4179" s="2">
        <v>0</v>
      </c>
      <c r="AB4179" s="2">
        <v>194.53</v>
      </c>
    </row>
    <row r="4180" spans="24:28" x14ac:dyDescent="0.25">
      <c r="X4180" s="1">
        <v>126815</v>
      </c>
      <c r="Y4180" s="1">
        <v>150</v>
      </c>
      <c r="Z4180" s="2">
        <v>94.96</v>
      </c>
      <c r="AA4180" s="2">
        <v>235.94</v>
      </c>
      <c r="AB4180" s="2">
        <v>0</v>
      </c>
    </row>
    <row r="4181" spans="24:28" x14ac:dyDescent="0.25">
      <c r="X4181" s="1">
        <v>126821</v>
      </c>
      <c r="Y4181" s="1">
        <v>290</v>
      </c>
      <c r="Z4181" s="2">
        <v>0</v>
      </c>
      <c r="AA4181" s="2">
        <v>0</v>
      </c>
      <c r="AB4181" s="2">
        <v>35.76</v>
      </c>
    </row>
    <row r="4182" spans="24:28" x14ac:dyDescent="0.25">
      <c r="X4182" s="1">
        <v>126871</v>
      </c>
      <c r="Y4182" s="1">
        <v>400</v>
      </c>
      <c r="Z4182" s="2">
        <v>0</v>
      </c>
      <c r="AA4182" s="2">
        <v>45.9</v>
      </c>
      <c r="AB4182" s="2">
        <v>40.39</v>
      </c>
    </row>
    <row r="4183" spans="24:28" x14ac:dyDescent="0.25">
      <c r="X4183" s="1">
        <v>126877</v>
      </c>
      <c r="Y4183" s="1">
        <v>340</v>
      </c>
      <c r="Z4183" s="2">
        <v>0</v>
      </c>
      <c r="AA4183" s="2">
        <v>49.57</v>
      </c>
      <c r="AB4183" s="2">
        <v>196.44</v>
      </c>
    </row>
    <row r="4184" spans="24:28" x14ac:dyDescent="0.25">
      <c r="X4184" s="1">
        <v>126880</v>
      </c>
      <c r="Y4184" s="1">
        <v>555</v>
      </c>
      <c r="Z4184" s="2">
        <v>0</v>
      </c>
      <c r="AA4184" s="2">
        <v>0</v>
      </c>
      <c r="AB4184" s="2">
        <v>66.55</v>
      </c>
    </row>
    <row r="4185" spans="24:28" x14ac:dyDescent="0.25">
      <c r="X4185" s="1">
        <v>126884</v>
      </c>
      <c r="Y4185" s="1">
        <v>150</v>
      </c>
      <c r="Z4185" s="2">
        <v>1192.94</v>
      </c>
      <c r="AA4185" s="2">
        <v>46.96</v>
      </c>
      <c r="AB4185" s="2">
        <v>282.16000000000003</v>
      </c>
    </row>
    <row r="4186" spans="24:28" x14ac:dyDescent="0.25">
      <c r="X4186" s="1">
        <v>126894</v>
      </c>
      <c r="Y4186" s="1">
        <v>340</v>
      </c>
      <c r="Z4186" s="2">
        <v>0</v>
      </c>
      <c r="AA4186" s="2">
        <v>0</v>
      </c>
      <c r="AB4186" s="2">
        <v>43.3</v>
      </c>
    </row>
    <row r="4187" spans="24:28" x14ac:dyDescent="0.25">
      <c r="X4187" s="1">
        <v>126910</v>
      </c>
      <c r="Y4187" s="1">
        <v>4980</v>
      </c>
      <c r="Z4187" s="2">
        <v>90.66</v>
      </c>
      <c r="AA4187" s="2">
        <v>90.18</v>
      </c>
      <c r="AB4187" s="2">
        <v>0</v>
      </c>
    </row>
    <row r="4188" spans="24:28" x14ac:dyDescent="0.25">
      <c r="X4188" s="1">
        <v>126938</v>
      </c>
      <c r="Y4188" s="1">
        <v>280</v>
      </c>
      <c r="Z4188" s="2">
        <v>0</v>
      </c>
      <c r="AA4188" s="2">
        <v>45.76</v>
      </c>
      <c r="AB4188" s="2">
        <v>0</v>
      </c>
    </row>
    <row r="4189" spans="24:28" x14ac:dyDescent="0.25">
      <c r="X4189" s="1">
        <v>126948</v>
      </c>
      <c r="Y4189" s="1">
        <v>370</v>
      </c>
      <c r="Z4189" s="2">
        <v>0</v>
      </c>
      <c r="AA4189" s="2">
        <v>0</v>
      </c>
      <c r="AB4189" s="2">
        <v>305.10000000000002</v>
      </c>
    </row>
    <row r="4190" spans="24:28" x14ac:dyDescent="0.25">
      <c r="X4190" s="1">
        <v>126953</v>
      </c>
      <c r="Y4190" s="1">
        <v>150</v>
      </c>
      <c r="Z4190" s="2">
        <v>0</v>
      </c>
      <c r="AA4190" s="2">
        <v>45.9</v>
      </c>
      <c r="AB4190" s="2">
        <v>0</v>
      </c>
    </row>
    <row r="4191" spans="24:28" x14ac:dyDescent="0.25">
      <c r="X4191" s="1">
        <v>126960</v>
      </c>
      <c r="Y4191" s="1">
        <v>290</v>
      </c>
      <c r="Z4191" s="2">
        <v>0</v>
      </c>
      <c r="AA4191" s="2">
        <v>49.79</v>
      </c>
      <c r="AB4191" s="2">
        <v>0</v>
      </c>
    </row>
    <row r="4192" spans="24:28" x14ac:dyDescent="0.25">
      <c r="X4192" s="1">
        <v>126966</v>
      </c>
      <c r="Y4192" s="1">
        <v>450</v>
      </c>
      <c r="Z4192" s="2">
        <v>0</v>
      </c>
      <c r="AA4192" s="2">
        <v>553.5</v>
      </c>
      <c r="AB4192" s="2">
        <v>0</v>
      </c>
    </row>
    <row r="4193" spans="24:28" x14ac:dyDescent="0.25">
      <c r="X4193" s="1">
        <v>126985</v>
      </c>
      <c r="Y4193" s="1">
        <v>150</v>
      </c>
      <c r="Z4193" s="2">
        <v>409.03</v>
      </c>
      <c r="AA4193" s="2">
        <v>137.46</v>
      </c>
      <c r="AB4193" s="2">
        <v>230.91</v>
      </c>
    </row>
    <row r="4194" spans="24:28" x14ac:dyDescent="0.25">
      <c r="X4194" s="1">
        <v>126998</v>
      </c>
      <c r="Y4194" s="1">
        <v>340</v>
      </c>
      <c r="Z4194" s="2">
        <v>0</v>
      </c>
      <c r="AA4194" s="2">
        <v>100.78</v>
      </c>
      <c r="AB4194" s="2">
        <v>1394.68</v>
      </c>
    </row>
    <row r="4195" spans="24:28" x14ac:dyDescent="0.25">
      <c r="X4195" s="1">
        <v>127027</v>
      </c>
      <c r="Y4195" s="1">
        <v>150</v>
      </c>
      <c r="Z4195" s="2">
        <v>0</v>
      </c>
      <c r="AA4195" s="2">
        <v>264.95</v>
      </c>
      <c r="AB4195" s="2">
        <v>0</v>
      </c>
    </row>
    <row r="4196" spans="24:28" x14ac:dyDescent="0.25">
      <c r="X4196" s="1">
        <v>127093</v>
      </c>
      <c r="Y4196" s="1">
        <v>280</v>
      </c>
      <c r="Z4196" s="2">
        <v>0</v>
      </c>
      <c r="AA4196" s="2">
        <v>251.24</v>
      </c>
      <c r="AB4196" s="2">
        <v>0</v>
      </c>
    </row>
    <row r="4197" spans="24:28" x14ac:dyDescent="0.25">
      <c r="X4197" s="1">
        <v>127141</v>
      </c>
      <c r="Y4197" s="1">
        <v>400</v>
      </c>
      <c r="Z4197" s="2">
        <v>34.58</v>
      </c>
      <c r="AA4197" s="2">
        <v>0</v>
      </c>
      <c r="AB4197" s="2">
        <v>28.01</v>
      </c>
    </row>
    <row r="4198" spans="24:28" x14ac:dyDescent="0.25">
      <c r="X4198" s="1">
        <v>127175</v>
      </c>
      <c r="Y4198" s="1">
        <v>370</v>
      </c>
      <c r="Z4198" s="2">
        <v>142.07</v>
      </c>
      <c r="AA4198" s="2">
        <v>0</v>
      </c>
      <c r="AB4198" s="2">
        <v>0</v>
      </c>
    </row>
    <row r="4199" spans="24:28" x14ac:dyDescent="0.25">
      <c r="X4199" s="1">
        <v>127191</v>
      </c>
      <c r="Y4199" s="1">
        <v>777</v>
      </c>
      <c r="Z4199" s="2">
        <v>367.9</v>
      </c>
      <c r="AA4199" s="2">
        <v>0</v>
      </c>
      <c r="AB4199" s="2">
        <v>0</v>
      </c>
    </row>
    <row r="4200" spans="24:28" x14ac:dyDescent="0.25">
      <c r="X4200" s="1">
        <v>127250</v>
      </c>
      <c r="Y4200" s="1">
        <v>290</v>
      </c>
      <c r="Z4200" s="2">
        <v>329.28</v>
      </c>
      <c r="AA4200" s="2">
        <v>0</v>
      </c>
      <c r="AB4200" s="2">
        <v>0</v>
      </c>
    </row>
    <row r="4201" spans="24:28" x14ac:dyDescent="0.25">
      <c r="X4201" s="1">
        <v>127271</v>
      </c>
      <c r="Y4201" s="1">
        <v>320</v>
      </c>
      <c r="Z4201" s="2">
        <v>37.06</v>
      </c>
      <c r="AA4201" s="2">
        <v>0</v>
      </c>
      <c r="AB4201" s="2">
        <v>0</v>
      </c>
    </row>
    <row r="4202" spans="24:28" x14ac:dyDescent="0.25">
      <c r="X4202" s="1">
        <v>127273</v>
      </c>
      <c r="Y4202" s="1">
        <v>340</v>
      </c>
      <c r="Z4202" s="2">
        <v>79.47</v>
      </c>
      <c r="AA4202" s="2">
        <v>0</v>
      </c>
      <c r="AB4202" s="2">
        <v>0</v>
      </c>
    </row>
    <row r="4203" spans="24:28" x14ac:dyDescent="0.25">
      <c r="X4203" s="1">
        <v>127274</v>
      </c>
      <c r="Y4203" s="1">
        <v>150</v>
      </c>
      <c r="Z4203" s="2">
        <v>0</v>
      </c>
      <c r="AA4203" s="2">
        <v>0</v>
      </c>
      <c r="AB4203" s="2">
        <v>42.86</v>
      </c>
    </row>
    <row r="4204" spans="24:28" x14ac:dyDescent="0.25">
      <c r="X4204" s="1">
        <v>127278</v>
      </c>
      <c r="Y4204" s="1">
        <v>150</v>
      </c>
      <c r="Z4204" s="2">
        <v>93.27</v>
      </c>
      <c r="AA4204" s="2">
        <v>96.41</v>
      </c>
      <c r="AB4204" s="2">
        <v>90.62</v>
      </c>
    </row>
    <row r="4205" spans="24:28" x14ac:dyDescent="0.25">
      <c r="X4205" s="1">
        <v>127281</v>
      </c>
      <c r="Y4205" s="1">
        <v>340</v>
      </c>
      <c r="Z4205" s="2">
        <v>0</v>
      </c>
      <c r="AA4205" s="2">
        <v>0</v>
      </c>
      <c r="AB4205" s="2">
        <v>74.55</v>
      </c>
    </row>
    <row r="4206" spans="24:28" x14ac:dyDescent="0.25">
      <c r="X4206" s="1">
        <v>127300</v>
      </c>
      <c r="Y4206" s="1">
        <v>4980</v>
      </c>
      <c r="Z4206" s="2">
        <v>45.54</v>
      </c>
      <c r="AA4206" s="2">
        <v>0</v>
      </c>
      <c r="AB4206" s="2">
        <v>40.08</v>
      </c>
    </row>
    <row r="4207" spans="24:28" x14ac:dyDescent="0.25">
      <c r="X4207" s="1">
        <v>127318</v>
      </c>
      <c r="Y4207" s="1">
        <v>150</v>
      </c>
      <c r="Z4207" s="2">
        <v>0</v>
      </c>
      <c r="AA4207" s="2">
        <v>35.32</v>
      </c>
      <c r="AB4207" s="2">
        <v>0</v>
      </c>
    </row>
    <row r="4208" spans="24:28" x14ac:dyDescent="0.25">
      <c r="X4208" s="1">
        <v>127333</v>
      </c>
      <c r="Y4208" s="1">
        <v>320</v>
      </c>
      <c r="Z4208" s="2">
        <v>0</v>
      </c>
      <c r="AA4208" s="2">
        <v>0</v>
      </c>
      <c r="AB4208" s="2">
        <v>93.83</v>
      </c>
    </row>
    <row r="4209" spans="24:28" x14ac:dyDescent="0.25">
      <c r="X4209" s="1">
        <v>127337</v>
      </c>
      <c r="Y4209" s="1">
        <v>270</v>
      </c>
      <c r="Z4209" s="2">
        <v>1801.3</v>
      </c>
      <c r="AA4209" s="2">
        <v>0</v>
      </c>
      <c r="AB4209" s="2">
        <v>316.12</v>
      </c>
    </row>
    <row r="4210" spans="24:28" x14ac:dyDescent="0.25">
      <c r="X4210" s="1">
        <v>127354</v>
      </c>
      <c r="Y4210" s="1">
        <v>340</v>
      </c>
      <c r="Z4210" s="2">
        <v>91.58</v>
      </c>
      <c r="AA4210" s="2">
        <v>0</v>
      </c>
      <c r="AB4210" s="2">
        <v>47.49</v>
      </c>
    </row>
    <row r="4211" spans="24:28" x14ac:dyDescent="0.25">
      <c r="X4211" s="1">
        <v>127360</v>
      </c>
      <c r="Y4211" s="1">
        <v>500</v>
      </c>
      <c r="Z4211" s="2">
        <v>0</v>
      </c>
      <c r="AA4211" s="2">
        <v>0</v>
      </c>
      <c r="AB4211" s="2">
        <v>179.98</v>
      </c>
    </row>
    <row r="4212" spans="24:28" x14ac:dyDescent="0.25">
      <c r="X4212" s="1">
        <v>127361</v>
      </c>
      <c r="Y4212" s="1">
        <v>280</v>
      </c>
      <c r="Z4212" s="2">
        <v>49.91</v>
      </c>
      <c r="AA4212" s="2">
        <v>0</v>
      </c>
      <c r="AB4212" s="2">
        <v>0</v>
      </c>
    </row>
    <row r="4213" spans="24:28" x14ac:dyDescent="0.25">
      <c r="X4213" s="1">
        <v>127367</v>
      </c>
      <c r="Y4213" s="1">
        <v>180</v>
      </c>
      <c r="Z4213" s="2">
        <v>0</v>
      </c>
      <c r="AA4213" s="2">
        <v>214.23</v>
      </c>
      <c r="AB4213" s="2">
        <v>0</v>
      </c>
    </row>
    <row r="4214" spans="24:28" x14ac:dyDescent="0.25">
      <c r="X4214" s="1">
        <v>127373</v>
      </c>
      <c r="Y4214" s="1">
        <v>650</v>
      </c>
      <c r="Z4214" s="2">
        <v>44.77</v>
      </c>
      <c r="AA4214" s="2">
        <v>0</v>
      </c>
      <c r="AB4214" s="2">
        <v>11.11</v>
      </c>
    </row>
    <row r="4215" spans="24:28" x14ac:dyDescent="0.25">
      <c r="X4215" s="1">
        <v>127386</v>
      </c>
      <c r="Y4215" s="1">
        <v>340</v>
      </c>
      <c r="Z4215" s="2">
        <v>0</v>
      </c>
      <c r="AA4215" s="2">
        <v>0</v>
      </c>
      <c r="AB4215" s="2">
        <v>195.76</v>
      </c>
    </row>
    <row r="4216" spans="24:28" x14ac:dyDescent="0.25">
      <c r="X4216" s="1">
        <v>127408</v>
      </c>
      <c r="Y4216" s="1">
        <v>104</v>
      </c>
      <c r="Z4216" s="2">
        <v>0</v>
      </c>
      <c r="AA4216" s="2">
        <v>45.81</v>
      </c>
      <c r="AB4216" s="2">
        <v>0</v>
      </c>
    </row>
    <row r="4217" spans="24:28" x14ac:dyDescent="0.25">
      <c r="X4217" s="1">
        <v>127425</v>
      </c>
      <c r="Y4217" s="1">
        <v>777</v>
      </c>
      <c r="Z4217" s="2">
        <v>366.04</v>
      </c>
      <c r="AA4217" s="2">
        <v>331.27</v>
      </c>
      <c r="AB4217" s="2">
        <v>101.1</v>
      </c>
    </row>
    <row r="4218" spans="24:28" x14ac:dyDescent="0.25">
      <c r="X4218" s="1">
        <v>127426</v>
      </c>
      <c r="Y4218" s="1">
        <v>250</v>
      </c>
      <c r="Z4218" s="2">
        <v>250.08</v>
      </c>
      <c r="AA4218" s="2">
        <v>323.70999999999998</v>
      </c>
      <c r="AB4218" s="2">
        <v>730.41</v>
      </c>
    </row>
    <row r="4219" spans="24:28" x14ac:dyDescent="0.25">
      <c r="X4219" s="1">
        <v>127435</v>
      </c>
      <c r="Y4219" s="1">
        <v>260</v>
      </c>
      <c r="Z4219" s="2">
        <v>44.73</v>
      </c>
      <c r="AA4219" s="2">
        <v>46.59</v>
      </c>
      <c r="AB4219" s="2">
        <v>82</v>
      </c>
    </row>
    <row r="4220" spans="24:28" x14ac:dyDescent="0.25">
      <c r="X4220" s="1">
        <v>127453</v>
      </c>
      <c r="Y4220" s="1">
        <v>180</v>
      </c>
      <c r="Z4220" s="2">
        <v>0</v>
      </c>
      <c r="AA4220" s="2">
        <v>227.32</v>
      </c>
      <c r="AB4220" s="2">
        <v>0</v>
      </c>
    </row>
    <row r="4221" spans="24:28" x14ac:dyDescent="0.25">
      <c r="X4221" s="1">
        <v>127462</v>
      </c>
      <c r="Y4221" s="1">
        <v>650</v>
      </c>
      <c r="Z4221" s="2">
        <v>139.91</v>
      </c>
      <c r="AA4221" s="2">
        <v>50.36</v>
      </c>
      <c r="AB4221" s="2">
        <v>0</v>
      </c>
    </row>
    <row r="4222" spans="24:28" x14ac:dyDescent="0.25">
      <c r="X4222" s="1">
        <v>127464</v>
      </c>
      <c r="Y4222" s="1">
        <v>150</v>
      </c>
      <c r="Z4222" s="2">
        <v>0</v>
      </c>
      <c r="AA4222" s="2">
        <v>68.650000000000006</v>
      </c>
      <c r="AB4222" s="2">
        <v>310.56</v>
      </c>
    </row>
    <row r="4223" spans="24:28" x14ac:dyDescent="0.25">
      <c r="X4223" s="1">
        <v>127472</v>
      </c>
      <c r="Y4223" s="1">
        <v>370</v>
      </c>
      <c r="Z4223" s="2">
        <v>142.85</v>
      </c>
      <c r="AA4223" s="2">
        <v>50.9</v>
      </c>
      <c r="AB4223" s="2">
        <v>0</v>
      </c>
    </row>
    <row r="4224" spans="24:28" x14ac:dyDescent="0.25">
      <c r="X4224" s="1">
        <v>127479</v>
      </c>
      <c r="Y4224" s="1">
        <v>300</v>
      </c>
      <c r="Z4224" s="2">
        <v>0</v>
      </c>
      <c r="AA4224" s="2">
        <v>0</v>
      </c>
      <c r="AB4224" s="2">
        <v>2113.14</v>
      </c>
    </row>
    <row r="4225" spans="24:28" x14ac:dyDescent="0.25">
      <c r="X4225" s="1">
        <v>127496</v>
      </c>
      <c r="Y4225" s="1">
        <v>150</v>
      </c>
      <c r="Z4225" s="2">
        <v>0</v>
      </c>
      <c r="AA4225" s="2">
        <v>0</v>
      </c>
      <c r="AB4225" s="2">
        <v>48.62</v>
      </c>
    </row>
    <row r="4226" spans="24:28" x14ac:dyDescent="0.25">
      <c r="X4226" s="1">
        <v>127500</v>
      </c>
      <c r="Y4226" s="1">
        <v>370</v>
      </c>
      <c r="Z4226" s="2">
        <v>47.63</v>
      </c>
      <c r="AA4226" s="2">
        <v>0</v>
      </c>
      <c r="AB4226" s="2">
        <v>0</v>
      </c>
    </row>
    <row r="4227" spans="24:28" x14ac:dyDescent="0.25">
      <c r="X4227" s="1">
        <v>127503</v>
      </c>
      <c r="Y4227" s="1">
        <v>360</v>
      </c>
      <c r="Z4227" s="2">
        <v>0</v>
      </c>
      <c r="AA4227" s="2">
        <v>0</v>
      </c>
      <c r="AB4227" s="2">
        <v>369.56</v>
      </c>
    </row>
    <row r="4228" spans="24:28" x14ac:dyDescent="0.25">
      <c r="X4228" s="1">
        <v>127519</v>
      </c>
      <c r="Y4228" s="1">
        <v>260</v>
      </c>
      <c r="Z4228" s="2">
        <v>173.09</v>
      </c>
      <c r="AA4228" s="2">
        <v>0</v>
      </c>
      <c r="AB4228" s="2">
        <v>0</v>
      </c>
    </row>
    <row r="4229" spans="24:28" x14ac:dyDescent="0.25">
      <c r="X4229" s="1">
        <v>127523</v>
      </c>
      <c r="Y4229" s="1">
        <v>300</v>
      </c>
      <c r="Z4229" s="2">
        <v>1076.94</v>
      </c>
      <c r="AA4229" s="2">
        <v>0</v>
      </c>
      <c r="AB4229" s="2">
        <v>0</v>
      </c>
    </row>
    <row r="4230" spans="24:28" x14ac:dyDescent="0.25">
      <c r="X4230" s="1">
        <v>127536</v>
      </c>
      <c r="Y4230" s="1">
        <v>300</v>
      </c>
      <c r="Z4230" s="2">
        <v>48.68</v>
      </c>
      <c r="AA4230" s="2">
        <v>49.8</v>
      </c>
      <c r="AB4230" s="2">
        <v>49.8</v>
      </c>
    </row>
    <row r="4231" spans="24:28" x14ac:dyDescent="0.25">
      <c r="X4231" s="1">
        <v>127590</v>
      </c>
      <c r="Y4231" s="1">
        <v>220</v>
      </c>
      <c r="Z4231" s="2">
        <v>215.35</v>
      </c>
      <c r="AA4231" s="2">
        <v>461.06</v>
      </c>
      <c r="AB4231" s="2">
        <v>0</v>
      </c>
    </row>
    <row r="4232" spans="24:28" x14ac:dyDescent="0.25">
      <c r="X4232" s="1">
        <v>127656</v>
      </c>
      <c r="Y4232" s="1">
        <v>555</v>
      </c>
      <c r="Z4232" s="2">
        <v>209.5</v>
      </c>
      <c r="AA4232" s="2">
        <v>0</v>
      </c>
      <c r="AB4232" s="2">
        <v>130.63</v>
      </c>
    </row>
    <row r="4233" spans="24:28" x14ac:dyDescent="0.25">
      <c r="X4233" s="1">
        <v>127659</v>
      </c>
      <c r="Y4233" s="1">
        <v>250</v>
      </c>
      <c r="Z4233" s="2">
        <v>0</v>
      </c>
      <c r="AA4233" s="2">
        <v>222.92</v>
      </c>
      <c r="AB4233" s="2">
        <v>0</v>
      </c>
    </row>
    <row r="4234" spans="24:28" x14ac:dyDescent="0.25">
      <c r="X4234" s="1">
        <v>127677</v>
      </c>
      <c r="Y4234" s="1">
        <v>150</v>
      </c>
      <c r="Z4234" s="2">
        <v>48.23</v>
      </c>
      <c r="AA4234" s="2">
        <v>0</v>
      </c>
      <c r="AB4234" s="2">
        <v>0</v>
      </c>
    </row>
    <row r="4235" spans="24:28" x14ac:dyDescent="0.25">
      <c r="X4235" s="1">
        <v>127694</v>
      </c>
      <c r="Y4235" s="1">
        <v>370</v>
      </c>
      <c r="Z4235" s="2">
        <v>929.38</v>
      </c>
      <c r="AA4235" s="2">
        <v>0</v>
      </c>
      <c r="AB4235" s="2">
        <v>0</v>
      </c>
    </row>
    <row r="4236" spans="24:28" x14ac:dyDescent="0.25">
      <c r="X4236" s="1">
        <v>127714</v>
      </c>
      <c r="Y4236" s="1">
        <v>370</v>
      </c>
      <c r="Z4236" s="2">
        <v>0</v>
      </c>
      <c r="AA4236" s="2">
        <v>0</v>
      </c>
      <c r="AB4236" s="2">
        <v>50.94</v>
      </c>
    </row>
    <row r="4237" spans="24:28" x14ac:dyDescent="0.25">
      <c r="X4237" s="1">
        <v>127723</v>
      </c>
      <c r="Y4237" s="1">
        <v>400</v>
      </c>
      <c r="Z4237" s="2">
        <v>29.82</v>
      </c>
      <c r="AA4237" s="2">
        <v>0</v>
      </c>
      <c r="AB4237" s="2">
        <v>0</v>
      </c>
    </row>
    <row r="4238" spans="24:28" x14ac:dyDescent="0.25">
      <c r="X4238" s="1">
        <v>127761</v>
      </c>
      <c r="Y4238" s="1">
        <v>250</v>
      </c>
      <c r="Z4238" s="2">
        <v>93.18</v>
      </c>
      <c r="AA4238" s="2">
        <v>0</v>
      </c>
      <c r="AB4238" s="2">
        <v>0</v>
      </c>
    </row>
    <row r="4239" spans="24:28" x14ac:dyDescent="0.25">
      <c r="X4239" s="1">
        <v>127779</v>
      </c>
      <c r="Y4239" s="1">
        <v>104</v>
      </c>
      <c r="Z4239" s="2">
        <v>0</v>
      </c>
      <c r="AA4239" s="2">
        <v>0</v>
      </c>
      <c r="AB4239" s="2">
        <v>49.74</v>
      </c>
    </row>
    <row r="4240" spans="24:28" x14ac:dyDescent="0.25">
      <c r="X4240" s="1">
        <v>127782</v>
      </c>
      <c r="Y4240" s="1">
        <v>104</v>
      </c>
      <c r="Z4240" s="2">
        <v>0</v>
      </c>
      <c r="AA4240" s="2">
        <v>35.4</v>
      </c>
      <c r="AB4240" s="2">
        <v>0</v>
      </c>
    </row>
    <row r="4241" spans="24:28" x14ac:dyDescent="0.25">
      <c r="X4241" s="1">
        <v>127839</v>
      </c>
      <c r="Y4241" s="1">
        <v>150</v>
      </c>
      <c r="Z4241" s="2">
        <v>0</v>
      </c>
      <c r="AA4241" s="2">
        <v>0</v>
      </c>
      <c r="AB4241" s="2">
        <v>190.05</v>
      </c>
    </row>
    <row r="4242" spans="24:28" x14ac:dyDescent="0.25">
      <c r="X4242" s="1">
        <v>127860</v>
      </c>
      <c r="Y4242" s="1">
        <v>320</v>
      </c>
      <c r="Z4242" s="2">
        <v>38.56</v>
      </c>
      <c r="AA4242" s="2">
        <v>0</v>
      </c>
      <c r="AB4242" s="2">
        <v>0</v>
      </c>
    </row>
    <row r="4243" spans="24:28" x14ac:dyDescent="0.25">
      <c r="X4243" s="1">
        <v>127861</v>
      </c>
      <c r="Y4243" s="1">
        <v>320</v>
      </c>
      <c r="Z4243" s="2">
        <v>0</v>
      </c>
      <c r="AA4243" s="2">
        <v>298.38</v>
      </c>
      <c r="AB4243" s="2">
        <v>118.42</v>
      </c>
    </row>
    <row r="4244" spans="24:28" x14ac:dyDescent="0.25">
      <c r="X4244" s="1">
        <v>127861</v>
      </c>
      <c r="Y4244" s="1">
        <v>4980</v>
      </c>
      <c r="Z4244" s="2">
        <v>0</v>
      </c>
      <c r="AA4244" s="2">
        <v>25.79</v>
      </c>
      <c r="AB4244" s="2">
        <v>0</v>
      </c>
    </row>
    <row r="4245" spans="24:28" x14ac:dyDescent="0.25">
      <c r="X4245" s="1">
        <v>127888</v>
      </c>
      <c r="Y4245" s="1">
        <v>450</v>
      </c>
      <c r="Z4245" s="2">
        <v>178.05</v>
      </c>
      <c r="AA4245" s="2">
        <v>0</v>
      </c>
      <c r="AB4245" s="2">
        <v>0</v>
      </c>
    </row>
    <row r="4246" spans="24:28" x14ac:dyDescent="0.25">
      <c r="X4246" s="1">
        <v>127945</v>
      </c>
      <c r="Y4246" s="1">
        <v>260</v>
      </c>
      <c r="Z4246" s="2">
        <v>1057.32</v>
      </c>
      <c r="AA4246" s="2">
        <v>0</v>
      </c>
      <c r="AB4246" s="2">
        <v>0</v>
      </c>
    </row>
    <row r="4247" spans="24:28" x14ac:dyDescent="0.25">
      <c r="X4247" s="1">
        <v>127968</v>
      </c>
      <c r="Y4247" s="1">
        <v>150</v>
      </c>
      <c r="Z4247" s="2">
        <v>0</v>
      </c>
      <c r="AA4247" s="2">
        <v>33.06</v>
      </c>
      <c r="AB4247" s="2">
        <v>0</v>
      </c>
    </row>
    <row r="4248" spans="24:28" x14ac:dyDescent="0.25">
      <c r="X4248" s="1">
        <v>127971</v>
      </c>
      <c r="Y4248" s="1">
        <v>260</v>
      </c>
      <c r="Z4248" s="2">
        <v>0</v>
      </c>
      <c r="AA4248" s="2">
        <v>183.94</v>
      </c>
      <c r="AB4248" s="2">
        <v>73.89</v>
      </c>
    </row>
    <row r="4249" spans="24:28" x14ac:dyDescent="0.25">
      <c r="X4249" s="1">
        <v>127981</v>
      </c>
      <c r="Y4249" s="1">
        <v>320</v>
      </c>
      <c r="Z4249" s="2">
        <v>171.49</v>
      </c>
      <c r="AA4249" s="2">
        <v>90.23</v>
      </c>
      <c r="AB4249" s="2">
        <v>0</v>
      </c>
    </row>
    <row r="4250" spans="24:28" x14ac:dyDescent="0.25">
      <c r="X4250" s="1">
        <v>128001</v>
      </c>
      <c r="Y4250" s="1">
        <v>4980</v>
      </c>
      <c r="Z4250" s="2">
        <v>715.77</v>
      </c>
      <c r="AA4250" s="2">
        <v>179.12</v>
      </c>
      <c r="AB4250" s="2">
        <v>424.8</v>
      </c>
    </row>
    <row r="4251" spans="24:28" x14ac:dyDescent="0.25">
      <c r="X4251" s="1">
        <v>128032</v>
      </c>
      <c r="Y4251" s="1">
        <v>150</v>
      </c>
      <c r="Z4251" s="2">
        <v>0</v>
      </c>
      <c r="AA4251" s="2">
        <v>168.24</v>
      </c>
      <c r="AB4251" s="2">
        <v>0</v>
      </c>
    </row>
    <row r="4252" spans="24:28" x14ac:dyDescent="0.25">
      <c r="X4252" s="1">
        <v>128046</v>
      </c>
      <c r="Y4252" s="1">
        <v>220</v>
      </c>
      <c r="Z4252" s="2">
        <v>0</v>
      </c>
      <c r="AA4252" s="2">
        <v>0</v>
      </c>
      <c r="AB4252" s="2">
        <v>183.24</v>
      </c>
    </row>
    <row r="4253" spans="24:28" x14ac:dyDescent="0.25">
      <c r="X4253" s="1">
        <v>128049</v>
      </c>
      <c r="Y4253" s="1">
        <v>4980</v>
      </c>
      <c r="Z4253" s="2">
        <v>0</v>
      </c>
      <c r="AA4253" s="2">
        <v>0</v>
      </c>
      <c r="AB4253" s="2">
        <v>86.53</v>
      </c>
    </row>
    <row r="4254" spans="24:28" x14ac:dyDescent="0.25">
      <c r="X4254" s="1">
        <v>128054</v>
      </c>
      <c r="Y4254" s="1">
        <v>650</v>
      </c>
      <c r="Z4254" s="2">
        <v>45.91</v>
      </c>
      <c r="AA4254" s="2">
        <v>0</v>
      </c>
      <c r="AB4254" s="2">
        <v>0</v>
      </c>
    </row>
    <row r="4255" spans="24:28" x14ac:dyDescent="0.25">
      <c r="X4255" s="1">
        <v>128057</v>
      </c>
      <c r="Y4255" s="1">
        <v>280</v>
      </c>
      <c r="Z4255" s="2">
        <v>46.65</v>
      </c>
      <c r="AA4255" s="2">
        <v>0</v>
      </c>
      <c r="AB4255" s="2">
        <v>0</v>
      </c>
    </row>
    <row r="4256" spans="24:28" x14ac:dyDescent="0.25">
      <c r="X4256" s="1">
        <v>128068</v>
      </c>
      <c r="Y4256" s="1">
        <v>320</v>
      </c>
      <c r="Z4256" s="2">
        <v>30.2</v>
      </c>
      <c r="AA4256" s="2">
        <v>16.670000000000002</v>
      </c>
      <c r="AB4256" s="2">
        <v>252.95</v>
      </c>
    </row>
    <row r="4257" spans="24:28" x14ac:dyDescent="0.25">
      <c r="X4257" s="1">
        <v>128076</v>
      </c>
      <c r="Y4257" s="1">
        <v>260</v>
      </c>
      <c r="Z4257" s="2">
        <v>0</v>
      </c>
      <c r="AA4257" s="2">
        <v>186.36</v>
      </c>
      <c r="AB4257" s="2">
        <v>0</v>
      </c>
    </row>
    <row r="4258" spans="24:28" x14ac:dyDescent="0.25">
      <c r="X4258" s="1">
        <v>128083</v>
      </c>
      <c r="Y4258" s="1">
        <v>150</v>
      </c>
      <c r="Z4258" s="2">
        <v>36.44</v>
      </c>
      <c r="AA4258" s="2">
        <v>0</v>
      </c>
      <c r="AB4258" s="2">
        <v>0</v>
      </c>
    </row>
    <row r="4259" spans="24:28" x14ac:dyDescent="0.25">
      <c r="X4259" s="1">
        <v>128110</v>
      </c>
      <c r="Y4259" s="1">
        <v>150</v>
      </c>
      <c r="Z4259" s="2">
        <v>236.95</v>
      </c>
      <c r="AA4259" s="2">
        <v>0</v>
      </c>
      <c r="AB4259" s="2">
        <v>0</v>
      </c>
    </row>
    <row r="4260" spans="24:28" x14ac:dyDescent="0.25">
      <c r="X4260" s="1">
        <v>128120</v>
      </c>
      <c r="Y4260" s="1">
        <v>340</v>
      </c>
      <c r="Z4260" s="2">
        <v>238.05</v>
      </c>
      <c r="AA4260" s="2">
        <v>27.35</v>
      </c>
      <c r="AB4260" s="2">
        <v>21.22</v>
      </c>
    </row>
    <row r="4261" spans="24:28" x14ac:dyDescent="0.25">
      <c r="X4261" s="1">
        <v>128129</v>
      </c>
      <c r="Y4261" s="1">
        <v>180</v>
      </c>
      <c r="Z4261" s="2">
        <v>0</v>
      </c>
      <c r="AA4261" s="2">
        <v>38.68</v>
      </c>
      <c r="AB4261" s="2">
        <v>0</v>
      </c>
    </row>
    <row r="4262" spans="24:28" x14ac:dyDescent="0.25">
      <c r="X4262" s="1">
        <v>128139</v>
      </c>
      <c r="Y4262" s="1">
        <v>400</v>
      </c>
      <c r="Z4262" s="2">
        <v>0</v>
      </c>
      <c r="AA4262" s="2">
        <v>0</v>
      </c>
      <c r="AB4262" s="2">
        <v>56.69</v>
      </c>
    </row>
    <row r="4263" spans="24:28" x14ac:dyDescent="0.25">
      <c r="X4263" s="1">
        <v>128149</v>
      </c>
      <c r="Y4263" s="1">
        <v>4980</v>
      </c>
      <c r="Z4263" s="2">
        <v>17.309999999999999</v>
      </c>
      <c r="AA4263" s="2">
        <v>0</v>
      </c>
      <c r="AB4263" s="2">
        <v>0</v>
      </c>
    </row>
    <row r="4264" spans="24:28" x14ac:dyDescent="0.25">
      <c r="X4264" s="1">
        <v>128163</v>
      </c>
      <c r="Y4264" s="1">
        <v>370</v>
      </c>
      <c r="Z4264" s="2">
        <v>0</v>
      </c>
      <c r="AA4264" s="2">
        <v>50.87</v>
      </c>
      <c r="AB4264" s="2">
        <v>0</v>
      </c>
    </row>
    <row r="4265" spans="24:28" x14ac:dyDescent="0.25">
      <c r="X4265" s="1">
        <v>128199</v>
      </c>
      <c r="Y4265" s="1">
        <v>450</v>
      </c>
      <c r="Z4265" s="2">
        <v>1172.04</v>
      </c>
      <c r="AA4265" s="2">
        <v>1228.92</v>
      </c>
      <c r="AB4265" s="2">
        <v>1321.65</v>
      </c>
    </row>
    <row r="4266" spans="24:28" x14ac:dyDescent="0.25">
      <c r="X4266" s="1">
        <v>128200</v>
      </c>
      <c r="Y4266" s="1">
        <v>400</v>
      </c>
      <c r="Z4266" s="2">
        <v>0</v>
      </c>
      <c r="AA4266" s="2">
        <v>0</v>
      </c>
      <c r="AB4266" s="2">
        <v>49.06</v>
      </c>
    </row>
    <row r="4267" spans="24:28" x14ac:dyDescent="0.25">
      <c r="X4267" s="1">
        <v>128219</v>
      </c>
      <c r="Y4267" s="1">
        <v>150</v>
      </c>
      <c r="Z4267" s="2">
        <v>86.62</v>
      </c>
      <c r="AA4267" s="2">
        <v>26.76</v>
      </c>
      <c r="AB4267" s="2">
        <v>0</v>
      </c>
    </row>
    <row r="4268" spans="24:28" x14ac:dyDescent="0.25">
      <c r="X4268" s="1">
        <v>128228</v>
      </c>
      <c r="Y4268" s="1">
        <v>4980</v>
      </c>
      <c r="Z4268" s="2">
        <v>26.13</v>
      </c>
      <c r="AA4268" s="2">
        <v>0</v>
      </c>
      <c r="AB4268" s="2">
        <v>0</v>
      </c>
    </row>
    <row r="4269" spans="24:28" x14ac:dyDescent="0.25">
      <c r="X4269" s="1">
        <v>128232</v>
      </c>
      <c r="Y4269" s="1">
        <v>450</v>
      </c>
      <c r="Z4269" s="2">
        <v>220.92</v>
      </c>
      <c r="AA4269" s="2">
        <v>192.87</v>
      </c>
      <c r="AB4269" s="2">
        <v>36.950000000000003</v>
      </c>
    </row>
    <row r="4270" spans="24:28" x14ac:dyDescent="0.25">
      <c r="X4270" s="1">
        <v>128261</v>
      </c>
      <c r="Y4270" s="1">
        <v>290</v>
      </c>
      <c r="Z4270" s="2">
        <v>80.05</v>
      </c>
      <c r="AA4270" s="2">
        <v>84.39</v>
      </c>
      <c r="AB4270" s="2">
        <v>0</v>
      </c>
    </row>
    <row r="4271" spans="24:28" x14ac:dyDescent="0.25">
      <c r="X4271" s="1">
        <v>128289</v>
      </c>
      <c r="Y4271" s="1">
        <v>150</v>
      </c>
      <c r="Z4271" s="2">
        <v>122.23</v>
      </c>
      <c r="AA4271" s="2">
        <v>0</v>
      </c>
      <c r="AB4271" s="2">
        <v>48.67</v>
      </c>
    </row>
    <row r="4272" spans="24:28" x14ac:dyDescent="0.25">
      <c r="X4272" s="1">
        <v>128313</v>
      </c>
      <c r="Y4272" s="1">
        <v>150</v>
      </c>
      <c r="Z4272" s="2">
        <v>0</v>
      </c>
      <c r="AA4272" s="2">
        <v>45.09</v>
      </c>
      <c r="AB4272" s="2">
        <v>0</v>
      </c>
    </row>
    <row r="4273" spans="24:28" x14ac:dyDescent="0.25">
      <c r="X4273" s="1">
        <v>128334</v>
      </c>
      <c r="Y4273" s="1">
        <v>260</v>
      </c>
      <c r="Z4273" s="2">
        <v>100.14</v>
      </c>
      <c r="AA4273" s="2">
        <v>0</v>
      </c>
      <c r="AB4273" s="2">
        <v>149.04</v>
      </c>
    </row>
    <row r="4274" spans="24:28" x14ac:dyDescent="0.25">
      <c r="X4274" s="1">
        <v>128346</v>
      </c>
      <c r="Y4274" s="1">
        <v>4980</v>
      </c>
      <c r="Z4274" s="2">
        <v>0</v>
      </c>
      <c r="AA4274" s="2">
        <v>45.9</v>
      </c>
      <c r="AB4274" s="2">
        <v>0</v>
      </c>
    </row>
    <row r="4275" spans="24:28" x14ac:dyDescent="0.25">
      <c r="X4275" s="1">
        <v>128360</v>
      </c>
      <c r="Y4275" s="1">
        <v>555</v>
      </c>
      <c r="Z4275" s="2">
        <v>0</v>
      </c>
      <c r="AA4275" s="2">
        <v>81.69</v>
      </c>
      <c r="AB4275" s="2">
        <v>0</v>
      </c>
    </row>
    <row r="4276" spans="24:28" x14ac:dyDescent="0.25">
      <c r="X4276" s="1">
        <v>128364</v>
      </c>
      <c r="Y4276" s="1">
        <v>150</v>
      </c>
      <c r="Z4276" s="2">
        <v>45.07</v>
      </c>
      <c r="AA4276" s="2">
        <v>0</v>
      </c>
      <c r="AB4276" s="2">
        <v>0</v>
      </c>
    </row>
    <row r="4277" spans="24:28" x14ac:dyDescent="0.25">
      <c r="X4277" s="1">
        <v>128370</v>
      </c>
      <c r="Y4277" s="1">
        <v>300</v>
      </c>
      <c r="Z4277" s="2">
        <v>181.35</v>
      </c>
      <c r="AA4277" s="2">
        <v>0</v>
      </c>
      <c r="AB4277" s="2">
        <v>0</v>
      </c>
    </row>
    <row r="4278" spans="24:28" x14ac:dyDescent="0.25">
      <c r="X4278" s="1">
        <v>128389</v>
      </c>
      <c r="Y4278" s="1">
        <v>777</v>
      </c>
      <c r="Z4278" s="2">
        <v>418.88</v>
      </c>
      <c r="AA4278" s="2">
        <v>183.02</v>
      </c>
      <c r="AB4278" s="2">
        <v>0</v>
      </c>
    </row>
    <row r="4279" spans="24:28" x14ac:dyDescent="0.25">
      <c r="X4279" s="1">
        <v>128407</v>
      </c>
      <c r="Y4279" s="1">
        <v>340</v>
      </c>
      <c r="Z4279" s="2">
        <v>0</v>
      </c>
      <c r="AA4279" s="2">
        <v>52.07</v>
      </c>
      <c r="AB4279" s="2">
        <v>0</v>
      </c>
    </row>
    <row r="4280" spans="24:28" x14ac:dyDescent="0.25">
      <c r="X4280" s="1">
        <v>128416</v>
      </c>
      <c r="Y4280" s="1">
        <v>340</v>
      </c>
      <c r="Z4280" s="2">
        <v>52.53</v>
      </c>
      <c r="AA4280" s="2">
        <v>0</v>
      </c>
      <c r="AB4280" s="2">
        <v>79.31</v>
      </c>
    </row>
    <row r="4281" spans="24:28" x14ac:dyDescent="0.25">
      <c r="X4281" s="1">
        <v>128423</v>
      </c>
      <c r="Y4281" s="1">
        <v>555</v>
      </c>
      <c r="Z4281" s="2">
        <v>0</v>
      </c>
      <c r="AA4281" s="2">
        <v>467.04</v>
      </c>
      <c r="AB4281" s="2">
        <v>0</v>
      </c>
    </row>
    <row r="4282" spans="24:28" x14ac:dyDescent="0.25">
      <c r="X4282" s="1">
        <v>128425</v>
      </c>
      <c r="Y4282" s="1">
        <v>150</v>
      </c>
      <c r="Z4282" s="2">
        <v>0</v>
      </c>
      <c r="AA4282" s="2">
        <v>56.64</v>
      </c>
      <c r="AB4282" s="2">
        <v>0</v>
      </c>
    </row>
    <row r="4283" spans="24:28" x14ac:dyDescent="0.25">
      <c r="X4283" s="1">
        <v>128451</v>
      </c>
      <c r="Y4283" s="1">
        <v>370</v>
      </c>
      <c r="Z4283" s="2">
        <v>0</v>
      </c>
      <c r="AA4283" s="2">
        <v>328.56</v>
      </c>
      <c r="AB4283" s="2">
        <v>284.33</v>
      </c>
    </row>
    <row r="4284" spans="24:28" x14ac:dyDescent="0.25">
      <c r="X4284" s="1">
        <v>128457</v>
      </c>
      <c r="Y4284" s="1">
        <v>290</v>
      </c>
      <c r="Z4284" s="2">
        <v>141.87</v>
      </c>
      <c r="AA4284" s="2">
        <v>0</v>
      </c>
      <c r="AB4284" s="2">
        <v>0</v>
      </c>
    </row>
    <row r="4285" spans="24:28" x14ac:dyDescent="0.25">
      <c r="X4285" s="1">
        <v>128463</v>
      </c>
      <c r="Y4285" s="1">
        <v>4980</v>
      </c>
      <c r="Z4285" s="2">
        <v>49.1</v>
      </c>
      <c r="AA4285" s="2">
        <v>0</v>
      </c>
      <c r="AB4285" s="2">
        <v>0</v>
      </c>
    </row>
    <row r="4286" spans="24:28" x14ac:dyDescent="0.25">
      <c r="X4286" s="1">
        <v>128474</v>
      </c>
      <c r="Y4286" s="1">
        <v>290</v>
      </c>
      <c r="Z4286" s="2">
        <v>534.15</v>
      </c>
      <c r="AA4286" s="2">
        <v>0</v>
      </c>
      <c r="AB4286" s="2">
        <v>0</v>
      </c>
    </row>
    <row r="4287" spans="24:28" x14ac:dyDescent="0.25">
      <c r="X4287" s="1">
        <v>128479</v>
      </c>
      <c r="Y4287" s="1">
        <v>360</v>
      </c>
      <c r="Z4287" s="2">
        <v>179.55</v>
      </c>
      <c r="AA4287" s="2">
        <v>0</v>
      </c>
      <c r="AB4287" s="2">
        <v>0</v>
      </c>
    </row>
    <row r="4288" spans="24:28" x14ac:dyDescent="0.25">
      <c r="X4288" s="1">
        <v>128486</v>
      </c>
      <c r="Y4288" s="1">
        <v>280</v>
      </c>
      <c r="Z4288" s="2">
        <v>0</v>
      </c>
      <c r="AA4288" s="2">
        <v>76.260000000000005</v>
      </c>
      <c r="AB4288" s="2">
        <v>118.55</v>
      </c>
    </row>
    <row r="4289" spans="24:28" x14ac:dyDescent="0.25">
      <c r="X4289" s="1">
        <v>128513</v>
      </c>
      <c r="Y4289" s="1">
        <v>150</v>
      </c>
      <c r="Z4289" s="2">
        <v>0</v>
      </c>
      <c r="AA4289" s="2">
        <v>217.94</v>
      </c>
      <c r="AB4289" s="2">
        <v>0</v>
      </c>
    </row>
    <row r="4290" spans="24:28" x14ac:dyDescent="0.25">
      <c r="X4290" s="1">
        <v>128521</v>
      </c>
      <c r="Y4290" s="1">
        <v>250</v>
      </c>
      <c r="Z4290" s="2">
        <v>46.59</v>
      </c>
      <c r="AA4290" s="2">
        <v>0</v>
      </c>
      <c r="AB4290" s="2">
        <v>70.099999999999994</v>
      </c>
    </row>
    <row r="4291" spans="24:28" x14ac:dyDescent="0.25">
      <c r="X4291" s="1">
        <v>128525</v>
      </c>
      <c r="Y4291" s="1">
        <v>250</v>
      </c>
      <c r="Z4291" s="2">
        <v>31</v>
      </c>
      <c r="AA4291" s="2">
        <v>0</v>
      </c>
      <c r="AB4291" s="2">
        <v>0</v>
      </c>
    </row>
    <row r="4292" spans="24:28" x14ac:dyDescent="0.25">
      <c r="X4292" s="1">
        <v>128528</v>
      </c>
      <c r="Y4292" s="1">
        <v>220</v>
      </c>
      <c r="Z4292" s="2">
        <v>0</v>
      </c>
      <c r="AA4292" s="2">
        <v>0</v>
      </c>
      <c r="AB4292" s="2">
        <v>183.24</v>
      </c>
    </row>
    <row r="4293" spans="24:28" x14ac:dyDescent="0.25">
      <c r="X4293" s="1">
        <v>128530</v>
      </c>
      <c r="Y4293" s="1">
        <v>150</v>
      </c>
      <c r="Z4293" s="2">
        <v>137.66</v>
      </c>
      <c r="AA4293" s="2">
        <v>355.75</v>
      </c>
      <c r="AB4293" s="2">
        <v>25.79</v>
      </c>
    </row>
    <row r="4294" spans="24:28" x14ac:dyDescent="0.25">
      <c r="X4294" s="1">
        <v>128531</v>
      </c>
      <c r="Y4294" s="1">
        <v>555</v>
      </c>
      <c r="Z4294" s="2">
        <v>284.41000000000003</v>
      </c>
      <c r="AA4294" s="2">
        <v>181.3</v>
      </c>
      <c r="AB4294" s="2">
        <v>195.8</v>
      </c>
    </row>
    <row r="4295" spans="24:28" x14ac:dyDescent="0.25">
      <c r="X4295" s="1">
        <v>128539</v>
      </c>
      <c r="Y4295" s="1">
        <v>150</v>
      </c>
      <c r="Z4295" s="2">
        <v>0</v>
      </c>
      <c r="AA4295" s="2">
        <v>0</v>
      </c>
      <c r="AB4295" s="2">
        <v>272.43</v>
      </c>
    </row>
    <row r="4296" spans="24:28" x14ac:dyDescent="0.25">
      <c r="X4296" s="1">
        <v>128541</v>
      </c>
      <c r="Y4296" s="1">
        <v>370</v>
      </c>
      <c r="Z4296" s="2">
        <v>0</v>
      </c>
      <c r="AA4296" s="2">
        <v>0</v>
      </c>
      <c r="AB4296" s="2">
        <v>71.03</v>
      </c>
    </row>
    <row r="4297" spans="24:28" x14ac:dyDescent="0.25">
      <c r="X4297" s="1">
        <v>128549</v>
      </c>
      <c r="Y4297" s="1">
        <v>340</v>
      </c>
      <c r="Z4297" s="2">
        <v>0</v>
      </c>
      <c r="AA4297" s="2">
        <v>0</v>
      </c>
      <c r="AB4297" s="2">
        <v>103.96</v>
      </c>
    </row>
    <row r="4298" spans="24:28" x14ac:dyDescent="0.25">
      <c r="X4298" s="1">
        <v>128566</v>
      </c>
      <c r="Y4298" s="1">
        <v>250</v>
      </c>
      <c r="Z4298" s="2">
        <v>137.24</v>
      </c>
      <c r="AA4298" s="2">
        <v>0</v>
      </c>
      <c r="AB4298" s="2">
        <v>48.86</v>
      </c>
    </row>
    <row r="4299" spans="24:28" x14ac:dyDescent="0.25">
      <c r="X4299" s="1">
        <v>128568</v>
      </c>
      <c r="Y4299" s="1">
        <v>220</v>
      </c>
      <c r="Z4299" s="2">
        <v>0</v>
      </c>
      <c r="AA4299" s="2">
        <v>0</v>
      </c>
      <c r="AB4299" s="2">
        <v>46.59</v>
      </c>
    </row>
    <row r="4300" spans="24:28" x14ac:dyDescent="0.25">
      <c r="X4300" s="1">
        <v>128577</v>
      </c>
      <c r="Y4300" s="1">
        <v>340</v>
      </c>
      <c r="Z4300" s="2">
        <v>0</v>
      </c>
      <c r="AA4300" s="2">
        <v>168.24</v>
      </c>
      <c r="AB4300" s="2">
        <v>236.08</v>
      </c>
    </row>
    <row r="4301" spans="24:28" x14ac:dyDescent="0.25">
      <c r="X4301" s="1">
        <v>128578</v>
      </c>
      <c r="Y4301" s="1">
        <v>220</v>
      </c>
      <c r="Z4301" s="2">
        <v>176.64</v>
      </c>
      <c r="AA4301" s="2">
        <v>0</v>
      </c>
      <c r="AB4301" s="2">
        <v>0</v>
      </c>
    </row>
    <row r="4302" spans="24:28" x14ac:dyDescent="0.25">
      <c r="X4302" s="1">
        <v>128588</v>
      </c>
      <c r="Y4302" s="1">
        <v>220</v>
      </c>
      <c r="Z4302" s="2">
        <v>178.05</v>
      </c>
      <c r="AA4302" s="2">
        <v>0</v>
      </c>
      <c r="AB4302" s="2">
        <v>0</v>
      </c>
    </row>
    <row r="4303" spans="24:28" x14ac:dyDescent="0.25">
      <c r="X4303" s="1">
        <v>128603</v>
      </c>
      <c r="Y4303" s="1">
        <v>280</v>
      </c>
      <c r="Z4303" s="2">
        <v>0</v>
      </c>
      <c r="AA4303" s="2">
        <v>45.81</v>
      </c>
      <c r="AB4303" s="2">
        <v>49.83</v>
      </c>
    </row>
    <row r="4304" spans="24:28" x14ac:dyDescent="0.25">
      <c r="X4304" s="1">
        <v>128613</v>
      </c>
      <c r="Y4304" s="1">
        <v>150</v>
      </c>
      <c r="Z4304" s="2">
        <v>206.96</v>
      </c>
      <c r="AA4304" s="2">
        <v>0</v>
      </c>
      <c r="AB4304" s="2">
        <v>0</v>
      </c>
    </row>
    <row r="4305" spans="24:28" x14ac:dyDescent="0.25">
      <c r="X4305" s="1">
        <v>128614</v>
      </c>
      <c r="Y4305" s="1">
        <v>450</v>
      </c>
      <c r="Z4305" s="2">
        <v>0</v>
      </c>
      <c r="AA4305" s="2">
        <v>0</v>
      </c>
      <c r="AB4305" s="2">
        <v>48.67</v>
      </c>
    </row>
    <row r="4306" spans="24:28" x14ac:dyDescent="0.25">
      <c r="X4306" s="1">
        <v>128630</v>
      </c>
      <c r="Y4306" s="1">
        <v>340</v>
      </c>
      <c r="Z4306" s="2">
        <v>243.24</v>
      </c>
      <c r="AA4306" s="2">
        <v>1077.31</v>
      </c>
      <c r="AB4306" s="2">
        <v>402.72</v>
      </c>
    </row>
    <row r="4307" spans="24:28" x14ac:dyDescent="0.25">
      <c r="X4307" s="1">
        <v>128638</v>
      </c>
      <c r="Y4307" s="1">
        <v>104</v>
      </c>
      <c r="Z4307" s="2">
        <v>0</v>
      </c>
      <c r="AA4307" s="2">
        <v>176.22</v>
      </c>
      <c r="AB4307" s="2">
        <v>0</v>
      </c>
    </row>
    <row r="4308" spans="24:28" x14ac:dyDescent="0.25">
      <c r="X4308" s="1">
        <v>128639</v>
      </c>
      <c r="Y4308" s="1">
        <v>180</v>
      </c>
      <c r="Z4308" s="2">
        <v>179.68</v>
      </c>
      <c r="AA4308" s="2">
        <v>0</v>
      </c>
      <c r="AB4308" s="2">
        <v>0</v>
      </c>
    </row>
    <row r="4309" spans="24:28" x14ac:dyDescent="0.25">
      <c r="X4309" s="1">
        <v>128641</v>
      </c>
      <c r="Y4309" s="1">
        <v>104</v>
      </c>
      <c r="Z4309" s="2">
        <v>176.89</v>
      </c>
      <c r="AA4309" s="2">
        <v>187.08</v>
      </c>
      <c r="AB4309" s="2">
        <v>256.73</v>
      </c>
    </row>
    <row r="4310" spans="24:28" x14ac:dyDescent="0.25">
      <c r="X4310" s="1">
        <v>128659</v>
      </c>
      <c r="Y4310" s="1">
        <v>180</v>
      </c>
      <c r="Z4310" s="2">
        <v>55.09</v>
      </c>
      <c r="AA4310" s="2">
        <v>0</v>
      </c>
      <c r="AB4310" s="2">
        <v>0</v>
      </c>
    </row>
    <row r="4311" spans="24:28" x14ac:dyDescent="0.25">
      <c r="X4311" s="1">
        <v>128680</v>
      </c>
      <c r="Y4311" s="1">
        <v>555</v>
      </c>
      <c r="Z4311" s="2">
        <v>183.94</v>
      </c>
      <c r="AA4311" s="2">
        <v>0</v>
      </c>
      <c r="AB4311" s="2">
        <v>0</v>
      </c>
    </row>
    <row r="4312" spans="24:28" x14ac:dyDescent="0.25">
      <c r="X4312" s="1">
        <v>128682</v>
      </c>
      <c r="Y4312" s="1">
        <v>555</v>
      </c>
      <c r="Z4312" s="2">
        <v>294.7</v>
      </c>
      <c r="AA4312" s="2">
        <v>75.599999999999994</v>
      </c>
      <c r="AB4312" s="2">
        <v>455.72</v>
      </c>
    </row>
    <row r="4313" spans="24:28" x14ac:dyDescent="0.25">
      <c r="X4313" s="1">
        <v>128684</v>
      </c>
      <c r="Y4313" s="1">
        <v>340</v>
      </c>
      <c r="Z4313" s="2">
        <v>101.53</v>
      </c>
      <c r="AA4313" s="2">
        <v>0</v>
      </c>
      <c r="AB4313" s="2">
        <v>0</v>
      </c>
    </row>
    <row r="4314" spans="24:28" x14ac:dyDescent="0.25">
      <c r="X4314" s="1">
        <v>128698</v>
      </c>
      <c r="Y4314" s="1">
        <v>555</v>
      </c>
      <c r="Z4314" s="2">
        <v>0</v>
      </c>
      <c r="AA4314" s="2">
        <v>73.959999999999994</v>
      </c>
      <c r="AB4314" s="2">
        <v>0</v>
      </c>
    </row>
    <row r="4315" spans="24:28" x14ac:dyDescent="0.25">
      <c r="X4315" s="1">
        <v>128711</v>
      </c>
      <c r="Y4315" s="1">
        <v>150</v>
      </c>
      <c r="Z4315" s="2">
        <v>256.61</v>
      </c>
      <c r="AA4315" s="2">
        <v>110.13</v>
      </c>
      <c r="AB4315" s="2">
        <v>47.88</v>
      </c>
    </row>
    <row r="4316" spans="24:28" x14ac:dyDescent="0.25">
      <c r="X4316" s="1">
        <v>128716</v>
      </c>
      <c r="Y4316" s="1">
        <v>300</v>
      </c>
      <c r="Z4316" s="2">
        <v>181.35</v>
      </c>
      <c r="AA4316" s="2">
        <v>196.44</v>
      </c>
      <c r="AB4316" s="2">
        <v>0</v>
      </c>
    </row>
    <row r="4317" spans="24:28" x14ac:dyDescent="0.25">
      <c r="X4317" s="1">
        <v>128737</v>
      </c>
      <c r="Y4317" s="1">
        <v>260</v>
      </c>
      <c r="Z4317" s="2">
        <v>17.940000000000001</v>
      </c>
      <c r="AA4317" s="2">
        <v>1313.52</v>
      </c>
      <c r="AB4317" s="2">
        <v>1604.94</v>
      </c>
    </row>
    <row r="4318" spans="24:28" x14ac:dyDescent="0.25">
      <c r="X4318" s="1">
        <v>128760</v>
      </c>
      <c r="Y4318" s="1">
        <v>320</v>
      </c>
      <c r="Z4318" s="2">
        <v>48.71</v>
      </c>
      <c r="AA4318" s="2">
        <v>91.08</v>
      </c>
      <c r="AB4318" s="2">
        <v>140.15</v>
      </c>
    </row>
    <row r="4319" spans="24:28" x14ac:dyDescent="0.25">
      <c r="X4319" s="1">
        <v>128768</v>
      </c>
      <c r="Y4319" s="1">
        <v>150</v>
      </c>
      <c r="Z4319" s="2">
        <v>45.55</v>
      </c>
      <c r="AA4319" s="2">
        <v>0</v>
      </c>
      <c r="AB4319" s="2">
        <v>0</v>
      </c>
    </row>
    <row r="4320" spans="24:28" x14ac:dyDescent="0.25">
      <c r="X4320" s="1">
        <v>128778</v>
      </c>
      <c r="Y4320" s="1">
        <v>555</v>
      </c>
      <c r="Z4320" s="2">
        <v>39.229999999999997</v>
      </c>
      <c r="AA4320" s="2">
        <v>0</v>
      </c>
      <c r="AB4320" s="2">
        <v>0</v>
      </c>
    </row>
    <row r="4321" spans="24:28" x14ac:dyDescent="0.25">
      <c r="X4321" s="1">
        <v>128794</v>
      </c>
      <c r="Y4321" s="1">
        <v>450</v>
      </c>
      <c r="Z4321" s="2">
        <v>0</v>
      </c>
      <c r="AA4321" s="2">
        <v>36.630000000000003</v>
      </c>
      <c r="AB4321" s="2">
        <v>0</v>
      </c>
    </row>
    <row r="4322" spans="24:28" x14ac:dyDescent="0.25">
      <c r="X4322" s="1">
        <v>128857</v>
      </c>
      <c r="Y4322" s="1">
        <v>450</v>
      </c>
      <c r="Z4322" s="2">
        <v>0</v>
      </c>
      <c r="AA4322" s="2">
        <v>0</v>
      </c>
      <c r="AB4322" s="2">
        <v>31.29</v>
      </c>
    </row>
    <row r="4323" spans="24:28" x14ac:dyDescent="0.25">
      <c r="X4323" s="1">
        <v>128860</v>
      </c>
      <c r="Y4323" s="1">
        <v>500</v>
      </c>
      <c r="Z4323" s="2">
        <v>0</v>
      </c>
      <c r="AA4323" s="2">
        <v>0</v>
      </c>
      <c r="AB4323" s="2">
        <v>21.16</v>
      </c>
    </row>
    <row r="4324" spans="24:28" x14ac:dyDescent="0.25">
      <c r="X4324" s="1">
        <v>128900</v>
      </c>
      <c r="Y4324" s="1">
        <v>340</v>
      </c>
      <c r="Z4324" s="2">
        <v>0</v>
      </c>
      <c r="AA4324" s="2">
        <v>27.75</v>
      </c>
      <c r="AB4324" s="2">
        <v>0</v>
      </c>
    </row>
    <row r="4325" spans="24:28" x14ac:dyDescent="0.25">
      <c r="X4325" s="1">
        <v>128923</v>
      </c>
      <c r="Y4325" s="1">
        <v>104</v>
      </c>
      <c r="Z4325" s="2">
        <v>0</v>
      </c>
      <c r="AA4325" s="2">
        <v>0</v>
      </c>
      <c r="AB4325" s="2">
        <v>49.74</v>
      </c>
    </row>
    <row r="4326" spans="24:28" x14ac:dyDescent="0.25">
      <c r="X4326" s="1">
        <v>128926</v>
      </c>
      <c r="Y4326" s="1">
        <v>104</v>
      </c>
      <c r="Z4326" s="2">
        <v>63.15</v>
      </c>
      <c r="AA4326" s="2">
        <v>0</v>
      </c>
      <c r="AB4326" s="2">
        <v>18.32</v>
      </c>
    </row>
    <row r="4327" spans="24:28" x14ac:dyDescent="0.25">
      <c r="X4327" s="1">
        <v>128930</v>
      </c>
      <c r="Y4327" s="1">
        <v>260</v>
      </c>
      <c r="Z4327" s="2">
        <v>201.89</v>
      </c>
      <c r="AA4327" s="2">
        <v>0</v>
      </c>
      <c r="AB4327" s="2">
        <v>55.41</v>
      </c>
    </row>
    <row r="4328" spans="24:28" x14ac:dyDescent="0.25">
      <c r="X4328" s="1">
        <v>128931</v>
      </c>
      <c r="Y4328" s="1">
        <v>260</v>
      </c>
      <c r="Z4328" s="2">
        <v>0</v>
      </c>
      <c r="AA4328" s="2">
        <v>0</v>
      </c>
      <c r="AB4328" s="2">
        <v>91.84</v>
      </c>
    </row>
    <row r="4329" spans="24:28" x14ac:dyDescent="0.25">
      <c r="X4329" s="1">
        <v>128932</v>
      </c>
      <c r="Y4329" s="1">
        <v>500</v>
      </c>
      <c r="Z4329" s="2">
        <v>91.52</v>
      </c>
      <c r="AA4329" s="2">
        <v>0</v>
      </c>
      <c r="AB4329" s="2">
        <v>45.76</v>
      </c>
    </row>
    <row r="4330" spans="24:28" x14ac:dyDescent="0.25">
      <c r="X4330" s="1">
        <v>128936</v>
      </c>
      <c r="Y4330" s="1">
        <v>300</v>
      </c>
      <c r="Z4330" s="2">
        <v>0</v>
      </c>
      <c r="AA4330" s="2">
        <v>10.66</v>
      </c>
      <c r="AB4330" s="2">
        <v>0</v>
      </c>
    </row>
    <row r="4331" spans="24:28" x14ac:dyDescent="0.25">
      <c r="X4331" s="1">
        <v>128973</v>
      </c>
      <c r="Y4331" s="1">
        <v>370</v>
      </c>
      <c r="Z4331" s="2">
        <v>47.62</v>
      </c>
      <c r="AA4331" s="2">
        <v>81.2</v>
      </c>
      <c r="AB4331" s="2">
        <v>0</v>
      </c>
    </row>
    <row r="4332" spans="24:28" x14ac:dyDescent="0.25">
      <c r="X4332" s="1">
        <v>128974</v>
      </c>
      <c r="Y4332" s="1">
        <v>150</v>
      </c>
      <c r="Z4332" s="2">
        <v>0</v>
      </c>
      <c r="AA4332" s="2">
        <v>0</v>
      </c>
      <c r="AB4332" s="2">
        <v>45.9</v>
      </c>
    </row>
    <row r="4333" spans="24:28" x14ac:dyDescent="0.25">
      <c r="X4333" s="1">
        <v>129006</v>
      </c>
      <c r="Y4333" s="1">
        <v>650</v>
      </c>
      <c r="Z4333" s="2">
        <v>0</v>
      </c>
      <c r="AA4333" s="2">
        <v>163.13</v>
      </c>
      <c r="AB4333" s="2">
        <v>0</v>
      </c>
    </row>
    <row r="4334" spans="24:28" x14ac:dyDescent="0.25">
      <c r="X4334" s="1">
        <v>129010</v>
      </c>
      <c r="Y4334" s="1">
        <v>360</v>
      </c>
      <c r="Z4334" s="2">
        <v>0</v>
      </c>
      <c r="AA4334" s="2">
        <v>0</v>
      </c>
      <c r="AB4334" s="2">
        <v>88.66</v>
      </c>
    </row>
    <row r="4335" spans="24:28" x14ac:dyDescent="0.25">
      <c r="X4335" s="1">
        <v>129012</v>
      </c>
      <c r="Y4335" s="1">
        <v>104</v>
      </c>
      <c r="Z4335" s="2">
        <v>0</v>
      </c>
      <c r="AA4335" s="2">
        <v>1084.02</v>
      </c>
      <c r="AB4335" s="2">
        <v>1104</v>
      </c>
    </row>
    <row r="4336" spans="24:28" x14ac:dyDescent="0.25">
      <c r="X4336" s="1">
        <v>129027</v>
      </c>
      <c r="Y4336" s="1">
        <v>220</v>
      </c>
      <c r="Z4336" s="2">
        <v>26.2</v>
      </c>
      <c r="AA4336" s="2">
        <v>0</v>
      </c>
      <c r="AB4336" s="2">
        <v>0</v>
      </c>
    </row>
    <row r="4337" spans="24:28" x14ac:dyDescent="0.25">
      <c r="X4337" s="1">
        <v>129056</v>
      </c>
      <c r="Y4337" s="1">
        <v>555</v>
      </c>
      <c r="Z4337" s="2">
        <v>93.51</v>
      </c>
      <c r="AA4337" s="2">
        <v>0</v>
      </c>
      <c r="AB4337" s="2">
        <v>0</v>
      </c>
    </row>
    <row r="4338" spans="24:28" x14ac:dyDescent="0.25">
      <c r="X4338" s="1">
        <v>129094</v>
      </c>
      <c r="Y4338" s="1">
        <v>150</v>
      </c>
      <c r="Z4338" s="2">
        <v>0</v>
      </c>
      <c r="AA4338" s="2">
        <v>91.04</v>
      </c>
      <c r="AB4338" s="2">
        <v>40.39</v>
      </c>
    </row>
    <row r="4339" spans="24:28" x14ac:dyDescent="0.25">
      <c r="X4339" s="1">
        <v>129100</v>
      </c>
      <c r="Y4339" s="1">
        <v>555</v>
      </c>
      <c r="Z4339" s="2">
        <v>0</v>
      </c>
      <c r="AA4339" s="2">
        <v>0</v>
      </c>
      <c r="AB4339" s="2">
        <v>55.55</v>
      </c>
    </row>
    <row r="4340" spans="24:28" x14ac:dyDescent="0.25">
      <c r="X4340" s="1">
        <v>129103</v>
      </c>
      <c r="Y4340" s="1">
        <v>555</v>
      </c>
      <c r="Z4340" s="2">
        <v>96.06</v>
      </c>
      <c r="AA4340" s="2">
        <v>0</v>
      </c>
      <c r="AB4340" s="2">
        <v>0</v>
      </c>
    </row>
    <row r="4341" spans="24:28" x14ac:dyDescent="0.25">
      <c r="X4341" s="1">
        <v>129121</v>
      </c>
      <c r="Y4341" s="1">
        <v>180</v>
      </c>
      <c r="Z4341" s="2">
        <v>2069.08</v>
      </c>
      <c r="AA4341" s="2">
        <v>0</v>
      </c>
      <c r="AB4341" s="2">
        <v>1312.92</v>
      </c>
    </row>
    <row r="4342" spans="24:28" x14ac:dyDescent="0.25">
      <c r="X4342" s="1">
        <v>129129</v>
      </c>
      <c r="Y4342" s="1">
        <v>104</v>
      </c>
      <c r="Z4342" s="2">
        <v>0</v>
      </c>
      <c r="AA4342" s="2">
        <v>0</v>
      </c>
      <c r="AB4342" s="2">
        <v>41</v>
      </c>
    </row>
    <row r="4343" spans="24:28" x14ac:dyDescent="0.25">
      <c r="X4343" s="1">
        <v>129169</v>
      </c>
      <c r="Y4343" s="1">
        <v>290</v>
      </c>
      <c r="Z4343" s="2">
        <v>0</v>
      </c>
      <c r="AA4343" s="2">
        <v>215.82</v>
      </c>
      <c r="AB4343" s="2">
        <v>0</v>
      </c>
    </row>
    <row r="4344" spans="24:28" x14ac:dyDescent="0.25">
      <c r="X4344" s="1">
        <v>129170</v>
      </c>
      <c r="Y4344" s="1">
        <v>650</v>
      </c>
      <c r="Z4344" s="2">
        <v>73.23</v>
      </c>
      <c r="AA4344" s="2">
        <v>164</v>
      </c>
      <c r="AB4344" s="2">
        <v>0</v>
      </c>
    </row>
    <row r="4345" spans="24:28" x14ac:dyDescent="0.25">
      <c r="X4345" s="1">
        <v>129192</v>
      </c>
      <c r="Y4345" s="1">
        <v>150</v>
      </c>
      <c r="Z4345" s="2">
        <v>0</v>
      </c>
      <c r="AA4345" s="2">
        <v>0</v>
      </c>
      <c r="AB4345" s="2">
        <v>84.37</v>
      </c>
    </row>
    <row r="4346" spans="24:28" x14ac:dyDescent="0.25">
      <c r="X4346" s="1">
        <v>129193</v>
      </c>
      <c r="Y4346" s="1">
        <v>360</v>
      </c>
      <c r="Z4346" s="2">
        <v>623.5</v>
      </c>
      <c r="AA4346" s="2">
        <v>0</v>
      </c>
      <c r="AB4346" s="2">
        <v>0</v>
      </c>
    </row>
    <row r="4347" spans="24:28" x14ac:dyDescent="0.25">
      <c r="X4347" s="1">
        <v>129195</v>
      </c>
      <c r="Y4347" s="1">
        <v>340</v>
      </c>
      <c r="Z4347" s="2">
        <v>0</v>
      </c>
      <c r="AA4347" s="2">
        <v>232.96</v>
      </c>
      <c r="AB4347" s="2">
        <v>0</v>
      </c>
    </row>
    <row r="4348" spans="24:28" x14ac:dyDescent="0.25">
      <c r="X4348" s="1">
        <v>129201</v>
      </c>
      <c r="Y4348" s="1">
        <v>290</v>
      </c>
      <c r="Z4348" s="2">
        <v>823.84</v>
      </c>
      <c r="AA4348" s="2">
        <v>284.23</v>
      </c>
      <c r="AB4348" s="2">
        <v>0</v>
      </c>
    </row>
    <row r="4349" spans="24:28" x14ac:dyDescent="0.25">
      <c r="X4349" s="1">
        <v>129204</v>
      </c>
      <c r="Y4349" s="1">
        <v>180</v>
      </c>
      <c r="Z4349" s="2">
        <v>45.94</v>
      </c>
      <c r="AA4349" s="2">
        <v>0</v>
      </c>
      <c r="AB4349" s="2">
        <v>0</v>
      </c>
    </row>
    <row r="4350" spans="24:28" x14ac:dyDescent="0.25">
      <c r="X4350" s="1">
        <v>129208</v>
      </c>
      <c r="Y4350" s="1">
        <v>260</v>
      </c>
      <c r="Z4350" s="2">
        <v>0</v>
      </c>
      <c r="AA4350" s="2">
        <v>365.63</v>
      </c>
      <c r="AB4350" s="2">
        <v>139.77000000000001</v>
      </c>
    </row>
    <row r="4351" spans="24:28" x14ac:dyDescent="0.25">
      <c r="X4351" s="1">
        <v>129211</v>
      </c>
      <c r="Y4351" s="1">
        <v>150</v>
      </c>
      <c r="Z4351" s="2">
        <v>189.5</v>
      </c>
      <c r="AA4351" s="2">
        <v>183.6</v>
      </c>
      <c r="AB4351" s="2">
        <v>247.98</v>
      </c>
    </row>
    <row r="4352" spans="24:28" x14ac:dyDescent="0.25">
      <c r="X4352" s="1">
        <v>129237</v>
      </c>
      <c r="Y4352" s="1">
        <v>320</v>
      </c>
      <c r="Z4352" s="2">
        <v>119.45</v>
      </c>
      <c r="AA4352" s="2">
        <v>0</v>
      </c>
      <c r="AB4352" s="2">
        <v>41.08</v>
      </c>
    </row>
    <row r="4353" spans="24:28" x14ac:dyDescent="0.25">
      <c r="X4353" s="1">
        <v>129239</v>
      </c>
      <c r="Y4353" s="1">
        <v>260</v>
      </c>
      <c r="Z4353" s="2">
        <v>177.12</v>
      </c>
      <c r="AA4353" s="2">
        <v>283.68</v>
      </c>
      <c r="AB4353" s="2">
        <v>317.33</v>
      </c>
    </row>
    <row r="4354" spans="24:28" x14ac:dyDescent="0.25">
      <c r="X4354" s="1">
        <v>129248</v>
      </c>
      <c r="Y4354" s="1">
        <v>320</v>
      </c>
      <c r="Z4354" s="2">
        <v>95.91</v>
      </c>
      <c r="AA4354" s="2">
        <v>240</v>
      </c>
      <c r="AB4354" s="2">
        <v>83.6</v>
      </c>
    </row>
    <row r="4355" spans="24:28" x14ac:dyDescent="0.25">
      <c r="X4355" s="1">
        <v>129250</v>
      </c>
      <c r="Y4355" s="1">
        <v>340</v>
      </c>
      <c r="Z4355" s="2">
        <v>52.54</v>
      </c>
      <c r="AA4355" s="2">
        <v>0</v>
      </c>
      <c r="AB4355" s="2">
        <v>0</v>
      </c>
    </row>
    <row r="4356" spans="24:28" x14ac:dyDescent="0.25">
      <c r="X4356" s="1">
        <v>129260</v>
      </c>
      <c r="Y4356" s="1">
        <v>260</v>
      </c>
      <c r="Z4356" s="2">
        <v>0</v>
      </c>
      <c r="AA4356" s="2">
        <v>0</v>
      </c>
      <c r="AB4356" s="2">
        <v>189.44</v>
      </c>
    </row>
    <row r="4357" spans="24:28" x14ac:dyDescent="0.25">
      <c r="X4357" s="1">
        <v>129273</v>
      </c>
      <c r="Y4357" s="1">
        <v>555</v>
      </c>
      <c r="Z4357" s="2">
        <v>193.41</v>
      </c>
      <c r="AA4357" s="2">
        <v>0</v>
      </c>
      <c r="AB4357" s="2">
        <v>0</v>
      </c>
    </row>
    <row r="4358" spans="24:28" x14ac:dyDescent="0.25">
      <c r="X4358" s="1">
        <v>129276</v>
      </c>
      <c r="Y4358" s="1">
        <v>450</v>
      </c>
      <c r="Z4358" s="2">
        <v>183.94</v>
      </c>
      <c r="AA4358" s="2">
        <v>0</v>
      </c>
      <c r="AB4358" s="2">
        <v>0</v>
      </c>
    </row>
    <row r="4359" spans="24:28" x14ac:dyDescent="0.25">
      <c r="X4359" s="1">
        <v>129283</v>
      </c>
      <c r="Y4359" s="1">
        <v>150</v>
      </c>
      <c r="Z4359" s="2">
        <v>0</v>
      </c>
      <c r="AA4359" s="2">
        <v>54.12</v>
      </c>
      <c r="AB4359" s="2">
        <v>0</v>
      </c>
    </row>
    <row r="4360" spans="24:28" x14ac:dyDescent="0.25">
      <c r="X4360" s="1">
        <v>129286</v>
      </c>
      <c r="Y4360" s="1">
        <v>400</v>
      </c>
      <c r="Z4360" s="2">
        <v>25.81</v>
      </c>
      <c r="AA4360" s="2">
        <v>0</v>
      </c>
      <c r="AB4360" s="2">
        <v>51.62</v>
      </c>
    </row>
    <row r="4361" spans="24:28" x14ac:dyDescent="0.25">
      <c r="X4361" s="1">
        <v>129288</v>
      </c>
      <c r="Y4361" s="1">
        <v>150</v>
      </c>
      <c r="Z4361" s="2">
        <v>316.38</v>
      </c>
      <c r="AA4361" s="2">
        <v>0</v>
      </c>
      <c r="AB4361" s="2">
        <v>577.79999999999995</v>
      </c>
    </row>
    <row r="4362" spans="24:28" x14ac:dyDescent="0.25">
      <c r="X4362" s="1">
        <v>129293</v>
      </c>
      <c r="Y4362" s="1">
        <v>320</v>
      </c>
      <c r="Z4362" s="2">
        <v>165.57</v>
      </c>
      <c r="AA4362" s="2">
        <v>145.91</v>
      </c>
      <c r="AB4362" s="2">
        <v>0</v>
      </c>
    </row>
    <row r="4363" spans="24:28" x14ac:dyDescent="0.25">
      <c r="X4363" s="1">
        <v>129333</v>
      </c>
      <c r="Y4363" s="1">
        <v>777</v>
      </c>
      <c r="Z4363" s="2">
        <v>867.85</v>
      </c>
      <c r="AA4363" s="2">
        <v>0</v>
      </c>
      <c r="AB4363" s="2">
        <v>628.04999999999995</v>
      </c>
    </row>
    <row r="4364" spans="24:28" x14ac:dyDescent="0.25">
      <c r="X4364" s="1">
        <v>129349</v>
      </c>
      <c r="Y4364" s="1">
        <v>150</v>
      </c>
      <c r="Z4364" s="2">
        <v>0</v>
      </c>
      <c r="AA4364" s="2">
        <v>95</v>
      </c>
      <c r="AB4364" s="2">
        <v>0</v>
      </c>
    </row>
    <row r="4365" spans="24:28" x14ac:dyDescent="0.25">
      <c r="X4365" s="1">
        <v>129356</v>
      </c>
      <c r="Y4365" s="1">
        <v>360</v>
      </c>
      <c r="Z4365" s="2">
        <v>0</v>
      </c>
      <c r="AA4365" s="2">
        <v>0</v>
      </c>
      <c r="AB4365" s="2">
        <v>52.03</v>
      </c>
    </row>
    <row r="4366" spans="24:28" x14ac:dyDescent="0.25">
      <c r="X4366" s="1">
        <v>129361</v>
      </c>
      <c r="Y4366" s="1">
        <v>555</v>
      </c>
      <c r="Z4366" s="2">
        <v>734.98</v>
      </c>
      <c r="AA4366" s="2">
        <v>330.46</v>
      </c>
      <c r="AB4366" s="2">
        <v>1378.98</v>
      </c>
    </row>
    <row r="4367" spans="24:28" x14ac:dyDescent="0.25">
      <c r="X4367" s="1">
        <v>129362</v>
      </c>
      <c r="Y4367" s="1">
        <v>280</v>
      </c>
      <c r="Z4367" s="2">
        <v>34.229999999999997</v>
      </c>
      <c r="AA4367" s="2">
        <v>0</v>
      </c>
      <c r="AB4367" s="2">
        <v>0</v>
      </c>
    </row>
    <row r="4368" spans="24:28" x14ac:dyDescent="0.25">
      <c r="X4368" s="1">
        <v>129371</v>
      </c>
      <c r="Y4368" s="1">
        <v>340</v>
      </c>
      <c r="Z4368" s="2">
        <v>198.57</v>
      </c>
      <c r="AA4368" s="2">
        <v>187.35</v>
      </c>
      <c r="AB4368" s="2">
        <v>0</v>
      </c>
    </row>
    <row r="4369" spans="24:28" x14ac:dyDescent="0.25">
      <c r="X4369" s="1">
        <v>129376</v>
      </c>
      <c r="Y4369" s="1">
        <v>340</v>
      </c>
      <c r="Z4369" s="2">
        <v>181.35</v>
      </c>
      <c r="AA4369" s="2">
        <v>190.55</v>
      </c>
      <c r="AB4369" s="2">
        <v>0</v>
      </c>
    </row>
    <row r="4370" spans="24:28" x14ac:dyDescent="0.25">
      <c r="X4370" s="1">
        <v>129387</v>
      </c>
      <c r="Y4370" s="1">
        <v>260</v>
      </c>
      <c r="Z4370" s="2">
        <v>19.739999999999998</v>
      </c>
      <c r="AA4370" s="2">
        <v>484.08</v>
      </c>
      <c r="AB4370" s="2">
        <v>633.28</v>
      </c>
    </row>
    <row r="4371" spans="24:28" x14ac:dyDescent="0.25">
      <c r="X4371" s="1">
        <v>129410</v>
      </c>
      <c r="Y4371" s="1">
        <v>555</v>
      </c>
      <c r="Z4371" s="2">
        <v>144.44</v>
      </c>
      <c r="AA4371" s="2">
        <v>0</v>
      </c>
      <c r="AB4371" s="2">
        <v>69.2</v>
      </c>
    </row>
    <row r="4372" spans="24:28" x14ac:dyDescent="0.25">
      <c r="X4372" s="1">
        <v>129440</v>
      </c>
      <c r="Y4372" s="1">
        <v>4980</v>
      </c>
      <c r="Z4372" s="2">
        <v>9.33</v>
      </c>
      <c r="AA4372" s="2">
        <v>0</v>
      </c>
      <c r="AB4372" s="2">
        <v>0</v>
      </c>
    </row>
    <row r="4373" spans="24:28" x14ac:dyDescent="0.25">
      <c r="X4373" s="1">
        <v>129485</v>
      </c>
      <c r="Y4373" s="1">
        <v>250</v>
      </c>
      <c r="Z4373" s="2">
        <v>775.41</v>
      </c>
      <c r="AA4373" s="2">
        <v>0</v>
      </c>
      <c r="AB4373" s="2">
        <v>0</v>
      </c>
    </row>
    <row r="4374" spans="24:28" x14ac:dyDescent="0.25">
      <c r="X4374" s="1">
        <v>129495</v>
      </c>
      <c r="Y4374" s="1">
        <v>250</v>
      </c>
      <c r="Z4374" s="2">
        <v>0</v>
      </c>
      <c r="AA4374" s="2">
        <v>187.08</v>
      </c>
      <c r="AB4374" s="2">
        <v>0</v>
      </c>
    </row>
    <row r="4375" spans="24:28" x14ac:dyDescent="0.25">
      <c r="X4375" s="1">
        <v>129496</v>
      </c>
      <c r="Y4375" s="1">
        <v>250</v>
      </c>
      <c r="Z4375" s="2">
        <v>46.59</v>
      </c>
      <c r="AA4375" s="2">
        <v>0</v>
      </c>
      <c r="AB4375" s="2">
        <v>49.74</v>
      </c>
    </row>
    <row r="4376" spans="24:28" x14ac:dyDescent="0.25">
      <c r="X4376" s="1">
        <v>129508</v>
      </c>
      <c r="Y4376" s="1">
        <v>500</v>
      </c>
      <c r="Z4376" s="2">
        <v>130.12</v>
      </c>
      <c r="AA4376" s="2">
        <v>0</v>
      </c>
      <c r="AB4376" s="2">
        <v>0</v>
      </c>
    </row>
    <row r="4377" spans="24:28" x14ac:dyDescent="0.25">
      <c r="X4377" s="1">
        <v>129509</v>
      </c>
      <c r="Y4377" s="1">
        <v>777</v>
      </c>
      <c r="Z4377" s="2">
        <v>0</v>
      </c>
      <c r="AA4377" s="2">
        <v>191.9</v>
      </c>
      <c r="AB4377" s="2">
        <v>0</v>
      </c>
    </row>
    <row r="4378" spans="24:28" x14ac:dyDescent="0.25">
      <c r="X4378" s="1">
        <v>129519</v>
      </c>
      <c r="Y4378" s="1">
        <v>180</v>
      </c>
      <c r="Z4378" s="2">
        <v>47.63</v>
      </c>
      <c r="AA4378" s="2">
        <v>0</v>
      </c>
      <c r="AB4378" s="2">
        <v>27.91</v>
      </c>
    </row>
    <row r="4379" spans="24:28" x14ac:dyDescent="0.25">
      <c r="X4379" s="1">
        <v>129525</v>
      </c>
      <c r="Y4379" s="1">
        <v>220</v>
      </c>
      <c r="Z4379" s="2">
        <v>0</v>
      </c>
      <c r="AA4379" s="2">
        <v>30.39</v>
      </c>
      <c r="AB4379" s="2">
        <v>0</v>
      </c>
    </row>
    <row r="4380" spans="24:28" x14ac:dyDescent="0.25">
      <c r="X4380" s="1">
        <v>129526</v>
      </c>
      <c r="Y4380" s="1">
        <v>290</v>
      </c>
      <c r="Z4380" s="2">
        <v>0</v>
      </c>
      <c r="AA4380" s="2">
        <v>78.03</v>
      </c>
      <c r="AB4380" s="2">
        <v>66.87</v>
      </c>
    </row>
    <row r="4381" spans="24:28" x14ac:dyDescent="0.25">
      <c r="X4381" s="1">
        <v>129538</v>
      </c>
      <c r="Y4381" s="1">
        <v>4980</v>
      </c>
      <c r="Z4381" s="2">
        <v>367.88</v>
      </c>
      <c r="AA4381" s="2">
        <v>0</v>
      </c>
      <c r="AB4381" s="2">
        <v>1099.44</v>
      </c>
    </row>
    <row r="4382" spans="24:28" x14ac:dyDescent="0.25">
      <c r="X4382" s="1">
        <v>129553</v>
      </c>
      <c r="Y4382" s="1">
        <v>340</v>
      </c>
      <c r="Z4382" s="2">
        <v>47.78</v>
      </c>
      <c r="AA4382" s="2">
        <v>187.35</v>
      </c>
      <c r="AB4382" s="2">
        <v>0</v>
      </c>
    </row>
    <row r="4383" spans="24:28" x14ac:dyDescent="0.25">
      <c r="X4383" s="1">
        <v>129579</v>
      </c>
      <c r="Y4383" s="1">
        <v>280</v>
      </c>
      <c r="Z4383" s="2">
        <v>0</v>
      </c>
      <c r="AA4383" s="2">
        <v>133.04</v>
      </c>
      <c r="AB4383" s="2">
        <v>0</v>
      </c>
    </row>
    <row r="4384" spans="24:28" x14ac:dyDescent="0.25">
      <c r="X4384" s="1">
        <v>129601</v>
      </c>
      <c r="Y4384" s="1">
        <v>340</v>
      </c>
      <c r="Z4384" s="2">
        <v>91.56</v>
      </c>
      <c r="AA4384" s="2">
        <v>0</v>
      </c>
      <c r="AB4384" s="2">
        <v>0</v>
      </c>
    </row>
    <row r="4385" spans="24:28" x14ac:dyDescent="0.25">
      <c r="X4385" s="1">
        <v>129605</v>
      </c>
      <c r="Y4385" s="1">
        <v>340</v>
      </c>
      <c r="Z4385" s="2">
        <v>51.99</v>
      </c>
      <c r="AA4385" s="2">
        <v>0</v>
      </c>
      <c r="AB4385" s="2">
        <v>0</v>
      </c>
    </row>
    <row r="4386" spans="24:28" x14ac:dyDescent="0.25">
      <c r="X4386" s="1">
        <v>129609</v>
      </c>
      <c r="Y4386" s="1">
        <v>340</v>
      </c>
      <c r="Z4386" s="2">
        <v>49.08</v>
      </c>
      <c r="AA4386" s="2">
        <v>0</v>
      </c>
      <c r="AB4386" s="2">
        <v>0</v>
      </c>
    </row>
    <row r="4387" spans="24:28" x14ac:dyDescent="0.25">
      <c r="X4387" s="1">
        <v>129672</v>
      </c>
      <c r="Y4387" s="1">
        <v>280</v>
      </c>
      <c r="Z4387" s="2">
        <v>0</v>
      </c>
      <c r="AA4387" s="2">
        <v>0</v>
      </c>
      <c r="AB4387" s="2">
        <v>45.57</v>
      </c>
    </row>
    <row r="4388" spans="24:28" x14ac:dyDescent="0.25">
      <c r="X4388" s="1">
        <v>129678</v>
      </c>
      <c r="Y4388" s="1">
        <v>250</v>
      </c>
      <c r="Z4388" s="2">
        <v>264.98</v>
      </c>
      <c r="AA4388" s="2">
        <v>185.16</v>
      </c>
      <c r="AB4388" s="2">
        <v>183.24</v>
      </c>
    </row>
    <row r="4389" spans="24:28" x14ac:dyDescent="0.25">
      <c r="X4389" s="1">
        <v>129679</v>
      </c>
      <c r="Y4389" s="1">
        <v>250</v>
      </c>
      <c r="Z4389" s="2">
        <v>0</v>
      </c>
      <c r="AA4389" s="2">
        <v>1148.04</v>
      </c>
      <c r="AB4389" s="2">
        <v>0</v>
      </c>
    </row>
    <row r="4390" spans="24:28" x14ac:dyDescent="0.25">
      <c r="X4390" s="1">
        <v>129680</v>
      </c>
      <c r="Y4390" s="1">
        <v>4980</v>
      </c>
      <c r="Z4390" s="2">
        <v>558.88</v>
      </c>
      <c r="AA4390" s="2">
        <v>527.15</v>
      </c>
      <c r="AB4390" s="2">
        <v>664.06</v>
      </c>
    </row>
    <row r="4391" spans="24:28" x14ac:dyDescent="0.25">
      <c r="X4391" s="1">
        <v>129685</v>
      </c>
      <c r="Y4391" s="1">
        <v>250</v>
      </c>
      <c r="Z4391" s="2">
        <v>0</v>
      </c>
      <c r="AA4391" s="2">
        <v>47.21</v>
      </c>
      <c r="AB4391" s="2">
        <v>35.1</v>
      </c>
    </row>
    <row r="4392" spans="24:28" x14ac:dyDescent="0.25">
      <c r="X4392" s="1">
        <v>129686</v>
      </c>
      <c r="Y4392" s="1">
        <v>360</v>
      </c>
      <c r="Z4392" s="2">
        <v>0</v>
      </c>
      <c r="AA4392" s="2">
        <v>68.89</v>
      </c>
      <c r="AB4392" s="2">
        <v>0</v>
      </c>
    </row>
    <row r="4393" spans="24:28" x14ac:dyDescent="0.25">
      <c r="X4393" s="1">
        <v>129691</v>
      </c>
      <c r="Y4393" s="1">
        <v>300</v>
      </c>
      <c r="Z4393" s="2">
        <v>278.70999999999998</v>
      </c>
      <c r="AA4393" s="2">
        <v>231.99</v>
      </c>
      <c r="AB4393" s="2">
        <v>186.64</v>
      </c>
    </row>
    <row r="4394" spans="24:28" x14ac:dyDescent="0.25">
      <c r="X4394" s="1">
        <v>129700</v>
      </c>
      <c r="Y4394" s="1">
        <v>320</v>
      </c>
      <c r="Z4394" s="2">
        <v>236.09</v>
      </c>
      <c r="AA4394" s="2">
        <v>27.63</v>
      </c>
      <c r="AB4394" s="2">
        <v>58.44</v>
      </c>
    </row>
    <row r="4395" spans="24:28" x14ac:dyDescent="0.25">
      <c r="X4395" s="1">
        <v>129702</v>
      </c>
      <c r="Y4395" s="1">
        <v>450</v>
      </c>
      <c r="Z4395" s="2">
        <v>0</v>
      </c>
      <c r="AA4395" s="2">
        <v>190.55</v>
      </c>
      <c r="AB4395" s="2">
        <v>0</v>
      </c>
    </row>
    <row r="4396" spans="24:28" x14ac:dyDescent="0.25">
      <c r="X4396" s="1">
        <v>129712</v>
      </c>
      <c r="Y4396" s="1">
        <v>104</v>
      </c>
      <c r="Z4396" s="2">
        <v>0</v>
      </c>
      <c r="AA4396" s="2">
        <v>0</v>
      </c>
      <c r="AB4396" s="2">
        <v>49.35</v>
      </c>
    </row>
    <row r="4397" spans="24:28" x14ac:dyDescent="0.25">
      <c r="X4397" s="1">
        <v>129714</v>
      </c>
      <c r="Y4397" s="1">
        <v>340</v>
      </c>
      <c r="Z4397" s="2">
        <v>0</v>
      </c>
      <c r="AA4397" s="2">
        <v>41.61</v>
      </c>
      <c r="AB4397" s="2">
        <v>0</v>
      </c>
    </row>
    <row r="4398" spans="24:28" x14ac:dyDescent="0.25">
      <c r="X4398" s="1">
        <v>129736</v>
      </c>
      <c r="Y4398" s="1">
        <v>340</v>
      </c>
      <c r="Z4398" s="2">
        <v>0</v>
      </c>
      <c r="AA4398" s="2">
        <v>0</v>
      </c>
      <c r="AB4398" s="2">
        <v>46.24</v>
      </c>
    </row>
    <row r="4399" spans="24:28" x14ac:dyDescent="0.25">
      <c r="X4399" s="1">
        <v>129742</v>
      </c>
      <c r="Y4399" s="1">
        <v>450</v>
      </c>
      <c r="Z4399" s="2">
        <v>26.21</v>
      </c>
      <c r="AA4399" s="2">
        <v>0</v>
      </c>
      <c r="AB4399" s="2">
        <v>789.89</v>
      </c>
    </row>
    <row r="4400" spans="24:28" x14ac:dyDescent="0.25">
      <c r="X4400" s="1">
        <v>129756</v>
      </c>
      <c r="Y4400" s="1">
        <v>4980</v>
      </c>
      <c r="Z4400" s="2">
        <v>0</v>
      </c>
      <c r="AA4400" s="2">
        <v>180.62</v>
      </c>
      <c r="AB4400" s="2">
        <v>28.08</v>
      </c>
    </row>
    <row r="4401" spans="24:28" x14ac:dyDescent="0.25">
      <c r="X4401" s="1">
        <v>129808</v>
      </c>
      <c r="Y4401" s="1">
        <v>4980</v>
      </c>
      <c r="Z4401" s="2">
        <v>647.22</v>
      </c>
      <c r="AA4401" s="2">
        <v>0</v>
      </c>
      <c r="AB4401" s="2">
        <v>0</v>
      </c>
    </row>
    <row r="4402" spans="24:28" x14ac:dyDescent="0.25">
      <c r="X4402" s="1">
        <v>129821</v>
      </c>
      <c r="Y4402" s="1">
        <v>180</v>
      </c>
      <c r="Z4402" s="2">
        <v>35.76</v>
      </c>
      <c r="AA4402" s="2">
        <v>0</v>
      </c>
      <c r="AB4402" s="2">
        <v>0</v>
      </c>
    </row>
    <row r="4403" spans="24:28" x14ac:dyDescent="0.25">
      <c r="X4403" s="1">
        <v>129846</v>
      </c>
      <c r="Y4403" s="1">
        <v>250</v>
      </c>
      <c r="Z4403" s="2">
        <v>139.77000000000001</v>
      </c>
      <c r="AA4403" s="2">
        <v>0</v>
      </c>
      <c r="AB4403" s="2">
        <v>0</v>
      </c>
    </row>
    <row r="4404" spans="24:28" x14ac:dyDescent="0.25">
      <c r="X4404" s="1">
        <v>129851</v>
      </c>
      <c r="Y4404" s="1">
        <v>104</v>
      </c>
      <c r="Z4404" s="2">
        <v>0</v>
      </c>
      <c r="AA4404" s="2">
        <v>45.76</v>
      </c>
      <c r="AB4404" s="2">
        <v>0</v>
      </c>
    </row>
    <row r="4405" spans="24:28" x14ac:dyDescent="0.25">
      <c r="X4405" s="1">
        <v>129854</v>
      </c>
      <c r="Y4405" s="1">
        <v>400</v>
      </c>
      <c r="Z4405" s="2">
        <v>0</v>
      </c>
      <c r="AA4405" s="2">
        <v>97.29</v>
      </c>
      <c r="AB4405" s="2">
        <v>0</v>
      </c>
    </row>
    <row r="4406" spans="24:28" x14ac:dyDescent="0.25">
      <c r="X4406" s="1">
        <v>129883</v>
      </c>
      <c r="Y4406" s="1">
        <v>150</v>
      </c>
      <c r="Z4406" s="2">
        <v>144.76</v>
      </c>
      <c r="AA4406" s="2">
        <v>0</v>
      </c>
      <c r="AB4406" s="2">
        <v>137.69999999999999</v>
      </c>
    </row>
    <row r="4407" spans="24:28" x14ac:dyDescent="0.25">
      <c r="X4407" s="1">
        <v>129884</v>
      </c>
      <c r="Y4407" s="1">
        <v>340</v>
      </c>
      <c r="Z4407" s="2">
        <v>333.81</v>
      </c>
      <c r="AA4407" s="2">
        <v>0</v>
      </c>
      <c r="AB4407" s="2">
        <v>1546.68</v>
      </c>
    </row>
    <row r="4408" spans="24:28" x14ac:dyDescent="0.25">
      <c r="X4408" s="1">
        <v>129888</v>
      </c>
      <c r="Y4408" s="1">
        <v>555</v>
      </c>
      <c r="Z4408" s="2">
        <v>180</v>
      </c>
      <c r="AA4408" s="2">
        <v>0</v>
      </c>
      <c r="AB4408" s="2">
        <v>0</v>
      </c>
    </row>
    <row r="4409" spans="24:28" x14ac:dyDescent="0.25">
      <c r="X4409" s="1">
        <v>129904</v>
      </c>
      <c r="Y4409" s="1">
        <v>777</v>
      </c>
      <c r="Z4409" s="2">
        <v>397.54</v>
      </c>
      <c r="AA4409" s="2">
        <v>0</v>
      </c>
      <c r="AB4409" s="2">
        <v>671.19</v>
      </c>
    </row>
    <row r="4410" spans="24:28" x14ac:dyDescent="0.25">
      <c r="X4410" s="1">
        <v>129907</v>
      </c>
      <c r="Y4410" s="1">
        <v>320</v>
      </c>
      <c r="Z4410" s="2">
        <v>0</v>
      </c>
      <c r="AA4410" s="2">
        <v>0</v>
      </c>
      <c r="AB4410" s="2">
        <v>74.599999999999994</v>
      </c>
    </row>
    <row r="4411" spans="24:28" x14ac:dyDescent="0.25">
      <c r="X4411" s="1">
        <v>129912</v>
      </c>
      <c r="Y4411" s="1">
        <v>250</v>
      </c>
      <c r="Z4411" s="2">
        <v>203.49</v>
      </c>
      <c r="AA4411" s="2">
        <v>187.08</v>
      </c>
      <c r="AB4411" s="2">
        <v>0</v>
      </c>
    </row>
    <row r="4412" spans="24:28" x14ac:dyDescent="0.25">
      <c r="X4412" s="1">
        <v>129920</v>
      </c>
      <c r="Y4412" s="1">
        <v>450</v>
      </c>
      <c r="Z4412" s="2">
        <v>0</v>
      </c>
      <c r="AA4412" s="2">
        <v>173.09</v>
      </c>
      <c r="AB4412" s="2">
        <v>0</v>
      </c>
    </row>
    <row r="4413" spans="24:28" x14ac:dyDescent="0.25">
      <c r="X4413" s="1">
        <v>129921</v>
      </c>
      <c r="Y4413" s="1">
        <v>300</v>
      </c>
      <c r="Z4413" s="2">
        <v>0</v>
      </c>
      <c r="AA4413" s="2">
        <v>95.64</v>
      </c>
      <c r="AB4413" s="2">
        <v>0</v>
      </c>
    </row>
    <row r="4414" spans="24:28" x14ac:dyDescent="0.25">
      <c r="X4414" s="1">
        <v>129927</v>
      </c>
      <c r="Y4414" s="1">
        <v>400</v>
      </c>
      <c r="Z4414" s="2">
        <v>0</v>
      </c>
      <c r="AA4414" s="2">
        <v>0</v>
      </c>
      <c r="AB4414" s="2">
        <v>31.21</v>
      </c>
    </row>
    <row r="4415" spans="24:28" x14ac:dyDescent="0.25">
      <c r="X4415" s="1">
        <v>129949</v>
      </c>
      <c r="Y4415" s="1">
        <v>370</v>
      </c>
      <c r="Z4415" s="2">
        <v>379.28</v>
      </c>
      <c r="AA4415" s="2">
        <v>187.2</v>
      </c>
      <c r="AB4415" s="2">
        <v>0</v>
      </c>
    </row>
    <row r="4416" spans="24:28" x14ac:dyDescent="0.25">
      <c r="X4416" s="1">
        <v>129956</v>
      </c>
      <c r="Y4416" s="1">
        <v>400</v>
      </c>
      <c r="Z4416" s="2">
        <v>57.54</v>
      </c>
      <c r="AA4416" s="2">
        <v>0</v>
      </c>
      <c r="AB4416" s="2">
        <v>18.18</v>
      </c>
    </row>
    <row r="4417" spans="24:28" x14ac:dyDescent="0.25">
      <c r="X4417" s="1">
        <v>129963</v>
      </c>
      <c r="Y4417" s="1">
        <v>300</v>
      </c>
      <c r="Z4417" s="2">
        <v>207.27</v>
      </c>
      <c r="AA4417" s="2">
        <v>0</v>
      </c>
      <c r="AB4417" s="2">
        <v>0</v>
      </c>
    </row>
    <row r="4418" spans="24:28" x14ac:dyDescent="0.25">
      <c r="X4418" s="1">
        <v>129979</v>
      </c>
      <c r="Y4418" s="1">
        <v>290</v>
      </c>
      <c r="Z4418" s="2">
        <v>46.24</v>
      </c>
      <c r="AA4418" s="2">
        <v>0</v>
      </c>
      <c r="AB4418" s="2">
        <v>0</v>
      </c>
    </row>
    <row r="4419" spans="24:28" x14ac:dyDescent="0.25">
      <c r="X4419" s="1">
        <v>130005</v>
      </c>
      <c r="Y4419" s="1">
        <v>250</v>
      </c>
      <c r="Z4419" s="2">
        <v>178.05</v>
      </c>
      <c r="AA4419" s="2">
        <v>0</v>
      </c>
      <c r="AB4419" s="2">
        <v>183.24</v>
      </c>
    </row>
    <row r="4420" spans="24:28" x14ac:dyDescent="0.25">
      <c r="X4420" s="1">
        <v>130007</v>
      </c>
      <c r="Y4420" s="1">
        <v>104</v>
      </c>
      <c r="Z4420" s="2">
        <v>0</v>
      </c>
      <c r="AA4420" s="2">
        <v>10.53</v>
      </c>
      <c r="AB4420" s="2">
        <v>0</v>
      </c>
    </row>
    <row r="4421" spans="24:28" x14ac:dyDescent="0.25">
      <c r="X4421" s="1">
        <v>130029</v>
      </c>
      <c r="Y4421" s="1">
        <v>180</v>
      </c>
      <c r="Z4421" s="2">
        <v>36.159999999999997</v>
      </c>
      <c r="AA4421" s="2">
        <v>27.12</v>
      </c>
      <c r="AB4421" s="2">
        <v>0</v>
      </c>
    </row>
    <row r="4422" spans="24:28" x14ac:dyDescent="0.25">
      <c r="X4422" s="1">
        <v>130030</v>
      </c>
      <c r="Y4422" s="1">
        <v>360</v>
      </c>
      <c r="Z4422" s="2">
        <v>0</v>
      </c>
      <c r="AA4422" s="2">
        <v>16.260000000000002</v>
      </c>
      <c r="AB4422" s="2">
        <v>0</v>
      </c>
    </row>
    <row r="4423" spans="24:28" x14ac:dyDescent="0.25">
      <c r="X4423" s="1">
        <v>130045</v>
      </c>
      <c r="Y4423" s="1">
        <v>180</v>
      </c>
      <c r="Z4423" s="2">
        <v>0</v>
      </c>
      <c r="AA4423" s="2">
        <v>0</v>
      </c>
      <c r="AB4423" s="2">
        <v>50.85</v>
      </c>
    </row>
    <row r="4424" spans="24:28" x14ac:dyDescent="0.25">
      <c r="X4424" s="1">
        <v>130059</v>
      </c>
      <c r="Y4424" s="1">
        <v>320</v>
      </c>
      <c r="Z4424" s="2">
        <v>0</v>
      </c>
      <c r="AA4424" s="2">
        <v>117.03</v>
      </c>
      <c r="AB4424" s="2">
        <v>0</v>
      </c>
    </row>
    <row r="4425" spans="24:28" x14ac:dyDescent="0.25">
      <c r="X4425" s="1">
        <v>130115</v>
      </c>
      <c r="Y4425" s="1">
        <v>150</v>
      </c>
      <c r="Z4425" s="2">
        <v>880.2</v>
      </c>
      <c r="AA4425" s="2">
        <v>456.55</v>
      </c>
      <c r="AB4425" s="2">
        <v>410.96</v>
      </c>
    </row>
    <row r="4426" spans="24:28" x14ac:dyDescent="0.25">
      <c r="X4426" s="1">
        <v>130142</v>
      </c>
      <c r="Y4426" s="1">
        <v>180</v>
      </c>
      <c r="Z4426" s="2">
        <v>0</v>
      </c>
      <c r="AA4426" s="2">
        <v>184.62</v>
      </c>
      <c r="AB4426" s="2">
        <v>0</v>
      </c>
    </row>
    <row r="4427" spans="24:28" x14ac:dyDescent="0.25">
      <c r="X4427" s="1">
        <v>130150</v>
      </c>
      <c r="Y4427" s="1">
        <v>150</v>
      </c>
      <c r="Z4427" s="2">
        <v>91.08</v>
      </c>
      <c r="AA4427" s="2">
        <v>0</v>
      </c>
      <c r="AB4427" s="2">
        <v>0</v>
      </c>
    </row>
    <row r="4428" spans="24:28" x14ac:dyDescent="0.25">
      <c r="X4428" s="1">
        <v>130152</v>
      </c>
      <c r="Y4428" s="1">
        <v>360</v>
      </c>
      <c r="Z4428" s="2">
        <v>0</v>
      </c>
      <c r="AA4428" s="2">
        <v>0</v>
      </c>
      <c r="AB4428" s="2">
        <v>392.88</v>
      </c>
    </row>
    <row r="4429" spans="24:28" x14ac:dyDescent="0.25">
      <c r="X4429" s="1">
        <v>130194</v>
      </c>
      <c r="Y4429" s="1">
        <v>555</v>
      </c>
      <c r="Z4429" s="2">
        <v>0</v>
      </c>
      <c r="AA4429" s="2">
        <v>0</v>
      </c>
      <c r="AB4429" s="2">
        <v>101.46</v>
      </c>
    </row>
    <row r="4430" spans="24:28" x14ac:dyDescent="0.25">
      <c r="X4430" s="1">
        <v>130195</v>
      </c>
      <c r="Y4430" s="1">
        <v>290</v>
      </c>
      <c r="Z4430" s="2">
        <v>93.18</v>
      </c>
      <c r="AA4430" s="2">
        <v>0</v>
      </c>
      <c r="AB4430" s="2">
        <v>0</v>
      </c>
    </row>
    <row r="4431" spans="24:28" x14ac:dyDescent="0.25">
      <c r="X4431" s="1">
        <v>130205</v>
      </c>
      <c r="Y4431" s="1">
        <v>150</v>
      </c>
      <c r="Z4431" s="2">
        <v>190</v>
      </c>
      <c r="AA4431" s="2">
        <v>137.69999999999999</v>
      </c>
      <c r="AB4431" s="2">
        <v>118.24</v>
      </c>
    </row>
    <row r="4432" spans="24:28" x14ac:dyDescent="0.25">
      <c r="X4432" s="1">
        <v>130219</v>
      </c>
      <c r="Y4432" s="1">
        <v>290</v>
      </c>
      <c r="Z4432" s="2">
        <v>175.5</v>
      </c>
      <c r="AA4432" s="2">
        <v>175.5</v>
      </c>
      <c r="AB4432" s="2">
        <v>0</v>
      </c>
    </row>
    <row r="4433" spans="24:28" x14ac:dyDescent="0.25">
      <c r="X4433" s="1">
        <v>130221</v>
      </c>
      <c r="Y4433" s="1">
        <v>320</v>
      </c>
      <c r="Z4433" s="2">
        <v>94.96</v>
      </c>
      <c r="AA4433" s="2">
        <v>0</v>
      </c>
      <c r="AB4433" s="2">
        <v>98.07</v>
      </c>
    </row>
    <row r="4434" spans="24:28" x14ac:dyDescent="0.25">
      <c r="X4434" s="1">
        <v>130250</v>
      </c>
      <c r="Y4434" s="1">
        <v>280</v>
      </c>
      <c r="Z4434" s="2">
        <v>0</v>
      </c>
      <c r="AA4434" s="2">
        <v>99.62</v>
      </c>
      <c r="AB4434" s="2">
        <v>0</v>
      </c>
    </row>
    <row r="4435" spans="24:28" x14ac:dyDescent="0.25">
      <c r="X4435" s="1">
        <v>130252</v>
      </c>
      <c r="Y4435" s="1">
        <v>260</v>
      </c>
      <c r="Z4435" s="2">
        <v>139.72</v>
      </c>
      <c r="AA4435" s="2">
        <v>1110.96</v>
      </c>
      <c r="AB4435" s="2">
        <v>1284.33</v>
      </c>
    </row>
    <row r="4436" spans="24:28" x14ac:dyDescent="0.25">
      <c r="X4436" s="1">
        <v>130276</v>
      </c>
      <c r="Y4436" s="1">
        <v>555</v>
      </c>
      <c r="Z4436" s="2">
        <v>0</v>
      </c>
      <c r="AA4436" s="2">
        <v>47.8</v>
      </c>
      <c r="AB4436" s="2">
        <v>0</v>
      </c>
    </row>
    <row r="4437" spans="24:28" x14ac:dyDescent="0.25">
      <c r="X4437" s="1">
        <v>130283</v>
      </c>
      <c r="Y4437" s="1">
        <v>150</v>
      </c>
      <c r="Z4437" s="2">
        <v>0</v>
      </c>
      <c r="AA4437" s="2">
        <v>74.25</v>
      </c>
      <c r="AB4437" s="2">
        <v>0</v>
      </c>
    </row>
    <row r="4438" spans="24:28" x14ac:dyDescent="0.25">
      <c r="X4438" s="1">
        <v>130312</v>
      </c>
      <c r="Y4438" s="1">
        <v>250</v>
      </c>
      <c r="Z4438" s="2">
        <v>48.95</v>
      </c>
      <c r="AA4438" s="2">
        <v>0</v>
      </c>
      <c r="AB4438" s="2">
        <v>0</v>
      </c>
    </row>
    <row r="4439" spans="24:28" x14ac:dyDescent="0.25">
      <c r="X4439" s="1">
        <v>130337</v>
      </c>
      <c r="Y4439" s="1">
        <v>260</v>
      </c>
      <c r="Z4439" s="2">
        <v>0</v>
      </c>
      <c r="AA4439" s="2">
        <v>0</v>
      </c>
      <c r="AB4439" s="2">
        <v>86.65</v>
      </c>
    </row>
    <row r="4440" spans="24:28" x14ac:dyDescent="0.25">
      <c r="X4440" s="1">
        <v>130347</v>
      </c>
      <c r="Y4440" s="1">
        <v>104</v>
      </c>
      <c r="Z4440" s="2">
        <v>52.7</v>
      </c>
      <c r="AA4440" s="2">
        <v>0</v>
      </c>
      <c r="AB4440" s="2">
        <v>39.9</v>
      </c>
    </row>
    <row r="4441" spans="24:28" x14ac:dyDescent="0.25">
      <c r="X4441" s="1">
        <v>130349</v>
      </c>
      <c r="Y4441" s="1">
        <v>340</v>
      </c>
      <c r="Z4441" s="2">
        <v>134.61000000000001</v>
      </c>
      <c r="AA4441" s="2">
        <v>25.6</v>
      </c>
      <c r="AB4441" s="2">
        <v>0</v>
      </c>
    </row>
    <row r="4442" spans="24:28" x14ac:dyDescent="0.25">
      <c r="X4442" s="1">
        <v>130355</v>
      </c>
      <c r="Y4442" s="1">
        <v>280</v>
      </c>
      <c r="Z4442" s="2">
        <v>0</v>
      </c>
      <c r="AA4442" s="2">
        <v>83.17</v>
      </c>
      <c r="AB4442" s="2">
        <v>0</v>
      </c>
    </row>
    <row r="4443" spans="24:28" x14ac:dyDescent="0.25">
      <c r="X4443" s="1">
        <v>130360</v>
      </c>
      <c r="Y4443" s="1">
        <v>370</v>
      </c>
      <c r="Z4443" s="2">
        <v>379.22</v>
      </c>
      <c r="AA4443" s="2">
        <v>0</v>
      </c>
      <c r="AB4443" s="2">
        <v>218.31</v>
      </c>
    </row>
    <row r="4444" spans="24:28" x14ac:dyDescent="0.25">
      <c r="X4444" s="1">
        <v>130366</v>
      </c>
      <c r="Y4444" s="1">
        <v>250</v>
      </c>
      <c r="Z4444" s="2">
        <v>93.18</v>
      </c>
      <c r="AA4444" s="2">
        <v>0</v>
      </c>
      <c r="AB4444" s="2">
        <v>0</v>
      </c>
    </row>
    <row r="4445" spans="24:28" x14ac:dyDescent="0.25">
      <c r="X4445" s="1">
        <v>130400</v>
      </c>
      <c r="Y4445" s="1">
        <v>650</v>
      </c>
      <c r="Z4445" s="2">
        <v>0</v>
      </c>
      <c r="AA4445" s="2">
        <v>0</v>
      </c>
      <c r="AB4445" s="2">
        <v>26.21</v>
      </c>
    </row>
    <row r="4446" spans="24:28" x14ac:dyDescent="0.25">
      <c r="X4446" s="1">
        <v>130403</v>
      </c>
      <c r="Y4446" s="1">
        <v>400</v>
      </c>
      <c r="Z4446" s="2">
        <v>49.1</v>
      </c>
      <c r="AA4446" s="2">
        <v>49.06</v>
      </c>
      <c r="AB4446" s="2">
        <v>45.9</v>
      </c>
    </row>
    <row r="4447" spans="24:28" x14ac:dyDescent="0.25">
      <c r="X4447" s="1">
        <v>130412</v>
      </c>
      <c r="Y4447" s="1">
        <v>320</v>
      </c>
      <c r="Z4447" s="2">
        <v>9.11</v>
      </c>
      <c r="AA4447" s="2">
        <v>17.78</v>
      </c>
      <c r="AB4447" s="2">
        <v>47.5</v>
      </c>
    </row>
    <row r="4448" spans="24:28" x14ac:dyDescent="0.25">
      <c r="X4448" s="1">
        <v>130429</v>
      </c>
      <c r="Y4448" s="1">
        <v>340</v>
      </c>
      <c r="Z4448" s="2">
        <v>27.39</v>
      </c>
      <c r="AA4448" s="2">
        <v>0</v>
      </c>
      <c r="AB4448" s="2">
        <v>0</v>
      </c>
    </row>
    <row r="4449" spans="24:28" x14ac:dyDescent="0.25">
      <c r="X4449" s="1">
        <v>130436</v>
      </c>
      <c r="Y4449" s="1">
        <v>250</v>
      </c>
      <c r="Z4449" s="2">
        <v>0</v>
      </c>
      <c r="AA4449" s="2">
        <v>0</v>
      </c>
      <c r="AB4449" s="2">
        <v>37.520000000000003</v>
      </c>
    </row>
    <row r="4450" spans="24:28" x14ac:dyDescent="0.25">
      <c r="X4450" s="1">
        <v>130458</v>
      </c>
      <c r="Y4450" s="1">
        <v>290</v>
      </c>
      <c r="Z4450" s="2">
        <v>233</v>
      </c>
      <c r="AA4450" s="2">
        <v>0</v>
      </c>
      <c r="AB4450" s="2">
        <v>0</v>
      </c>
    </row>
    <row r="4451" spans="24:28" x14ac:dyDescent="0.25">
      <c r="X4451" s="1">
        <v>130465</v>
      </c>
      <c r="Y4451" s="1">
        <v>104</v>
      </c>
      <c r="Z4451" s="2">
        <v>1454.87</v>
      </c>
      <c r="AA4451" s="2">
        <v>826.71</v>
      </c>
      <c r="AB4451" s="2">
        <v>0</v>
      </c>
    </row>
    <row r="4452" spans="24:28" x14ac:dyDescent="0.25">
      <c r="X4452" s="1">
        <v>130467</v>
      </c>
      <c r="Y4452" s="1">
        <v>555</v>
      </c>
      <c r="Z4452" s="2">
        <v>0</v>
      </c>
      <c r="AA4452" s="2">
        <v>0</v>
      </c>
      <c r="AB4452" s="2">
        <v>129.34</v>
      </c>
    </row>
    <row r="4453" spans="24:28" x14ac:dyDescent="0.25">
      <c r="X4453" s="1">
        <v>130473</v>
      </c>
      <c r="Y4453" s="1">
        <v>150</v>
      </c>
      <c r="Z4453" s="2">
        <v>117.59</v>
      </c>
      <c r="AA4453" s="2">
        <v>0</v>
      </c>
      <c r="AB4453" s="2">
        <v>0</v>
      </c>
    </row>
    <row r="4454" spans="24:28" x14ac:dyDescent="0.25">
      <c r="X4454" s="1">
        <v>130484</v>
      </c>
      <c r="Y4454" s="1">
        <v>150</v>
      </c>
      <c r="Z4454" s="2">
        <v>0</v>
      </c>
      <c r="AA4454" s="2">
        <v>0</v>
      </c>
      <c r="AB4454" s="2">
        <v>98.02</v>
      </c>
    </row>
    <row r="4455" spans="24:28" x14ac:dyDescent="0.25">
      <c r="X4455" s="1">
        <v>130503</v>
      </c>
      <c r="Y4455" s="1">
        <v>370</v>
      </c>
      <c r="Z4455" s="2">
        <v>0</v>
      </c>
      <c r="AA4455" s="2">
        <v>47.63</v>
      </c>
      <c r="AB4455" s="2">
        <v>0</v>
      </c>
    </row>
    <row r="4456" spans="24:28" x14ac:dyDescent="0.25">
      <c r="X4456" s="1">
        <v>130552</v>
      </c>
      <c r="Y4456" s="1">
        <v>370</v>
      </c>
      <c r="Z4456" s="2">
        <v>47.62</v>
      </c>
      <c r="AA4456" s="2">
        <v>0</v>
      </c>
      <c r="AB4456" s="2">
        <v>0</v>
      </c>
    </row>
    <row r="4457" spans="24:28" x14ac:dyDescent="0.25">
      <c r="X4457" s="1">
        <v>130553</v>
      </c>
      <c r="Y4457" s="1">
        <v>104</v>
      </c>
      <c r="Z4457" s="2">
        <v>0</v>
      </c>
      <c r="AA4457" s="2">
        <v>0</v>
      </c>
      <c r="AB4457" s="2">
        <v>46.76</v>
      </c>
    </row>
    <row r="4458" spans="24:28" x14ac:dyDescent="0.25">
      <c r="X4458" s="1">
        <v>130566</v>
      </c>
      <c r="Y4458" s="1">
        <v>555</v>
      </c>
      <c r="Z4458" s="2">
        <v>209.59</v>
      </c>
      <c r="AA4458" s="2">
        <v>0</v>
      </c>
      <c r="AB4458" s="2">
        <v>192.87</v>
      </c>
    </row>
    <row r="4459" spans="24:28" x14ac:dyDescent="0.25">
      <c r="X4459" s="1">
        <v>130595</v>
      </c>
      <c r="Y4459" s="1">
        <v>150</v>
      </c>
      <c r="Z4459" s="2">
        <v>82.34</v>
      </c>
      <c r="AA4459" s="2">
        <v>147.03</v>
      </c>
      <c r="AB4459" s="2">
        <v>160.93</v>
      </c>
    </row>
    <row r="4460" spans="24:28" x14ac:dyDescent="0.25">
      <c r="X4460" s="1">
        <v>130607</v>
      </c>
      <c r="Y4460" s="1">
        <v>650</v>
      </c>
      <c r="Z4460" s="2">
        <v>112.35</v>
      </c>
      <c r="AA4460" s="2">
        <v>0</v>
      </c>
      <c r="AB4460" s="2">
        <v>0</v>
      </c>
    </row>
    <row r="4461" spans="24:28" x14ac:dyDescent="0.25">
      <c r="X4461" s="1">
        <v>130608</v>
      </c>
      <c r="Y4461" s="1">
        <v>340</v>
      </c>
      <c r="Z4461" s="2">
        <v>68.52</v>
      </c>
      <c r="AA4461" s="2">
        <v>0</v>
      </c>
      <c r="AB4461" s="2">
        <v>0</v>
      </c>
    </row>
    <row r="4462" spans="24:28" x14ac:dyDescent="0.25">
      <c r="X4462" s="1">
        <v>130610</v>
      </c>
      <c r="Y4462" s="1">
        <v>340</v>
      </c>
      <c r="Z4462" s="2">
        <v>0</v>
      </c>
      <c r="AA4462" s="2">
        <v>0</v>
      </c>
      <c r="AB4462" s="2">
        <v>189.69</v>
      </c>
    </row>
    <row r="4463" spans="24:28" x14ac:dyDescent="0.25">
      <c r="X4463" s="1">
        <v>130664</v>
      </c>
      <c r="Y4463" s="1">
        <v>320</v>
      </c>
      <c r="Z4463" s="2">
        <v>0</v>
      </c>
      <c r="AA4463" s="2">
        <v>0</v>
      </c>
      <c r="AB4463" s="2">
        <v>196.09</v>
      </c>
    </row>
    <row r="4464" spans="24:28" x14ac:dyDescent="0.25">
      <c r="X4464" s="1">
        <v>130680</v>
      </c>
      <c r="Y4464" s="1">
        <v>777</v>
      </c>
      <c r="Z4464" s="2">
        <v>369.86</v>
      </c>
      <c r="AA4464" s="2">
        <v>0</v>
      </c>
      <c r="AB4464" s="2">
        <v>389</v>
      </c>
    </row>
    <row r="4465" spans="24:28" x14ac:dyDescent="0.25">
      <c r="X4465" s="1">
        <v>130684</v>
      </c>
      <c r="Y4465" s="1">
        <v>150</v>
      </c>
      <c r="Z4465" s="2">
        <v>94.25</v>
      </c>
      <c r="AA4465" s="2">
        <v>0</v>
      </c>
      <c r="AB4465" s="2">
        <v>145.96</v>
      </c>
    </row>
    <row r="4466" spans="24:28" x14ac:dyDescent="0.25">
      <c r="X4466" s="1">
        <v>130685</v>
      </c>
      <c r="Y4466" s="1">
        <v>320</v>
      </c>
      <c r="Z4466" s="2">
        <v>75.09</v>
      </c>
      <c r="AA4466" s="2">
        <v>0</v>
      </c>
      <c r="AB4466" s="2">
        <v>261.68</v>
      </c>
    </row>
    <row r="4467" spans="24:28" x14ac:dyDescent="0.25">
      <c r="X4467" s="1">
        <v>130686</v>
      </c>
      <c r="Y4467" s="1">
        <v>104</v>
      </c>
      <c r="Z4467" s="2">
        <v>536.04999999999995</v>
      </c>
      <c r="AA4467" s="2">
        <v>143.01</v>
      </c>
      <c r="AB4467" s="2">
        <v>0</v>
      </c>
    </row>
    <row r="4468" spans="24:28" x14ac:dyDescent="0.25">
      <c r="X4468" s="1">
        <v>130725</v>
      </c>
      <c r="Y4468" s="1">
        <v>220</v>
      </c>
      <c r="Z4468" s="2">
        <v>138.61000000000001</v>
      </c>
      <c r="AA4468" s="2">
        <v>0</v>
      </c>
      <c r="AB4468" s="2">
        <v>0</v>
      </c>
    </row>
    <row r="4469" spans="24:28" x14ac:dyDescent="0.25">
      <c r="X4469" s="1">
        <v>130733</v>
      </c>
      <c r="Y4469" s="1">
        <v>250</v>
      </c>
      <c r="Z4469" s="2">
        <v>82.91</v>
      </c>
      <c r="AA4469" s="2">
        <v>0</v>
      </c>
      <c r="AB4469" s="2">
        <v>0</v>
      </c>
    </row>
    <row r="4470" spans="24:28" x14ac:dyDescent="0.25">
      <c r="X4470" s="1">
        <v>130735</v>
      </c>
      <c r="Y4470" s="1">
        <v>150</v>
      </c>
      <c r="Z4470" s="2">
        <v>45.07</v>
      </c>
      <c r="AA4470" s="2">
        <v>0</v>
      </c>
      <c r="AB4470" s="2">
        <v>0</v>
      </c>
    </row>
    <row r="4471" spans="24:28" x14ac:dyDescent="0.25">
      <c r="X4471" s="1">
        <v>130751</v>
      </c>
      <c r="Y4471" s="1">
        <v>260</v>
      </c>
      <c r="Z4471" s="2">
        <v>0</v>
      </c>
      <c r="AA4471" s="2">
        <v>0</v>
      </c>
      <c r="AB4471" s="2">
        <v>27.36</v>
      </c>
    </row>
    <row r="4472" spans="24:28" x14ac:dyDescent="0.25">
      <c r="X4472" s="1">
        <v>130753</v>
      </c>
      <c r="Y4472" s="1">
        <v>250</v>
      </c>
      <c r="Z4472" s="2">
        <v>0</v>
      </c>
      <c r="AA4472" s="2">
        <v>49.74</v>
      </c>
      <c r="AB4472" s="2">
        <v>0</v>
      </c>
    </row>
    <row r="4473" spans="24:28" x14ac:dyDescent="0.25">
      <c r="X4473" s="1">
        <v>130763</v>
      </c>
      <c r="Y4473" s="1">
        <v>555</v>
      </c>
      <c r="Z4473" s="2">
        <v>45.84</v>
      </c>
      <c r="AA4473" s="2">
        <v>61.47</v>
      </c>
      <c r="AB4473" s="2">
        <v>0</v>
      </c>
    </row>
    <row r="4474" spans="24:28" x14ac:dyDescent="0.25">
      <c r="X4474" s="1">
        <v>130766</v>
      </c>
      <c r="Y4474" s="1">
        <v>290</v>
      </c>
      <c r="Z4474" s="2">
        <v>0</v>
      </c>
      <c r="AA4474" s="2">
        <v>278.64999999999998</v>
      </c>
      <c r="AB4474" s="2">
        <v>265.3</v>
      </c>
    </row>
    <row r="4475" spans="24:28" x14ac:dyDescent="0.25">
      <c r="X4475" s="1">
        <v>130791</v>
      </c>
      <c r="Y4475" s="1">
        <v>4980</v>
      </c>
      <c r="Z4475" s="2">
        <v>97.72</v>
      </c>
      <c r="AA4475" s="2">
        <v>592.74</v>
      </c>
      <c r="AB4475" s="2">
        <v>326.5</v>
      </c>
    </row>
    <row r="4476" spans="24:28" x14ac:dyDescent="0.25">
      <c r="X4476" s="1">
        <v>130801</v>
      </c>
      <c r="Y4476" s="1">
        <v>150</v>
      </c>
      <c r="Z4476" s="2">
        <v>100.74</v>
      </c>
      <c r="AA4476" s="2">
        <v>74.89</v>
      </c>
      <c r="AB4476" s="2">
        <v>685.4</v>
      </c>
    </row>
    <row r="4477" spans="24:28" x14ac:dyDescent="0.25">
      <c r="X4477" s="1">
        <v>130813</v>
      </c>
      <c r="Y4477" s="1">
        <v>180</v>
      </c>
      <c r="Z4477" s="2">
        <v>0</v>
      </c>
      <c r="AA4477" s="2">
        <v>0</v>
      </c>
      <c r="AB4477" s="2">
        <v>406.96</v>
      </c>
    </row>
    <row r="4478" spans="24:28" x14ac:dyDescent="0.25">
      <c r="X4478" s="1">
        <v>130824</v>
      </c>
      <c r="Y4478" s="1">
        <v>290</v>
      </c>
      <c r="Z4478" s="2">
        <v>224.64</v>
      </c>
      <c r="AA4478" s="2">
        <v>0</v>
      </c>
      <c r="AB4478" s="2">
        <v>0</v>
      </c>
    </row>
    <row r="4479" spans="24:28" x14ac:dyDescent="0.25">
      <c r="X4479" s="1">
        <v>130825</v>
      </c>
      <c r="Y4479" s="1">
        <v>340</v>
      </c>
      <c r="Z4479" s="2">
        <v>48.68</v>
      </c>
      <c r="AA4479" s="2">
        <v>0</v>
      </c>
      <c r="AB4479" s="2">
        <v>0</v>
      </c>
    </row>
    <row r="4480" spans="24:28" x14ac:dyDescent="0.25">
      <c r="X4480" s="1">
        <v>130839</v>
      </c>
      <c r="Y4480" s="1">
        <v>340</v>
      </c>
      <c r="Z4480" s="2">
        <v>1515.9</v>
      </c>
      <c r="AA4480" s="2">
        <v>0</v>
      </c>
      <c r="AB4480" s="2">
        <v>0</v>
      </c>
    </row>
    <row r="4481" spans="24:28" x14ac:dyDescent="0.25">
      <c r="X4481" s="1">
        <v>130882</v>
      </c>
      <c r="Y4481" s="1">
        <v>777</v>
      </c>
      <c r="Z4481" s="2">
        <v>373.44</v>
      </c>
      <c r="AA4481" s="2">
        <v>0</v>
      </c>
      <c r="AB4481" s="2">
        <v>191.9</v>
      </c>
    </row>
    <row r="4482" spans="24:28" x14ac:dyDescent="0.25">
      <c r="X4482" s="1">
        <v>130926</v>
      </c>
      <c r="Y4482" s="1">
        <v>150</v>
      </c>
      <c r="Z4482" s="2">
        <v>0</v>
      </c>
      <c r="AA4482" s="2">
        <v>542.83000000000004</v>
      </c>
      <c r="AB4482" s="2">
        <v>242.34</v>
      </c>
    </row>
    <row r="4483" spans="24:28" x14ac:dyDescent="0.25">
      <c r="X4483" s="1">
        <v>130929</v>
      </c>
      <c r="Y4483" s="1">
        <v>150</v>
      </c>
      <c r="Z4483" s="2">
        <v>36.15</v>
      </c>
      <c r="AA4483" s="2">
        <v>0</v>
      </c>
      <c r="AB4483" s="2">
        <v>0</v>
      </c>
    </row>
    <row r="4484" spans="24:28" x14ac:dyDescent="0.25">
      <c r="X4484" s="1">
        <v>130938</v>
      </c>
      <c r="Y4484" s="1">
        <v>4980</v>
      </c>
      <c r="Z4484" s="2">
        <v>22.56</v>
      </c>
      <c r="AA4484" s="2">
        <v>0</v>
      </c>
      <c r="AB4484" s="2">
        <v>0</v>
      </c>
    </row>
    <row r="4485" spans="24:28" x14ac:dyDescent="0.25">
      <c r="X4485" s="1">
        <v>130940</v>
      </c>
      <c r="Y4485" s="1">
        <v>180</v>
      </c>
      <c r="Z4485" s="2">
        <v>0</v>
      </c>
      <c r="AA4485" s="2">
        <v>0</v>
      </c>
      <c r="AB4485" s="2">
        <v>44.83</v>
      </c>
    </row>
    <row r="4486" spans="24:28" x14ac:dyDescent="0.25">
      <c r="X4486" s="1">
        <v>130954</v>
      </c>
      <c r="Y4486" s="1">
        <v>340</v>
      </c>
      <c r="Z4486" s="2">
        <v>56.19</v>
      </c>
      <c r="AA4486" s="2">
        <v>51.64</v>
      </c>
      <c r="AB4486" s="2">
        <v>56.2</v>
      </c>
    </row>
    <row r="4487" spans="24:28" x14ac:dyDescent="0.25">
      <c r="X4487" s="1">
        <v>130992</v>
      </c>
      <c r="Y4487" s="1">
        <v>650</v>
      </c>
      <c r="Z4487" s="2">
        <v>0</v>
      </c>
      <c r="AA4487" s="2">
        <v>0</v>
      </c>
      <c r="AB4487" s="2">
        <v>139.94999999999999</v>
      </c>
    </row>
    <row r="4488" spans="24:28" x14ac:dyDescent="0.25">
      <c r="X4488" s="1">
        <v>130999</v>
      </c>
      <c r="Y4488" s="1">
        <v>777</v>
      </c>
      <c r="Z4488" s="2">
        <v>40480</v>
      </c>
      <c r="AA4488" s="2">
        <v>32924.239999999998</v>
      </c>
      <c r="AB4488" s="2">
        <v>0</v>
      </c>
    </row>
    <row r="4489" spans="24:28" x14ac:dyDescent="0.25">
      <c r="X4489" s="1">
        <v>131010</v>
      </c>
      <c r="Y4489" s="1">
        <v>290</v>
      </c>
      <c r="Z4489" s="2">
        <v>607.26</v>
      </c>
      <c r="AA4489" s="2">
        <v>403</v>
      </c>
      <c r="AB4489" s="2">
        <v>459.64</v>
      </c>
    </row>
    <row r="4490" spans="24:28" x14ac:dyDescent="0.25">
      <c r="X4490" s="1">
        <v>131012</v>
      </c>
      <c r="Y4490" s="1">
        <v>250</v>
      </c>
      <c r="Z4490" s="2">
        <v>0</v>
      </c>
      <c r="AA4490" s="2">
        <v>176.58</v>
      </c>
      <c r="AB4490" s="2">
        <v>0</v>
      </c>
    </row>
    <row r="4491" spans="24:28" x14ac:dyDescent="0.25">
      <c r="X4491" s="1">
        <v>131019</v>
      </c>
      <c r="Y4491" s="1">
        <v>555</v>
      </c>
      <c r="Z4491" s="2">
        <v>0</v>
      </c>
      <c r="AA4491" s="2">
        <v>31.44</v>
      </c>
      <c r="AB4491" s="2">
        <v>0</v>
      </c>
    </row>
    <row r="4492" spans="24:28" x14ac:dyDescent="0.25">
      <c r="X4492" s="1">
        <v>131038</v>
      </c>
      <c r="Y4492" s="1">
        <v>290</v>
      </c>
      <c r="Z4492" s="2">
        <v>381.82</v>
      </c>
      <c r="AA4492" s="2">
        <v>0</v>
      </c>
      <c r="AB4492" s="2">
        <v>0</v>
      </c>
    </row>
    <row r="4493" spans="24:28" x14ac:dyDescent="0.25">
      <c r="X4493" s="1">
        <v>131068</v>
      </c>
      <c r="Y4493" s="1">
        <v>150</v>
      </c>
      <c r="Z4493" s="2">
        <v>0</v>
      </c>
      <c r="AA4493" s="2">
        <v>383.94</v>
      </c>
      <c r="AB4493" s="2">
        <v>122.88</v>
      </c>
    </row>
    <row r="4494" spans="24:28" x14ac:dyDescent="0.25">
      <c r="X4494" s="1">
        <v>131071</v>
      </c>
      <c r="Y4494" s="1">
        <v>340</v>
      </c>
      <c r="Z4494" s="2">
        <v>96.58</v>
      </c>
      <c r="AA4494" s="2">
        <v>0</v>
      </c>
      <c r="AB4494" s="2">
        <v>0</v>
      </c>
    </row>
    <row r="4495" spans="24:28" x14ac:dyDescent="0.25">
      <c r="X4495" s="1">
        <v>131073</v>
      </c>
      <c r="Y4495" s="1">
        <v>4980</v>
      </c>
      <c r="Z4495" s="2">
        <v>231.73</v>
      </c>
      <c r="AA4495" s="2">
        <v>48.62</v>
      </c>
      <c r="AB4495" s="2">
        <v>0</v>
      </c>
    </row>
    <row r="4496" spans="24:28" x14ac:dyDescent="0.25">
      <c r="X4496" s="1">
        <v>131076</v>
      </c>
      <c r="Y4496" s="1">
        <v>250</v>
      </c>
      <c r="Z4496" s="2">
        <v>93.18</v>
      </c>
      <c r="AA4496" s="2">
        <v>0</v>
      </c>
      <c r="AB4496" s="2">
        <v>0</v>
      </c>
    </row>
    <row r="4497" spans="24:28" x14ac:dyDescent="0.25">
      <c r="X4497" s="1">
        <v>131079</v>
      </c>
      <c r="Y4497" s="1">
        <v>450</v>
      </c>
      <c r="Z4497" s="2">
        <v>0</v>
      </c>
      <c r="AA4497" s="2">
        <v>0</v>
      </c>
      <c r="AB4497" s="2">
        <v>229.62</v>
      </c>
    </row>
    <row r="4498" spans="24:28" x14ac:dyDescent="0.25">
      <c r="X4498" s="1">
        <v>131088</v>
      </c>
      <c r="Y4498" s="1">
        <v>150</v>
      </c>
      <c r="Z4498" s="2">
        <v>0</v>
      </c>
      <c r="AA4498" s="2">
        <v>0</v>
      </c>
      <c r="AB4498" s="2">
        <v>40.39</v>
      </c>
    </row>
    <row r="4499" spans="24:28" x14ac:dyDescent="0.25">
      <c r="X4499" s="1">
        <v>131089</v>
      </c>
      <c r="Y4499" s="1">
        <v>220</v>
      </c>
      <c r="Z4499" s="2">
        <v>46.59</v>
      </c>
      <c r="AA4499" s="2">
        <v>91.52</v>
      </c>
      <c r="AB4499" s="2">
        <v>0</v>
      </c>
    </row>
    <row r="4500" spans="24:28" x14ac:dyDescent="0.25">
      <c r="X4500" s="1">
        <v>131100</v>
      </c>
      <c r="Y4500" s="1">
        <v>180</v>
      </c>
      <c r="Z4500" s="2">
        <v>0</v>
      </c>
      <c r="AA4500" s="2">
        <v>0</v>
      </c>
      <c r="AB4500" s="2">
        <v>127.43</v>
      </c>
    </row>
    <row r="4501" spans="24:28" x14ac:dyDescent="0.25">
      <c r="X4501" s="1">
        <v>131115</v>
      </c>
      <c r="Y4501" s="1">
        <v>150</v>
      </c>
      <c r="Z4501" s="2">
        <v>91.8</v>
      </c>
      <c r="AA4501" s="2">
        <v>225.45</v>
      </c>
      <c r="AB4501" s="2">
        <v>0</v>
      </c>
    </row>
    <row r="4502" spans="24:28" x14ac:dyDescent="0.25">
      <c r="X4502" s="1">
        <v>131117</v>
      </c>
      <c r="Y4502" s="1">
        <v>150</v>
      </c>
      <c r="Z4502" s="2">
        <v>91.08</v>
      </c>
      <c r="AA4502" s="2">
        <v>0</v>
      </c>
      <c r="AB4502" s="2">
        <v>97.29</v>
      </c>
    </row>
    <row r="4503" spans="24:28" x14ac:dyDescent="0.25">
      <c r="X4503" s="1">
        <v>131126</v>
      </c>
      <c r="Y4503" s="1">
        <v>260</v>
      </c>
      <c r="Z4503" s="2">
        <v>18</v>
      </c>
      <c r="AA4503" s="2">
        <v>72.150000000000006</v>
      </c>
      <c r="AB4503" s="2">
        <v>916.48</v>
      </c>
    </row>
    <row r="4504" spans="24:28" x14ac:dyDescent="0.25">
      <c r="X4504" s="1">
        <v>131128</v>
      </c>
      <c r="Y4504" s="1">
        <v>555</v>
      </c>
      <c r="Z4504" s="2">
        <v>0</v>
      </c>
      <c r="AA4504" s="2">
        <v>184.5</v>
      </c>
      <c r="AB4504" s="2">
        <v>0</v>
      </c>
    </row>
    <row r="4505" spans="24:28" x14ac:dyDescent="0.25">
      <c r="X4505" s="1">
        <v>131137</v>
      </c>
      <c r="Y4505" s="1">
        <v>340</v>
      </c>
      <c r="Z4505" s="2">
        <v>0</v>
      </c>
      <c r="AA4505" s="2">
        <v>0</v>
      </c>
      <c r="AB4505" s="2">
        <v>178.01</v>
      </c>
    </row>
    <row r="4506" spans="24:28" x14ac:dyDescent="0.25">
      <c r="X4506" s="1">
        <v>131142</v>
      </c>
      <c r="Y4506" s="1">
        <v>400</v>
      </c>
      <c r="Z4506" s="2">
        <v>195.02</v>
      </c>
      <c r="AA4506" s="2">
        <v>45.14</v>
      </c>
      <c r="AB4506" s="2">
        <v>0</v>
      </c>
    </row>
    <row r="4507" spans="24:28" x14ac:dyDescent="0.25">
      <c r="X4507" s="1">
        <v>131143</v>
      </c>
      <c r="Y4507" s="1">
        <v>280</v>
      </c>
      <c r="Z4507" s="2">
        <v>247.77</v>
      </c>
      <c r="AA4507" s="2">
        <v>0</v>
      </c>
      <c r="AB4507" s="2">
        <v>0</v>
      </c>
    </row>
    <row r="4508" spans="24:28" x14ac:dyDescent="0.25">
      <c r="X4508" s="1">
        <v>131150</v>
      </c>
      <c r="Y4508" s="1">
        <v>4980</v>
      </c>
      <c r="Z4508" s="2">
        <v>0</v>
      </c>
      <c r="AA4508" s="2">
        <v>49.1</v>
      </c>
      <c r="AB4508" s="2">
        <v>0</v>
      </c>
    </row>
    <row r="4509" spans="24:28" x14ac:dyDescent="0.25">
      <c r="X4509" s="1">
        <v>131180</v>
      </c>
      <c r="Y4509" s="1">
        <v>450</v>
      </c>
      <c r="Z4509" s="2">
        <v>0</v>
      </c>
      <c r="AA4509" s="2">
        <v>26.2</v>
      </c>
      <c r="AB4509" s="2">
        <v>0</v>
      </c>
    </row>
    <row r="4510" spans="24:28" x14ac:dyDescent="0.25">
      <c r="X4510" s="1">
        <v>131185</v>
      </c>
      <c r="Y4510" s="1">
        <v>290</v>
      </c>
      <c r="Z4510" s="2">
        <v>0</v>
      </c>
      <c r="AA4510" s="2">
        <v>234.38</v>
      </c>
      <c r="AB4510" s="2">
        <v>0</v>
      </c>
    </row>
    <row r="4511" spans="24:28" x14ac:dyDescent="0.25">
      <c r="X4511" s="1">
        <v>131196</v>
      </c>
      <c r="Y4511" s="1">
        <v>400</v>
      </c>
      <c r="Z4511" s="2">
        <v>105.15</v>
      </c>
      <c r="AA4511" s="2">
        <v>0</v>
      </c>
      <c r="AB4511" s="2">
        <v>0</v>
      </c>
    </row>
    <row r="4512" spans="24:28" x14ac:dyDescent="0.25">
      <c r="X4512" s="1">
        <v>131200</v>
      </c>
      <c r="Y4512" s="1">
        <v>150</v>
      </c>
      <c r="Z4512" s="2">
        <v>0</v>
      </c>
      <c r="AA4512" s="2">
        <v>0</v>
      </c>
      <c r="AB4512" s="2">
        <v>80.16</v>
      </c>
    </row>
    <row r="4513" spans="24:28" x14ac:dyDescent="0.25">
      <c r="X4513" s="1">
        <v>131216</v>
      </c>
      <c r="Y4513" s="1">
        <v>220</v>
      </c>
      <c r="Z4513" s="2">
        <v>353.28</v>
      </c>
      <c r="AA4513" s="2">
        <v>0</v>
      </c>
      <c r="AB4513" s="2">
        <v>181.78</v>
      </c>
    </row>
    <row r="4514" spans="24:28" x14ac:dyDescent="0.25">
      <c r="X4514" s="1">
        <v>131220</v>
      </c>
      <c r="Y4514" s="1">
        <v>4980</v>
      </c>
      <c r="Z4514" s="2">
        <v>178.05</v>
      </c>
      <c r="AA4514" s="2">
        <v>30.51</v>
      </c>
      <c r="AB4514" s="2">
        <v>61.02</v>
      </c>
    </row>
    <row r="4515" spans="24:28" x14ac:dyDescent="0.25">
      <c r="X4515" s="1">
        <v>131225</v>
      </c>
      <c r="Y4515" s="1">
        <v>320</v>
      </c>
      <c r="Z4515" s="2">
        <v>91.8</v>
      </c>
      <c r="AA4515" s="2">
        <v>0</v>
      </c>
      <c r="AB4515" s="2">
        <v>0</v>
      </c>
    </row>
    <row r="4516" spans="24:28" x14ac:dyDescent="0.25">
      <c r="X4516" s="1">
        <v>131247</v>
      </c>
      <c r="Y4516" s="1">
        <v>260</v>
      </c>
      <c r="Z4516" s="2">
        <v>92.01</v>
      </c>
      <c r="AA4516" s="2">
        <v>139.77000000000001</v>
      </c>
      <c r="AB4516" s="2">
        <v>0</v>
      </c>
    </row>
    <row r="4517" spans="24:28" x14ac:dyDescent="0.25">
      <c r="X4517" s="1">
        <v>131250</v>
      </c>
      <c r="Y4517" s="1">
        <v>450</v>
      </c>
      <c r="Z4517" s="2">
        <v>0</v>
      </c>
      <c r="AA4517" s="2">
        <v>57.48</v>
      </c>
      <c r="AB4517" s="2">
        <v>184.77</v>
      </c>
    </row>
    <row r="4518" spans="24:28" x14ac:dyDescent="0.25">
      <c r="X4518" s="1">
        <v>131264</v>
      </c>
      <c r="Y4518" s="1">
        <v>500</v>
      </c>
      <c r="Z4518" s="2">
        <v>0</v>
      </c>
      <c r="AA4518" s="2">
        <v>10.119999999999999</v>
      </c>
      <c r="AB4518" s="2">
        <v>0</v>
      </c>
    </row>
    <row r="4519" spans="24:28" x14ac:dyDescent="0.25">
      <c r="X4519" s="1">
        <v>131273</v>
      </c>
      <c r="Y4519" s="1">
        <v>777</v>
      </c>
      <c r="Z4519" s="2">
        <v>183.02</v>
      </c>
      <c r="AA4519" s="2">
        <v>0</v>
      </c>
      <c r="AB4519" s="2">
        <v>0</v>
      </c>
    </row>
    <row r="4520" spans="24:28" x14ac:dyDescent="0.25">
      <c r="X4520" s="1">
        <v>131287</v>
      </c>
      <c r="Y4520" s="1">
        <v>150</v>
      </c>
      <c r="Z4520" s="2">
        <v>0</v>
      </c>
      <c r="AA4520" s="2">
        <v>4.9000000000000004</v>
      </c>
      <c r="AB4520" s="2">
        <v>0</v>
      </c>
    </row>
    <row r="4521" spans="24:28" x14ac:dyDescent="0.25">
      <c r="X4521" s="1">
        <v>131288</v>
      </c>
      <c r="Y4521" s="1">
        <v>180</v>
      </c>
      <c r="Z4521" s="2">
        <v>63.68</v>
      </c>
      <c r="AA4521" s="2">
        <v>0</v>
      </c>
      <c r="AB4521" s="2">
        <v>0</v>
      </c>
    </row>
    <row r="4522" spans="24:28" x14ac:dyDescent="0.25">
      <c r="X4522" s="1">
        <v>131377</v>
      </c>
      <c r="Y4522" s="1">
        <v>150</v>
      </c>
      <c r="Z4522" s="2">
        <v>0</v>
      </c>
      <c r="AA4522" s="2">
        <v>0</v>
      </c>
      <c r="AB4522" s="2">
        <v>599.28</v>
      </c>
    </row>
    <row r="4523" spans="24:28" x14ac:dyDescent="0.25">
      <c r="X4523" s="1">
        <v>131418</v>
      </c>
      <c r="Y4523" s="1">
        <v>150</v>
      </c>
      <c r="Z4523" s="2">
        <v>245.54</v>
      </c>
      <c r="AA4523" s="2">
        <v>0</v>
      </c>
      <c r="AB4523" s="2">
        <v>0</v>
      </c>
    </row>
    <row r="4524" spans="24:28" x14ac:dyDescent="0.25">
      <c r="X4524" s="1">
        <v>131434</v>
      </c>
      <c r="Y4524" s="1">
        <v>250</v>
      </c>
      <c r="Z4524" s="2">
        <v>187</v>
      </c>
      <c r="AA4524" s="2">
        <v>95.65</v>
      </c>
      <c r="AB4524" s="2">
        <v>0</v>
      </c>
    </row>
    <row r="4525" spans="24:28" x14ac:dyDescent="0.25">
      <c r="X4525" s="1">
        <v>131457</v>
      </c>
      <c r="Y4525" s="1">
        <v>250</v>
      </c>
      <c r="Z4525" s="2">
        <v>0</v>
      </c>
      <c r="AA4525" s="2">
        <v>0</v>
      </c>
      <c r="AB4525" s="2">
        <v>69.89</v>
      </c>
    </row>
    <row r="4526" spans="24:28" x14ac:dyDescent="0.25">
      <c r="X4526" s="1">
        <v>131459</v>
      </c>
      <c r="Y4526" s="1">
        <v>4980</v>
      </c>
      <c r="Z4526" s="2">
        <v>0</v>
      </c>
      <c r="AA4526" s="2">
        <v>0</v>
      </c>
      <c r="AB4526" s="2">
        <v>65.88</v>
      </c>
    </row>
    <row r="4527" spans="24:28" x14ac:dyDescent="0.25">
      <c r="X4527" s="1">
        <v>131484</v>
      </c>
      <c r="Y4527" s="1">
        <v>777</v>
      </c>
      <c r="Z4527" s="2">
        <v>93.4</v>
      </c>
      <c r="AA4527" s="2">
        <v>36.799999999999997</v>
      </c>
      <c r="AB4527" s="2">
        <v>0</v>
      </c>
    </row>
    <row r="4528" spans="24:28" x14ac:dyDescent="0.25">
      <c r="X4528" s="1">
        <v>131507</v>
      </c>
      <c r="Y4528" s="1">
        <v>150</v>
      </c>
      <c r="Z4528" s="2">
        <v>186.99</v>
      </c>
      <c r="AA4528" s="2">
        <v>137.69999999999999</v>
      </c>
      <c r="AB4528" s="2">
        <v>0</v>
      </c>
    </row>
    <row r="4529" spans="24:28" x14ac:dyDescent="0.25">
      <c r="X4529" s="1">
        <v>131524</v>
      </c>
      <c r="Y4529" s="1">
        <v>500</v>
      </c>
      <c r="Z4529" s="2">
        <v>0</v>
      </c>
      <c r="AA4529" s="2">
        <v>254.75</v>
      </c>
      <c r="AB4529" s="2">
        <v>254.5</v>
      </c>
    </row>
    <row r="4530" spans="24:28" x14ac:dyDescent="0.25">
      <c r="X4530" s="1">
        <v>131540</v>
      </c>
      <c r="Y4530" s="1">
        <v>150</v>
      </c>
      <c r="Z4530" s="2">
        <v>0</v>
      </c>
      <c r="AA4530" s="2">
        <v>45.09</v>
      </c>
      <c r="AB4530" s="2">
        <v>0</v>
      </c>
    </row>
    <row r="4531" spans="24:28" x14ac:dyDescent="0.25">
      <c r="X4531" s="1">
        <v>131546</v>
      </c>
      <c r="Y4531" s="1">
        <v>340</v>
      </c>
      <c r="Z4531" s="2">
        <v>187.35</v>
      </c>
      <c r="AA4531" s="2">
        <v>0</v>
      </c>
      <c r="AB4531" s="2">
        <v>51.98</v>
      </c>
    </row>
    <row r="4532" spans="24:28" x14ac:dyDescent="0.25">
      <c r="X4532" s="1">
        <v>131548</v>
      </c>
      <c r="Y4532" s="1">
        <v>450</v>
      </c>
      <c r="Z4532" s="2">
        <v>0</v>
      </c>
      <c r="AA4532" s="2">
        <v>190.55</v>
      </c>
      <c r="AB4532" s="2">
        <v>0</v>
      </c>
    </row>
    <row r="4533" spans="24:28" x14ac:dyDescent="0.25">
      <c r="X4533" s="1">
        <v>131554</v>
      </c>
      <c r="Y4533" s="1">
        <v>150</v>
      </c>
      <c r="Z4533" s="2">
        <v>0</v>
      </c>
      <c r="AA4533" s="2">
        <v>0</v>
      </c>
      <c r="AB4533" s="2">
        <v>98.02</v>
      </c>
    </row>
    <row r="4534" spans="24:28" x14ac:dyDescent="0.25">
      <c r="X4534" s="1">
        <v>131574</v>
      </c>
      <c r="Y4534" s="1">
        <v>150</v>
      </c>
      <c r="Z4534" s="2">
        <v>0</v>
      </c>
      <c r="AA4534" s="2">
        <v>72.52</v>
      </c>
      <c r="AB4534" s="2">
        <v>0</v>
      </c>
    </row>
    <row r="4535" spans="24:28" x14ac:dyDescent="0.25">
      <c r="X4535" s="1">
        <v>131614</v>
      </c>
      <c r="Y4535" s="1">
        <v>260</v>
      </c>
      <c r="Z4535" s="2">
        <v>0</v>
      </c>
      <c r="AA4535" s="2">
        <v>9.16</v>
      </c>
      <c r="AB4535" s="2">
        <v>0</v>
      </c>
    </row>
    <row r="4536" spans="24:28" x14ac:dyDescent="0.25">
      <c r="X4536" s="1">
        <v>131622</v>
      </c>
      <c r="Y4536" s="1">
        <v>777</v>
      </c>
      <c r="Z4536" s="2">
        <v>0</v>
      </c>
      <c r="AA4536" s="2">
        <v>147.08000000000001</v>
      </c>
      <c r="AB4536" s="2">
        <v>0</v>
      </c>
    </row>
    <row r="4537" spans="24:28" x14ac:dyDescent="0.25">
      <c r="X4537" s="1">
        <v>131645</v>
      </c>
      <c r="Y4537" s="1">
        <v>320</v>
      </c>
      <c r="Z4537" s="2">
        <v>236.69</v>
      </c>
      <c r="AA4537" s="2">
        <v>293.98</v>
      </c>
      <c r="AB4537" s="2">
        <v>98.11</v>
      </c>
    </row>
    <row r="4538" spans="24:28" x14ac:dyDescent="0.25">
      <c r="X4538" s="1">
        <v>131647</v>
      </c>
      <c r="Y4538" s="1">
        <v>400</v>
      </c>
      <c r="Z4538" s="2">
        <v>0</v>
      </c>
      <c r="AA4538" s="2">
        <v>0</v>
      </c>
      <c r="AB4538" s="2">
        <v>4.8899999999999997</v>
      </c>
    </row>
    <row r="4539" spans="24:28" x14ac:dyDescent="0.25">
      <c r="X4539" s="1">
        <v>131651</v>
      </c>
      <c r="Y4539" s="1">
        <v>150</v>
      </c>
      <c r="Z4539" s="2">
        <v>0</v>
      </c>
      <c r="AA4539" s="2">
        <v>286.05</v>
      </c>
      <c r="AB4539" s="2">
        <v>0</v>
      </c>
    </row>
    <row r="4540" spans="24:28" x14ac:dyDescent="0.25">
      <c r="X4540" s="1">
        <v>131680</v>
      </c>
      <c r="Y4540" s="1">
        <v>450</v>
      </c>
      <c r="Z4540" s="2">
        <v>0</v>
      </c>
      <c r="AA4540" s="2">
        <v>91.52</v>
      </c>
      <c r="AB4540" s="2">
        <v>0</v>
      </c>
    </row>
    <row r="4541" spans="24:28" x14ac:dyDescent="0.25">
      <c r="X4541" s="1">
        <v>131682</v>
      </c>
      <c r="Y4541" s="1">
        <v>340</v>
      </c>
      <c r="Z4541" s="2">
        <v>28.14</v>
      </c>
      <c r="AA4541" s="2">
        <v>0</v>
      </c>
      <c r="AB4541" s="2">
        <v>0</v>
      </c>
    </row>
    <row r="4542" spans="24:28" x14ac:dyDescent="0.25">
      <c r="X4542" s="1">
        <v>131695</v>
      </c>
      <c r="Y4542" s="1">
        <v>340</v>
      </c>
      <c r="Z4542" s="2">
        <v>0</v>
      </c>
      <c r="AA4542" s="2">
        <v>156.21</v>
      </c>
      <c r="AB4542" s="2">
        <v>0</v>
      </c>
    </row>
    <row r="4543" spans="24:28" x14ac:dyDescent="0.25">
      <c r="X4543" s="1">
        <v>131700</v>
      </c>
      <c r="Y4543" s="1">
        <v>300</v>
      </c>
      <c r="Z4543" s="2">
        <v>0</v>
      </c>
      <c r="AA4543" s="2">
        <v>443.8</v>
      </c>
      <c r="AB4543" s="2">
        <v>5.36</v>
      </c>
    </row>
    <row r="4544" spans="24:28" x14ac:dyDescent="0.25">
      <c r="X4544" s="1">
        <v>131710</v>
      </c>
      <c r="Y4544" s="1">
        <v>4980</v>
      </c>
      <c r="Z4544" s="2">
        <v>0</v>
      </c>
      <c r="AA4544" s="2">
        <v>96.32</v>
      </c>
      <c r="AB4544" s="2">
        <v>0</v>
      </c>
    </row>
    <row r="4545" spans="24:28" x14ac:dyDescent="0.25">
      <c r="X4545" s="1">
        <v>131718</v>
      </c>
      <c r="Y4545" s="1">
        <v>450</v>
      </c>
      <c r="Z4545" s="2">
        <v>55.92</v>
      </c>
      <c r="AA4545" s="2">
        <v>0</v>
      </c>
      <c r="AB4545" s="2">
        <v>0</v>
      </c>
    </row>
    <row r="4546" spans="24:28" x14ac:dyDescent="0.25">
      <c r="X4546" s="1">
        <v>131730</v>
      </c>
      <c r="Y4546" s="1">
        <v>290</v>
      </c>
      <c r="Z4546" s="2">
        <v>224.64</v>
      </c>
      <c r="AA4546" s="2">
        <v>0</v>
      </c>
      <c r="AB4546" s="2">
        <v>0</v>
      </c>
    </row>
    <row r="4547" spans="24:28" x14ac:dyDescent="0.25">
      <c r="X4547" s="1">
        <v>131742</v>
      </c>
      <c r="Y4547" s="1">
        <v>300</v>
      </c>
      <c r="Z4547" s="2">
        <v>0</v>
      </c>
      <c r="AA4547" s="2">
        <v>47.82</v>
      </c>
      <c r="AB4547" s="2">
        <v>0</v>
      </c>
    </row>
    <row r="4548" spans="24:28" x14ac:dyDescent="0.25">
      <c r="X4548" s="1">
        <v>131755</v>
      </c>
      <c r="Y4548" s="1">
        <v>500</v>
      </c>
      <c r="Z4548" s="2">
        <v>0</v>
      </c>
      <c r="AA4548" s="2">
        <v>97</v>
      </c>
      <c r="AB4548" s="2">
        <v>0</v>
      </c>
    </row>
    <row r="4549" spans="24:28" x14ac:dyDescent="0.25">
      <c r="X4549" s="1">
        <v>131765</v>
      </c>
      <c r="Y4549" s="1">
        <v>104</v>
      </c>
      <c r="Z4549" s="2">
        <v>0</v>
      </c>
      <c r="AA4549" s="2">
        <v>601.84</v>
      </c>
      <c r="AB4549" s="2">
        <v>957.2</v>
      </c>
    </row>
    <row r="4550" spans="24:28" x14ac:dyDescent="0.25">
      <c r="X4550" s="1">
        <v>131768</v>
      </c>
      <c r="Y4550" s="1">
        <v>290</v>
      </c>
      <c r="Z4550" s="2">
        <v>356.1</v>
      </c>
      <c r="AA4550" s="2">
        <v>0</v>
      </c>
      <c r="AB4550" s="2">
        <v>0</v>
      </c>
    </row>
    <row r="4551" spans="24:28" x14ac:dyDescent="0.25">
      <c r="X4551" s="1">
        <v>131777</v>
      </c>
      <c r="Y4551" s="1">
        <v>340</v>
      </c>
      <c r="Z4551" s="2">
        <v>0</v>
      </c>
      <c r="AA4551" s="2">
        <v>0</v>
      </c>
      <c r="AB4551" s="2">
        <v>146.04</v>
      </c>
    </row>
    <row r="4552" spans="24:28" x14ac:dyDescent="0.25">
      <c r="X4552" s="1">
        <v>131784</v>
      </c>
      <c r="Y4552" s="1">
        <v>290</v>
      </c>
      <c r="Z4552" s="2">
        <v>2219.16</v>
      </c>
      <c r="AA4552" s="2">
        <v>0</v>
      </c>
      <c r="AB4552" s="2">
        <v>356.16</v>
      </c>
    </row>
    <row r="4553" spans="24:28" x14ac:dyDescent="0.25">
      <c r="X4553" s="1">
        <v>131794</v>
      </c>
      <c r="Y4553" s="1">
        <v>340</v>
      </c>
      <c r="Z4553" s="2">
        <v>181.35</v>
      </c>
      <c r="AA4553" s="2">
        <v>190.55</v>
      </c>
      <c r="AB4553" s="2">
        <v>0</v>
      </c>
    </row>
    <row r="4554" spans="24:28" x14ac:dyDescent="0.25">
      <c r="X4554" s="1">
        <v>131801</v>
      </c>
      <c r="Y4554" s="1">
        <v>220</v>
      </c>
      <c r="Z4554" s="2">
        <v>297.39999999999998</v>
      </c>
      <c r="AA4554" s="2">
        <v>160.63999999999999</v>
      </c>
      <c r="AB4554" s="2">
        <v>288.32</v>
      </c>
    </row>
    <row r="4555" spans="24:28" x14ac:dyDescent="0.25">
      <c r="X4555" s="1">
        <v>131822</v>
      </c>
      <c r="Y4555" s="1">
        <v>150</v>
      </c>
      <c r="Z4555" s="2">
        <v>196.4</v>
      </c>
      <c r="AA4555" s="2">
        <v>0</v>
      </c>
      <c r="AB4555" s="2">
        <v>0</v>
      </c>
    </row>
    <row r="4556" spans="24:28" x14ac:dyDescent="0.25">
      <c r="X4556" s="1">
        <v>131834</v>
      </c>
      <c r="Y4556" s="1">
        <v>250</v>
      </c>
      <c r="Z4556" s="2">
        <v>0</v>
      </c>
      <c r="AA4556" s="2">
        <v>23.13</v>
      </c>
      <c r="AB4556" s="2">
        <v>0</v>
      </c>
    </row>
    <row r="4557" spans="24:28" x14ac:dyDescent="0.25">
      <c r="X4557" s="1">
        <v>131839</v>
      </c>
      <c r="Y4557" s="1">
        <v>555</v>
      </c>
      <c r="Z4557" s="2">
        <v>46.22</v>
      </c>
      <c r="AA4557" s="2">
        <v>46.59</v>
      </c>
      <c r="AB4557" s="2">
        <v>0</v>
      </c>
    </row>
    <row r="4558" spans="24:28" x14ac:dyDescent="0.25">
      <c r="X4558" s="1">
        <v>131842</v>
      </c>
      <c r="Y4558" s="1">
        <v>104</v>
      </c>
      <c r="Z4558" s="2">
        <v>210.05</v>
      </c>
      <c r="AA4558" s="2">
        <v>94.7</v>
      </c>
      <c r="AB4558" s="2">
        <v>277.7</v>
      </c>
    </row>
    <row r="4559" spans="24:28" x14ac:dyDescent="0.25">
      <c r="X4559" s="1">
        <v>131864</v>
      </c>
      <c r="Y4559" s="1">
        <v>150</v>
      </c>
      <c r="Z4559" s="2">
        <v>0</v>
      </c>
      <c r="AA4559" s="2">
        <v>137.69999999999999</v>
      </c>
      <c r="AB4559" s="2">
        <v>147.03</v>
      </c>
    </row>
    <row r="4560" spans="24:28" x14ac:dyDescent="0.25">
      <c r="X4560" s="1">
        <v>131866</v>
      </c>
      <c r="Y4560" s="1">
        <v>150</v>
      </c>
      <c r="Z4560" s="2">
        <v>0</v>
      </c>
      <c r="AA4560" s="2">
        <v>0</v>
      </c>
      <c r="AB4560" s="2">
        <v>83.6</v>
      </c>
    </row>
    <row r="4561" spans="24:28" x14ac:dyDescent="0.25">
      <c r="X4561" s="1">
        <v>131872</v>
      </c>
      <c r="Y4561" s="1">
        <v>370</v>
      </c>
      <c r="Z4561" s="2">
        <v>0</v>
      </c>
      <c r="AA4561" s="2">
        <v>0</v>
      </c>
      <c r="AB4561" s="2">
        <v>125.76</v>
      </c>
    </row>
    <row r="4562" spans="24:28" x14ac:dyDescent="0.25">
      <c r="X4562" s="1">
        <v>131894</v>
      </c>
      <c r="Y4562" s="1">
        <v>180</v>
      </c>
      <c r="Z4562" s="2">
        <v>31.71</v>
      </c>
      <c r="AA4562" s="2">
        <v>0</v>
      </c>
      <c r="AB4562" s="2">
        <v>0</v>
      </c>
    </row>
    <row r="4563" spans="24:28" x14ac:dyDescent="0.25">
      <c r="X4563" s="1">
        <v>131911</v>
      </c>
      <c r="Y4563" s="1">
        <v>290</v>
      </c>
      <c r="Z4563" s="2">
        <v>182.48</v>
      </c>
      <c r="AA4563" s="2">
        <v>183.94</v>
      </c>
      <c r="AB4563" s="2">
        <v>290.43</v>
      </c>
    </row>
    <row r="4564" spans="24:28" x14ac:dyDescent="0.25">
      <c r="X4564" s="1">
        <v>131919</v>
      </c>
      <c r="Y4564" s="1">
        <v>320</v>
      </c>
      <c r="Z4564" s="2">
        <v>45.9</v>
      </c>
      <c r="AA4564" s="2">
        <v>0</v>
      </c>
      <c r="AB4564" s="2">
        <v>0</v>
      </c>
    </row>
    <row r="4565" spans="24:28" x14ac:dyDescent="0.25">
      <c r="X4565" s="1">
        <v>131923</v>
      </c>
      <c r="Y4565" s="1">
        <v>260</v>
      </c>
      <c r="Z4565" s="2">
        <v>0</v>
      </c>
      <c r="AA4565" s="2">
        <v>90.23</v>
      </c>
      <c r="AB4565" s="2">
        <v>0</v>
      </c>
    </row>
    <row r="4566" spans="24:28" x14ac:dyDescent="0.25">
      <c r="X4566" s="1">
        <v>131962</v>
      </c>
      <c r="Y4566" s="1">
        <v>150</v>
      </c>
      <c r="Z4566" s="2">
        <v>0</v>
      </c>
      <c r="AA4566" s="2">
        <v>18.12</v>
      </c>
      <c r="AB4566" s="2">
        <v>0</v>
      </c>
    </row>
    <row r="4567" spans="24:28" x14ac:dyDescent="0.25">
      <c r="X4567" s="1">
        <v>131967</v>
      </c>
      <c r="Y4567" s="1">
        <v>4980</v>
      </c>
      <c r="Z4567" s="2">
        <v>0</v>
      </c>
      <c r="AA4567" s="2">
        <v>0</v>
      </c>
      <c r="AB4567" s="2">
        <v>80.78</v>
      </c>
    </row>
    <row r="4568" spans="24:28" x14ac:dyDescent="0.25">
      <c r="X4568" s="1">
        <v>131973</v>
      </c>
      <c r="Y4568" s="1">
        <v>260</v>
      </c>
      <c r="Z4568" s="2">
        <v>0</v>
      </c>
      <c r="AA4568" s="2">
        <v>0</v>
      </c>
      <c r="AB4568" s="2">
        <v>180.52</v>
      </c>
    </row>
    <row r="4569" spans="24:28" x14ac:dyDescent="0.25">
      <c r="X4569" s="1">
        <v>131976</v>
      </c>
      <c r="Y4569" s="1">
        <v>150</v>
      </c>
      <c r="Z4569" s="2">
        <v>186.8</v>
      </c>
      <c r="AA4569" s="2">
        <v>186.8</v>
      </c>
      <c r="AB4569" s="2">
        <v>231.04</v>
      </c>
    </row>
    <row r="4570" spans="24:28" x14ac:dyDescent="0.25">
      <c r="X4570" s="1">
        <v>131979</v>
      </c>
      <c r="Y4570" s="1">
        <v>555</v>
      </c>
      <c r="Z4570" s="2">
        <v>0</v>
      </c>
      <c r="AA4570" s="2">
        <v>143.1</v>
      </c>
      <c r="AB4570" s="2">
        <v>0</v>
      </c>
    </row>
    <row r="4571" spans="24:28" x14ac:dyDescent="0.25">
      <c r="X4571" s="1">
        <v>131981</v>
      </c>
      <c r="Y4571" s="1">
        <v>340</v>
      </c>
      <c r="Z4571" s="2">
        <v>164.34</v>
      </c>
      <c r="AA4571" s="2">
        <v>0</v>
      </c>
      <c r="AB4571" s="2">
        <v>0</v>
      </c>
    </row>
    <row r="4572" spans="24:28" x14ac:dyDescent="0.25">
      <c r="X4572" s="1">
        <v>131993</v>
      </c>
      <c r="Y4572" s="1">
        <v>290</v>
      </c>
      <c r="Z4572" s="2">
        <v>0</v>
      </c>
      <c r="AA4572" s="2">
        <v>424.36</v>
      </c>
      <c r="AB4572" s="2">
        <v>0</v>
      </c>
    </row>
    <row r="4573" spans="24:28" x14ac:dyDescent="0.25">
      <c r="X4573" s="1">
        <v>132013</v>
      </c>
      <c r="Y4573" s="1">
        <v>150</v>
      </c>
      <c r="Z4573" s="2">
        <v>0</v>
      </c>
      <c r="AA4573" s="2">
        <v>0</v>
      </c>
      <c r="AB4573" s="2">
        <v>91.9</v>
      </c>
    </row>
    <row r="4574" spans="24:28" x14ac:dyDescent="0.25">
      <c r="X4574" s="1">
        <v>132037</v>
      </c>
      <c r="Y4574" s="1">
        <v>220</v>
      </c>
      <c r="Z4574" s="2">
        <v>0</v>
      </c>
      <c r="AA4574" s="2">
        <v>1763.7</v>
      </c>
      <c r="AB4574" s="2">
        <v>0</v>
      </c>
    </row>
    <row r="4575" spans="24:28" x14ac:dyDescent="0.25">
      <c r="X4575" s="1">
        <v>132054</v>
      </c>
      <c r="Y4575" s="1">
        <v>320</v>
      </c>
      <c r="Z4575" s="2">
        <v>45.07</v>
      </c>
      <c r="AA4575" s="2">
        <v>0</v>
      </c>
      <c r="AB4575" s="2">
        <v>0</v>
      </c>
    </row>
    <row r="4576" spans="24:28" x14ac:dyDescent="0.25">
      <c r="X4576" s="1">
        <v>132071</v>
      </c>
      <c r="Y4576" s="1">
        <v>450</v>
      </c>
      <c r="Z4576" s="2">
        <v>8.59</v>
      </c>
      <c r="AA4576" s="2">
        <v>0</v>
      </c>
      <c r="AB4576" s="2">
        <v>0</v>
      </c>
    </row>
    <row r="4577" spans="24:28" x14ac:dyDescent="0.25">
      <c r="X4577" s="1">
        <v>132073</v>
      </c>
      <c r="Y4577" s="1">
        <v>360</v>
      </c>
      <c r="Z4577" s="2">
        <v>0</v>
      </c>
      <c r="AA4577" s="2">
        <v>190.55</v>
      </c>
      <c r="AB4577" s="2">
        <v>0</v>
      </c>
    </row>
    <row r="4578" spans="24:28" x14ac:dyDescent="0.25">
      <c r="X4578" s="1">
        <v>132095</v>
      </c>
      <c r="Y4578" s="1">
        <v>260</v>
      </c>
      <c r="Z4578" s="2">
        <v>0</v>
      </c>
      <c r="AA4578" s="2">
        <v>364.8</v>
      </c>
      <c r="AB4578" s="2">
        <v>0</v>
      </c>
    </row>
    <row r="4579" spans="24:28" x14ac:dyDescent="0.25">
      <c r="X4579" s="1">
        <v>132116</v>
      </c>
      <c r="Y4579" s="1">
        <v>340</v>
      </c>
      <c r="Z4579" s="2">
        <v>167.7</v>
      </c>
      <c r="AA4579" s="2">
        <v>0</v>
      </c>
      <c r="AB4579" s="2">
        <v>0</v>
      </c>
    </row>
    <row r="4580" spans="24:28" x14ac:dyDescent="0.25">
      <c r="X4580" s="1">
        <v>132123</v>
      </c>
      <c r="Y4580" s="1">
        <v>280</v>
      </c>
      <c r="Z4580" s="2">
        <v>0</v>
      </c>
      <c r="AA4580" s="2">
        <v>49.01</v>
      </c>
      <c r="AB4580" s="2">
        <v>0</v>
      </c>
    </row>
    <row r="4581" spans="24:28" x14ac:dyDescent="0.25">
      <c r="X4581" s="1">
        <v>132140</v>
      </c>
      <c r="Y4581" s="1">
        <v>340</v>
      </c>
      <c r="Z4581" s="2">
        <v>0</v>
      </c>
      <c r="AA4581" s="2">
        <v>564.57000000000005</v>
      </c>
      <c r="AB4581" s="2">
        <v>0</v>
      </c>
    </row>
    <row r="4582" spans="24:28" x14ac:dyDescent="0.25">
      <c r="X4582" s="1">
        <v>132142</v>
      </c>
      <c r="Y4582" s="1">
        <v>400</v>
      </c>
      <c r="Z4582" s="2">
        <v>49.1</v>
      </c>
      <c r="AA4582" s="2">
        <v>0</v>
      </c>
      <c r="AB4582" s="2">
        <v>0</v>
      </c>
    </row>
    <row r="4583" spans="24:28" x14ac:dyDescent="0.25">
      <c r="X4583" s="1">
        <v>132157</v>
      </c>
      <c r="Y4583" s="1">
        <v>150</v>
      </c>
      <c r="Z4583" s="2">
        <v>186.8</v>
      </c>
      <c r="AA4583" s="2">
        <v>0</v>
      </c>
      <c r="AB4583" s="2">
        <v>0</v>
      </c>
    </row>
    <row r="4584" spans="24:28" x14ac:dyDescent="0.25">
      <c r="X4584" s="1">
        <v>132167</v>
      </c>
      <c r="Y4584" s="1">
        <v>777</v>
      </c>
      <c r="Z4584" s="2">
        <v>47.88</v>
      </c>
      <c r="AA4584" s="2">
        <v>0</v>
      </c>
      <c r="AB4584" s="2">
        <v>0</v>
      </c>
    </row>
    <row r="4585" spans="24:28" x14ac:dyDescent="0.25">
      <c r="X4585" s="1">
        <v>132193</v>
      </c>
      <c r="Y4585" s="1">
        <v>777</v>
      </c>
      <c r="Z4585" s="2">
        <v>0</v>
      </c>
      <c r="AA4585" s="2">
        <v>183.02</v>
      </c>
      <c r="AB4585" s="2">
        <v>378.1</v>
      </c>
    </row>
    <row r="4586" spans="24:28" x14ac:dyDescent="0.25">
      <c r="X4586" s="1">
        <v>132203</v>
      </c>
      <c r="Y4586" s="1">
        <v>320</v>
      </c>
      <c r="Z4586" s="2">
        <v>0</v>
      </c>
      <c r="AA4586" s="2">
        <v>0</v>
      </c>
      <c r="AB4586" s="2">
        <v>139.13</v>
      </c>
    </row>
    <row r="4587" spans="24:28" x14ac:dyDescent="0.25">
      <c r="X4587" s="1">
        <v>132227</v>
      </c>
      <c r="Y4587" s="1">
        <v>320</v>
      </c>
      <c r="Z4587" s="2">
        <v>0</v>
      </c>
      <c r="AA4587" s="2">
        <v>39.94</v>
      </c>
      <c r="AB4587" s="2">
        <v>0</v>
      </c>
    </row>
    <row r="4588" spans="24:28" x14ac:dyDescent="0.25">
      <c r="X4588" s="1">
        <v>132228</v>
      </c>
      <c r="Y4588" s="1">
        <v>104</v>
      </c>
      <c r="Z4588" s="2">
        <v>1423.74</v>
      </c>
      <c r="AA4588" s="2">
        <v>199956.31</v>
      </c>
      <c r="AB4588" s="2">
        <v>2798.81</v>
      </c>
    </row>
    <row r="4589" spans="24:28" x14ac:dyDescent="0.25">
      <c r="X4589" s="1">
        <v>132233</v>
      </c>
      <c r="Y4589" s="1">
        <v>320</v>
      </c>
      <c r="Z4589" s="2">
        <v>48.23</v>
      </c>
      <c r="AA4589" s="2">
        <v>0</v>
      </c>
      <c r="AB4589" s="2">
        <v>48.14</v>
      </c>
    </row>
    <row r="4590" spans="24:28" x14ac:dyDescent="0.25">
      <c r="X4590" s="1">
        <v>132242</v>
      </c>
      <c r="Y4590" s="1">
        <v>104</v>
      </c>
      <c r="Z4590" s="2">
        <v>144.55000000000001</v>
      </c>
      <c r="AA4590" s="2">
        <v>0</v>
      </c>
      <c r="AB4590" s="2">
        <v>0</v>
      </c>
    </row>
    <row r="4591" spans="24:28" x14ac:dyDescent="0.25">
      <c r="X4591" s="1">
        <v>132263</v>
      </c>
      <c r="Y4591" s="1">
        <v>220</v>
      </c>
      <c r="Z4591" s="2">
        <v>0</v>
      </c>
      <c r="AA4591" s="2">
        <v>704.88</v>
      </c>
      <c r="AB4591" s="2">
        <v>0</v>
      </c>
    </row>
    <row r="4592" spans="24:28" x14ac:dyDescent="0.25">
      <c r="X4592" s="1">
        <v>132274</v>
      </c>
      <c r="Y4592" s="1">
        <v>290</v>
      </c>
      <c r="Z4592" s="2">
        <v>0</v>
      </c>
      <c r="AA4592" s="2">
        <v>2800</v>
      </c>
      <c r="AB4592" s="2">
        <v>0</v>
      </c>
    </row>
    <row r="4593" spans="24:28" x14ac:dyDescent="0.25">
      <c r="X4593" s="1">
        <v>132281</v>
      </c>
      <c r="Y4593" s="1">
        <v>400</v>
      </c>
      <c r="Z4593" s="2">
        <v>54.57</v>
      </c>
      <c r="AA4593" s="2">
        <v>0</v>
      </c>
      <c r="AB4593" s="2">
        <v>0</v>
      </c>
    </row>
    <row r="4594" spans="24:28" x14ac:dyDescent="0.25">
      <c r="X4594" s="1">
        <v>132294</v>
      </c>
      <c r="Y4594" s="1">
        <v>250</v>
      </c>
      <c r="Z4594" s="2">
        <v>411.78</v>
      </c>
      <c r="AA4594" s="2">
        <v>137.28</v>
      </c>
      <c r="AB4594" s="2">
        <v>123</v>
      </c>
    </row>
    <row r="4595" spans="24:28" x14ac:dyDescent="0.25">
      <c r="X4595" s="1">
        <v>132298</v>
      </c>
      <c r="Y4595" s="1">
        <v>340</v>
      </c>
      <c r="Z4595" s="2">
        <v>76.06</v>
      </c>
      <c r="AA4595" s="2">
        <v>0</v>
      </c>
      <c r="AB4595" s="2">
        <v>103.96</v>
      </c>
    </row>
    <row r="4596" spans="24:28" x14ac:dyDescent="0.25">
      <c r="X4596" s="1">
        <v>132300</v>
      </c>
      <c r="Y4596" s="1">
        <v>320</v>
      </c>
      <c r="Z4596" s="2">
        <v>0</v>
      </c>
      <c r="AA4596" s="2">
        <v>0</v>
      </c>
      <c r="AB4596" s="2">
        <v>109.76</v>
      </c>
    </row>
    <row r="4597" spans="24:28" x14ac:dyDescent="0.25">
      <c r="X4597" s="1">
        <v>132318</v>
      </c>
      <c r="Y4597" s="1">
        <v>104</v>
      </c>
      <c r="Z4597" s="2">
        <v>0</v>
      </c>
      <c r="AA4597" s="2">
        <v>39.229999999999997</v>
      </c>
      <c r="AB4597" s="2">
        <v>41</v>
      </c>
    </row>
    <row r="4598" spans="24:28" x14ac:dyDescent="0.25">
      <c r="X4598" s="1">
        <v>132330</v>
      </c>
      <c r="Y4598" s="1">
        <v>260</v>
      </c>
      <c r="Z4598" s="2">
        <v>2565.48</v>
      </c>
      <c r="AA4598" s="2">
        <v>647.07000000000005</v>
      </c>
      <c r="AB4598" s="2">
        <v>0</v>
      </c>
    </row>
    <row r="4599" spans="24:28" x14ac:dyDescent="0.25">
      <c r="X4599" s="1">
        <v>132331</v>
      </c>
      <c r="Y4599" s="1">
        <v>360</v>
      </c>
      <c r="Z4599" s="2">
        <v>105.92</v>
      </c>
      <c r="AA4599" s="2">
        <v>0</v>
      </c>
      <c r="AB4599" s="2">
        <v>196.46</v>
      </c>
    </row>
    <row r="4600" spans="24:28" x14ac:dyDescent="0.25">
      <c r="X4600" s="1">
        <v>132352</v>
      </c>
      <c r="Y4600" s="1">
        <v>370</v>
      </c>
      <c r="Z4600" s="2">
        <v>245.43</v>
      </c>
      <c r="AA4600" s="2">
        <v>93.58</v>
      </c>
      <c r="AB4600" s="2">
        <v>0</v>
      </c>
    </row>
    <row r="4601" spans="24:28" x14ac:dyDescent="0.25">
      <c r="X4601" s="1">
        <v>132374</v>
      </c>
      <c r="Y4601" s="1">
        <v>150</v>
      </c>
      <c r="Z4601" s="2">
        <v>275.39999999999998</v>
      </c>
      <c r="AA4601" s="2">
        <v>0</v>
      </c>
      <c r="AB4601" s="2">
        <v>0</v>
      </c>
    </row>
    <row r="4602" spans="24:28" x14ac:dyDescent="0.25">
      <c r="X4602" s="1">
        <v>132380</v>
      </c>
      <c r="Y4602" s="1">
        <v>777</v>
      </c>
      <c r="Z4602" s="2">
        <v>0</v>
      </c>
      <c r="AA4602" s="2">
        <v>191.9</v>
      </c>
      <c r="AB4602" s="2">
        <v>0</v>
      </c>
    </row>
    <row r="4603" spans="24:28" x14ac:dyDescent="0.25">
      <c r="X4603" s="1">
        <v>132410</v>
      </c>
      <c r="Y4603" s="1">
        <v>260</v>
      </c>
      <c r="Z4603" s="2">
        <v>0</v>
      </c>
      <c r="AA4603" s="2">
        <v>0</v>
      </c>
      <c r="AB4603" s="2">
        <v>74.150000000000006</v>
      </c>
    </row>
    <row r="4604" spans="24:28" x14ac:dyDescent="0.25">
      <c r="X4604" s="1">
        <v>132414</v>
      </c>
      <c r="Y4604" s="1">
        <v>500</v>
      </c>
      <c r="Z4604" s="2">
        <v>192.52</v>
      </c>
      <c r="AA4604" s="2">
        <v>0</v>
      </c>
      <c r="AB4604" s="2">
        <v>298.04000000000002</v>
      </c>
    </row>
    <row r="4605" spans="24:28" x14ac:dyDescent="0.25">
      <c r="X4605" s="1">
        <v>132415</v>
      </c>
      <c r="Y4605" s="1">
        <v>290</v>
      </c>
      <c r="Z4605" s="2">
        <v>0</v>
      </c>
      <c r="AA4605" s="2">
        <v>49.81</v>
      </c>
      <c r="AB4605" s="2">
        <v>0</v>
      </c>
    </row>
    <row r="4606" spans="24:28" x14ac:dyDescent="0.25">
      <c r="X4606" s="1">
        <v>132425</v>
      </c>
      <c r="Y4606" s="1">
        <v>250</v>
      </c>
      <c r="Z4606" s="2">
        <v>0</v>
      </c>
      <c r="AA4606" s="2">
        <v>258.67</v>
      </c>
      <c r="AB4606" s="2">
        <v>0</v>
      </c>
    </row>
    <row r="4607" spans="24:28" x14ac:dyDescent="0.25">
      <c r="X4607" s="1">
        <v>132428</v>
      </c>
      <c r="Y4607" s="1">
        <v>340</v>
      </c>
      <c r="Z4607" s="2">
        <v>0</v>
      </c>
      <c r="AA4607" s="2">
        <v>0</v>
      </c>
      <c r="AB4607" s="2">
        <v>319.83999999999997</v>
      </c>
    </row>
    <row r="4608" spans="24:28" x14ac:dyDescent="0.25">
      <c r="X4608" s="1">
        <v>132439</v>
      </c>
      <c r="Y4608" s="1">
        <v>555</v>
      </c>
      <c r="Z4608" s="2">
        <v>138.44999999999999</v>
      </c>
      <c r="AA4608" s="2">
        <v>0</v>
      </c>
      <c r="AB4608" s="2">
        <v>49.35</v>
      </c>
    </row>
    <row r="4609" spans="24:28" x14ac:dyDescent="0.25">
      <c r="X4609" s="1">
        <v>132451</v>
      </c>
      <c r="Y4609" s="1">
        <v>777</v>
      </c>
      <c r="Z4609" s="2">
        <v>1214.8800000000001</v>
      </c>
      <c r="AA4609" s="2">
        <v>1098.1199999999999</v>
      </c>
      <c r="AB4609" s="2">
        <v>0</v>
      </c>
    </row>
    <row r="4610" spans="24:28" x14ac:dyDescent="0.25">
      <c r="X4610" s="1">
        <v>132464</v>
      </c>
      <c r="Y4610" s="1">
        <v>4980</v>
      </c>
      <c r="Z4610" s="2">
        <v>0</v>
      </c>
      <c r="AA4610" s="2">
        <v>378.88</v>
      </c>
      <c r="AB4610" s="2">
        <v>0</v>
      </c>
    </row>
    <row r="4611" spans="24:28" x14ac:dyDescent="0.25">
      <c r="X4611" s="1">
        <v>132496</v>
      </c>
      <c r="Y4611" s="1">
        <v>220</v>
      </c>
      <c r="Z4611" s="2">
        <v>0</v>
      </c>
      <c r="AA4611" s="2">
        <v>0</v>
      </c>
      <c r="AB4611" s="2">
        <v>61.33</v>
      </c>
    </row>
    <row r="4612" spans="24:28" x14ac:dyDescent="0.25">
      <c r="X4612" s="1">
        <v>132506</v>
      </c>
      <c r="Y4612" s="1">
        <v>280</v>
      </c>
      <c r="Z4612" s="2">
        <v>0</v>
      </c>
      <c r="AA4612" s="2">
        <v>261.22000000000003</v>
      </c>
      <c r="AB4612" s="2">
        <v>0</v>
      </c>
    </row>
    <row r="4613" spans="24:28" x14ac:dyDescent="0.25">
      <c r="X4613" s="1">
        <v>132513</v>
      </c>
      <c r="Y4613" s="1">
        <v>340</v>
      </c>
      <c r="Z4613" s="2">
        <v>136.13999999999999</v>
      </c>
      <c r="AA4613" s="2">
        <v>0</v>
      </c>
      <c r="AB4613" s="2">
        <v>0</v>
      </c>
    </row>
    <row r="4614" spans="24:28" x14ac:dyDescent="0.25">
      <c r="X4614" s="1">
        <v>132514</v>
      </c>
      <c r="Y4614" s="1">
        <v>360</v>
      </c>
      <c r="Z4614" s="2">
        <v>0</v>
      </c>
      <c r="AA4614" s="2">
        <v>0</v>
      </c>
      <c r="AB4614" s="2">
        <v>24.09</v>
      </c>
    </row>
    <row r="4615" spans="24:28" x14ac:dyDescent="0.25">
      <c r="X4615" s="1">
        <v>132529</v>
      </c>
      <c r="Y4615" s="1">
        <v>220</v>
      </c>
      <c r="Z4615" s="2">
        <v>1287.48</v>
      </c>
      <c r="AA4615" s="2">
        <v>0</v>
      </c>
      <c r="AB4615" s="2">
        <v>5.13</v>
      </c>
    </row>
    <row r="4616" spans="24:28" x14ac:dyDescent="0.25">
      <c r="X4616" s="1">
        <v>132533</v>
      </c>
      <c r="Y4616" s="1">
        <v>260</v>
      </c>
      <c r="Z4616" s="2">
        <v>136.47</v>
      </c>
      <c r="AA4616" s="2">
        <v>0</v>
      </c>
      <c r="AB4616" s="2">
        <v>0</v>
      </c>
    </row>
    <row r="4617" spans="24:28" x14ac:dyDescent="0.25">
      <c r="X4617" s="1">
        <v>132562</v>
      </c>
      <c r="Y4617" s="1">
        <v>500</v>
      </c>
      <c r="Z4617" s="2">
        <v>198.72</v>
      </c>
      <c r="AA4617" s="2">
        <v>0</v>
      </c>
      <c r="AB4617" s="2">
        <v>0</v>
      </c>
    </row>
    <row r="4618" spans="24:28" x14ac:dyDescent="0.25">
      <c r="X4618" s="1">
        <v>132574</v>
      </c>
      <c r="Y4618" s="1">
        <v>220</v>
      </c>
      <c r="Z4618" s="2">
        <v>62.22</v>
      </c>
      <c r="AA4618" s="2">
        <v>0</v>
      </c>
      <c r="AB4618" s="2">
        <v>0</v>
      </c>
    </row>
    <row r="4619" spans="24:28" x14ac:dyDescent="0.25">
      <c r="X4619" s="1">
        <v>132586</v>
      </c>
      <c r="Y4619" s="1">
        <v>150</v>
      </c>
      <c r="Z4619" s="2">
        <v>0</v>
      </c>
      <c r="AA4619" s="2">
        <v>46.96</v>
      </c>
      <c r="AB4619" s="2">
        <v>0</v>
      </c>
    </row>
    <row r="4620" spans="24:28" x14ac:dyDescent="0.25">
      <c r="X4620" s="1">
        <v>132608</v>
      </c>
      <c r="Y4620" s="1">
        <v>360</v>
      </c>
      <c r="Z4620" s="2">
        <v>185.87</v>
      </c>
      <c r="AA4620" s="2">
        <v>78.7</v>
      </c>
      <c r="AB4620" s="2">
        <v>55.44</v>
      </c>
    </row>
    <row r="4621" spans="24:28" x14ac:dyDescent="0.25">
      <c r="X4621" s="1">
        <v>132619</v>
      </c>
      <c r="Y4621" s="1">
        <v>220</v>
      </c>
      <c r="Z4621" s="2">
        <v>0</v>
      </c>
      <c r="AA4621" s="2">
        <v>0</v>
      </c>
      <c r="AB4621" s="2">
        <v>183.24</v>
      </c>
    </row>
    <row r="4622" spans="24:28" x14ac:dyDescent="0.25">
      <c r="X4622" s="1">
        <v>132630</v>
      </c>
      <c r="Y4622" s="1">
        <v>150</v>
      </c>
      <c r="Z4622" s="2">
        <v>80.03</v>
      </c>
      <c r="AA4622" s="2">
        <v>0</v>
      </c>
      <c r="AB4622" s="2">
        <v>84.37</v>
      </c>
    </row>
    <row r="4623" spans="24:28" x14ac:dyDescent="0.25">
      <c r="X4623" s="1">
        <v>132645</v>
      </c>
      <c r="Y4623" s="1">
        <v>180</v>
      </c>
      <c r="Z4623" s="2">
        <v>94.37</v>
      </c>
      <c r="AA4623" s="2">
        <v>201.9</v>
      </c>
      <c r="AB4623" s="2">
        <v>0</v>
      </c>
    </row>
    <row r="4624" spans="24:28" x14ac:dyDescent="0.25">
      <c r="X4624" s="1">
        <v>132647</v>
      </c>
      <c r="Y4624" s="1">
        <v>340</v>
      </c>
      <c r="Z4624" s="2">
        <v>52.08</v>
      </c>
      <c r="AA4624" s="2">
        <v>0</v>
      </c>
      <c r="AB4624" s="2">
        <v>0</v>
      </c>
    </row>
    <row r="4625" spans="24:28" x14ac:dyDescent="0.25">
      <c r="X4625" s="1">
        <v>132650</v>
      </c>
      <c r="Y4625" s="1">
        <v>180</v>
      </c>
      <c r="Z4625" s="2">
        <v>27.21</v>
      </c>
      <c r="AA4625" s="2">
        <v>0</v>
      </c>
      <c r="AB4625" s="2">
        <v>0</v>
      </c>
    </row>
    <row r="4626" spans="24:28" x14ac:dyDescent="0.25">
      <c r="X4626" s="1">
        <v>132678</v>
      </c>
      <c r="Y4626" s="1">
        <v>360</v>
      </c>
      <c r="Z4626" s="2">
        <v>0</v>
      </c>
      <c r="AA4626" s="2">
        <v>0</v>
      </c>
      <c r="AB4626" s="2">
        <v>97.36</v>
      </c>
    </row>
    <row r="4627" spans="24:28" x14ac:dyDescent="0.25">
      <c r="X4627" s="1">
        <v>132680</v>
      </c>
      <c r="Y4627" s="1">
        <v>150</v>
      </c>
      <c r="Z4627" s="2">
        <v>45.07</v>
      </c>
      <c r="AA4627" s="2">
        <v>0</v>
      </c>
      <c r="AB4627" s="2">
        <v>0</v>
      </c>
    </row>
    <row r="4628" spans="24:28" x14ac:dyDescent="0.25">
      <c r="X4628" s="1">
        <v>132690</v>
      </c>
      <c r="Y4628" s="1">
        <v>150</v>
      </c>
      <c r="Z4628" s="2">
        <v>0</v>
      </c>
      <c r="AA4628" s="2">
        <v>0</v>
      </c>
      <c r="AB4628" s="2">
        <v>98.02</v>
      </c>
    </row>
    <row r="4629" spans="24:28" x14ac:dyDescent="0.25">
      <c r="X4629" s="1">
        <v>132691</v>
      </c>
      <c r="Y4629" s="1">
        <v>777</v>
      </c>
      <c r="Z4629" s="2">
        <v>185.31</v>
      </c>
      <c r="AA4629" s="2">
        <v>0</v>
      </c>
      <c r="AB4629" s="2">
        <v>0</v>
      </c>
    </row>
    <row r="4630" spans="24:28" x14ac:dyDescent="0.25">
      <c r="X4630" s="1">
        <v>132692</v>
      </c>
      <c r="Y4630" s="1">
        <v>250</v>
      </c>
      <c r="Z4630" s="2">
        <v>0</v>
      </c>
      <c r="AA4630" s="2">
        <v>56.62</v>
      </c>
      <c r="AB4630" s="2">
        <v>0</v>
      </c>
    </row>
    <row r="4631" spans="24:28" x14ac:dyDescent="0.25">
      <c r="X4631" s="1">
        <v>132694</v>
      </c>
      <c r="Y4631" s="1">
        <v>104</v>
      </c>
      <c r="Z4631" s="2">
        <v>0</v>
      </c>
      <c r="AA4631" s="2">
        <v>46.59</v>
      </c>
      <c r="AB4631" s="2">
        <v>0</v>
      </c>
    </row>
    <row r="4632" spans="24:28" x14ac:dyDescent="0.25">
      <c r="X4632" s="1">
        <v>132696</v>
      </c>
      <c r="Y4632" s="1">
        <v>4980</v>
      </c>
      <c r="Z4632" s="2">
        <v>0</v>
      </c>
      <c r="AA4632" s="2">
        <v>0</v>
      </c>
      <c r="AB4632" s="2">
        <v>43.21</v>
      </c>
    </row>
    <row r="4633" spans="24:28" x14ac:dyDescent="0.25">
      <c r="X4633" s="1">
        <v>132707</v>
      </c>
      <c r="Y4633" s="1">
        <v>180</v>
      </c>
      <c r="Z4633" s="2">
        <v>0</v>
      </c>
      <c r="AA4633" s="2">
        <v>100.18</v>
      </c>
      <c r="AB4633" s="2">
        <v>80.33</v>
      </c>
    </row>
    <row r="4634" spans="24:28" x14ac:dyDescent="0.25">
      <c r="X4634" s="1">
        <v>132709</v>
      </c>
      <c r="Y4634" s="1">
        <v>290</v>
      </c>
      <c r="Z4634" s="2">
        <v>358</v>
      </c>
      <c r="AA4634" s="2">
        <v>0</v>
      </c>
      <c r="AB4634" s="2">
        <v>0</v>
      </c>
    </row>
    <row r="4635" spans="24:28" x14ac:dyDescent="0.25">
      <c r="X4635" s="1">
        <v>132717</v>
      </c>
      <c r="Y4635" s="1">
        <v>320</v>
      </c>
      <c r="Z4635" s="2">
        <v>137.69999999999999</v>
      </c>
      <c r="AA4635" s="2">
        <v>0</v>
      </c>
      <c r="AB4635" s="2">
        <v>310.66000000000003</v>
      </c>
    </row>
    <row r="4636" spans="24:28" x14ac:dyDescent="0.25">
      <c r="X4636" s="1">
        <v>132721</v>
      </c>
      <c r="Y4636" s="1">
        <v>220</v>
      </c>
      <c r="Z4636" s="2">
        <v>120.39</v>
      </c>
      <c r="AA4636" s="2">
        <v>45.4</v>
      </c>
      <c r="AB4636" s="2">
        <v>148.97</v>
      </c>
    </row>
    <row r="4637" spans="24:28" x14ac:dyDescent="0.25">
      <c r="X4637" s="1">
        <v>132729</v>
      </c>
      <c r="Y4637" s="1">
        <v>290</v>
      </c>
      <c r="Z4637" s="2">
        <v>349</v>
      </c>
      <c r="AA4637" s="2">
        <v>0</v>
      </c>
      <c r="AB4637" s="2">
        <v>0</v>
      </c>
    </row>
    <row r="4638" spans="24:28" x14ac:dyDescent="0.25">
      <c r="X4638" s="1">
        <v>132731</v>
      </c>
      <c r="Y4638" s="1">
        <v>450</v>
      </c>
      <c r="Z4638" s="2">
        <v>0</v>
      </c>
      <c r="AA4638" s="2">
        <v>35.840000000000003</v>
      </c>
      <c r="AB4638" s="2">
        <v>0</v>
      </c>
    </row>
    <row r="4639" spans="24:28" x14ac:dyDescent="0.25">
      <c r="X4639" s="1">
        <v>132734</v>
      </c>
      <c r="Y4639" s="1">
        <v>340</v>
      </c>
      <c r="Z4639" s="2">
        <v>0</v>
      </c>
      <c r="AA4639" s="2">
        <v>42.32</v>
      </c>
      <c r="AB4639" s="2">
        <v>0</v>
      </c>
    </row>
    <row r="4640" spans="24:28" x14ac:dyDescent="0.25">
      <c r="X4640" s="1">
        <v>132743</v>
      </c>
      <c r="Y4640" s="1">
        <v>150</v>
      </c>
      <c r="Z4640" s="2">
        <v>82.68</v>
      </c>
      <c r="AA4640" s="2">
        <v>0</v>
      </c>
      <c r="AB4640" s="2">
        <v>45.56</v>
      </c>
    </row>
    <row r="4641" spans="24:28" x14ac:dyDescent="0.25">
      <c r="X4641" s="1">
        <v>132761</v>
      </c>
      <c r="Y4641" s="1">
        <v>280</v>
      </c>
      <c r="Z4641" s="2">
        <v>0</v>
      </c>
      <c r="AA4641" s="2">
        <v>0</v>
      </c>
      <c r="AB4641" s="2">
        <v>20.8</v>
      </c>
    </row>
    <row r="4642" spans="24:28" x14ac:dyDescent="0.25">
      <c r="X4642" s="1">
        <v>132764</v>
      </c>
      <c r="Y4642" s="1">
        <v>370</v>
      </c>
      <c r="Z4642" s="2">
        <v>187.4</v>
      </c>
      <c r="AA4642" s="2">
        <v>0</v>
      </c>
      <c r="AB4642" s="2">
        <v>0</v>
      </c>
    </row>
    <row r="4643" spans="24:28" x14ac:dyDescent="0.25">
      <c r="X4643" s="1">
        <v>132765</v>
      </c>
      <c r="Y4643" s="1">
        <v>104</v>
      </c>
      <c r="Z4643" s="2">
        <v>130.82</v>
      </c>
      <c r="AA4643" s="2">
        <v>128.81</v>
      </c>
      <c r="AB4643" s="2">
        <v>0</v>
      </c>
    </row>
    <row r="4644" spans="24:28" x14ac:dyDescent="0.25">
      <c r="X4644" s="1">
        <v>132784</v>
      </c>
      <c r="Y4644" s="1">
        <v>370</v>
      </c>
      <c r="Z4644" s="2">
        <v>0</v>
      </c>
      <c r="AA4644" s="2">
        <v>276.48</v>
      </c>
      <c r="AB4644" s="2">
        <v>0</v>
      </c>
    </row>
    <row r="4645" spans="24:28" x14ac:dyDescent="0.25">
      <c r="X4645" s="1">
        <v>132785</v>
      </c>
      <c r="Y4645" s="1">
        <v>340</v>
      </c>
      <c r="Z4645" s="2">
        <v>109.5</v>
      </c>
      <c r="AA4645" s="2">
        <v>229.73</v>
      </c>
      <c r="AB4645" s="2">
        <v>176.8</v>
      </c>
    </row>
    <row r="4646" spans="24:28" x14ac:dyDescent="0.25">
      <c r="X4646" s="1">
        <v>132798</v>
      </c>
      <c r="Y4646" s="1">
        <v>777</v>
      </c>
      <c r="Z4646" s="2">
        <v>2430.59</v>
      </c>
      <c r="AA4646" s="2">
        <v>0</v>
      </c>
      <c r="AB4646" s="2">
        <v>0</v>
      </c>
    </row>
    <row r="4647" spans="24:28" x14ac:dyDescent="0.25">
      <c r="X4647" s="1">
        <v>132821</v>
      </c>
      <c r="Y4647" s="1">
        <v>4980</v>
      </c>
      <c r="Z4647" s="2">
        <v>90.18</v>
      </c>
      <c r="AA4647" s="2">
        <v>0</v>
      </c>
      <c r="AB4647" s="2">
        <v>0</v>
      </c>
    </row>
    <row r="4648" spans="24:28" x14ac:dyDescent="0.25">
      <c r="X4648" s="1">
        <v>132825</v>
      </c>
      <c r="Y4648" s="1">
        <v>4980</v>
      </c>
      <c r="Z4648" s="2">
        <v>186.76</v>
      </c>
      <c r="AA4648" s="2">
        <v>335.17</v>
      </c>
      <c r="AB4648" s="2">
        <v>320.08</v>
      </c>
    </row>
    <row r="4649" spans="24:28" x14ac:dyDescent="0.25">
      <c r="X4649" s="1">
        <v>132827</v>
      </c>
      <c r="Y4649" s="1">
        <v>555</v>
      </c>
      <c r="Z4649" s="2">
        <v>5.46</v>
      </c>
      <c r="AA4649" s="2">
        <v>0</v>
      </c>
      <c r="AB4649" s="2">
        <v>0</v>
      </c>
    </row>
    <row r="4650" spans="24:28" x14ac:dyDescent="0.25">
      <c r="X4650" s="1">
        <v>132829</v>
      </c>
      <c r="Y4650" s="1">
        <v>260</v>
      </c>
      <c r="Z4650" s="2">
        <v>173.63</v>
      </c>
      <c r="AA4650" s="2">
        <v>184.34</v>
      </c>
      <c r="AB4650" s="2">
        <v>0</v>
      </c>
    </row>
    <row r="4651" spans="24:28" x14ac:dyDescent="0.25">
      <c r="X4651" s="1">
        <v>132834</v>
      </c>
      <c r="Y4651" s="1">
        <v>340</v>
      </c>
      <c r="Z4651" s="2">
        <v>0</v>
      </c>
      <c r="AA4651" s="2">
        <v>0</v>
      </c>
      <c r="AB4651" s="2">
        <v>63.41</v>
      </c>
    </row>
    <row r="4652" spans="24:28" x14ac:dyDescent="0.25">
      <c r="X4652" s="1">
        <v>132842</v>
      </c>
      <c r="Y4652" s="1">
        <v>150</v>
      </c>
      <c r="Z4652" s="2">
        <v>163.47</v>
      </c>
      <c r="AA4652" s="2">
        <v>46.96</v>
      </c>
      <c r="AB4652" s="2">
        <v>46.96</v>
      </c>
    </row>
    <row r="4653" spans="24:28" x14ac:dyDescent="0.25">
      <c r="X4653" s="1">
        <v>132847</v>
      </c>
      <c r="Y4653" s="1">
        <v>280</v>
      </c>
      <c r="Z4653" s="2">
        <v>49.9</v>
      </c>
      <c r="AA4653" s="2">
        <v>49.86</v>
      </c>
      <c r="AB4653" s="2">
        <v>0</v>
      </c>
    </row>
    <row r="4654" spans="24:28" x14ac:dyDescent="0.25">
      <c r="X4654" s="1">
        <v>132848</v>
      </c>
      <c r="Y4654" s="1">
        <v>340</v>
      </c>
      <c r="Z4654" s="2">
        <v>0</v>
      </c>
      <c r="AA4654" s="2">
        <v>184.02</v>
      </c>
      <c r="AB4654" s="2">
        <v>0</v>
      </c>
    </row>
    <row r="4655" spans="24:28" x14ac:dyDescent="0.25">
      <c r="X4655" s="1">
        <v>132853</v>
      </c>
      <c r="Y4655" s="1">
        <v>370</v>
      </c>
      <c r="Z4655" s="2">
        <v>28.46</v>
      </c>
      <c r="AA4655" s="2">
        <v>0</v>
      </c>
      <c r="AB4655" s="2">
        <v>0</v>
      </c>
    </row>
    <row r="4656" spans="24:28" x14ac:dyDescent="0.25">
      <c r="X4656" s="1">
        <v>132872</v>
      </c>
      <c r="Y4656" s="1">
        <v>340</v>
      </c>
      <c r="Z4656" s="2">
        <v>128.49</v>
      </c>
      <c r="AA4656" s="2">
        <v>0</v>
      </c>
      <c r="AB4656" s="2">
        <v>496.48</v>
      </c>
    </row>
    <row r="4657" spans="24:28" x14ac:dyDescent="0.25">
      <c r="X4657" s="1">
        <v>132877</v>
      </c>
      <c r="Y4657" s="1">
        <v>150</v>
      </c>
      <c r="Z4657" s="2">
        <v>411.98</v>
      </c>
      <c r="AA4657" s="2">
        <v>409.86</v>
      </c>
      <c r="AB4657" s="2">
        <v>754.12</v>
      </c>
    </row>
    <row r="4658" spans="24:28" x14ac:dyDescent="0.25">
      <c r="X4658" s="1">
        <v>132886</v>
      </c>
      <c r="Y4658" s="1">
        <v>260</v>
      </c>
      <c r="Z4658" s="2">
        <v>0</v>
      </c>
      <c r="AA4658" s="2">
        <v>46.59</v>
      </c>
      <c r="AB4658" s="2">
        <v>47.75</v>
      </c>
    </row>
    <row r="4659" spans="24:28" x14ac:dyDescent="0.25">
      <c r="X4659" s="1">
        <v>132892</v>
      </c>
      <c r="Y4659" s="1">
        <v>150</v>
      </c>
      <c r="Z4659" s="2">
        <v>175.44</v>
      </c>
      <c r="AA4659" s="2">
        <v>0</v>
      </c>
      <c r="AB4659" s="2">
        <v>0</v>
      </c>
    </row>
    <row r="4660" spans="24:28" x14ac:dyDescent="0.25">
      <c r="X4660" s="1">
        <v>132898</v>
      </c>
      <c r="Y4660" s="1">
        <v>180</v>
      </c>
      <c r="Z4660" s="2">
        <v>142.88999999999999</v>
      </c>
      <c r="AA4660" s="2">
        <v>178.23</v>
      </c>
      <c r="AB4660" s="2">
        <v>0</v>
      </c>
    </row>
    <row r="4661" spans="24:28" x14ac:dyDescent="0.25">
      <c r="X4661" s="1">
        <v>132913</v>
      </c>
      <c r="Y4661" s="1">
        <v>370</v>
      </c>
      <c r="Z4661" s="2">
        <v>384.32</v>
      </c>
      <c r="AA4661" s="2">
        <v>0</v>
      </c>
      <c r="AB4661" s="2">
        <v>0</v>
      </c>
    </row>
    <row r="4662" spans="24:28" x14ac:dyDescent="0.25">
      <c r="X4662" s="1">
        <v>132916</v>
      </c>
      <c r="Y4662" s="1">
        <v>260</v>
      </c>
      <c r="Z4662" s="2">
        <v>0</v>
      </c>
      <c r="AA4662" s="2">
        <v>63.08</v>
      </c>
      <c r="AB4662" s="2">
        <v>0</v>
      </c>
    </row>
    <row r="4663" spans="24:28" x14ac:dyDescent="0.25">
      <c r="X4663" s="1">
        <v>132917</v>
      </c>
      <c r="Y4663" s="1">
        <v>260</v>
      </c>
      <c r="Z4663" s="2">
        <v>0</v>
      </c>
      <c r="AA4663" s="2">
        <v>184.34</v>
      </c>
      <c r="AB4663" s="2">
        <v>0</v>
      </c>
    </row>
    <row r="4664" spans="24:28" x14ac:dyDescent="0.25">
      <c r="X4664" s="1">
        <v>132923</v>
      </c>
      <c r="Y4664" s="1">
        <v>250</v>
      </c>
      <c r="Z4664" s="2">
        <v>0</v>
      </c>
      <c r="AA4664" s="2">
        <v>116.76</v>
      </c>
      <c r="AB4664" s="2">
        <v>0</v>
      </c>
    </row>
    <row r="4665" spans="24:28" x14ac:dyDescent="0.25">
      <c r="X4665" s="1">
        <v>132925</v>
      </c>
      <c r="Y4665" s="1">
        <v>260</v>
      </c>
      <c r="Z4665" s="2">
        <v>0</v>
      </c>
      <c r="AA4665" s="2">
        <v>36.86</v>
      </c>
      <c r="AB4665" s="2">
        <v>0</v>
      </c>
    </row>
    <row r="4666" spans="24:28" x14ac:dyDescent="0.25">
      <c r="X4666" s="1">
        <v>132929</v>
      </c>
      <c r="Y4666" s="1">
        <v>370</v>
      </c>
      <c r="Z4666" s="2">
        <v>0</v>
      </c>
      <c r="AA4666" s="2">
        <v>0</v>
      </c>
      <c r="AB4666" s="2">
        <v>167.64</v>
      </c>
    </row>
    <row r="4667" spans="24:28" x14ac:dyDescent="0.25">
      <c r="X4667" s="1">
        <v>132937</v>
      </c>
      <c r="Y4667" s="1">
        <v>150</v>
      </c>
      <c r="Z4667" s="2">
        <v>87.96</v>
      </c>
      <c r="AA4667" s="2">
        <v>0</v>
      </c>
      <c r="AB4667" s="2">
        <v>0</v>
      </c>
    </row>
    <row r="4668" spans="24:28" x14ac:dyDescent="0.25">
      <c r="X4668" s="1">
        <v>132938</v>
      </c>
      <c r="Y4668" s="1">
        <v>150</v>
      </c>
      <c r="Z4668" s="2">
        <v>200.14</v>
      </c>
      <c r="AA4668" s="2">
        <v>0</v>
      </c>
      <c r="AB4668" s="2">
        <v>0</v>
      </c>
    </row>
    <row r="4669" spans="24:28" x14ac:dyDescent="0.25">
      <c r="X4669" s="1">
        <v>132951</v>
      </c>
      <c r="Y4669" s="1">
        <v>250</v>
      </c>
      <c r="Z4669" s="2">
        <v>203.49</v>
      </c>
      <c r="AA4669" s="2">
        <v>0</v>
      </c>
      <c r="AB4669" s="2">
        <v>139.77000000000001</v>
      </c>
    </row>
    <row r="4670" spans="24:28" x14ac:dyDescent="0.25">
      <c r="X4670" s="1">
        <v>132955</v>
      </c>
      <c r="Y4670" s="1">
        <v>290</v>
      </c>
      <c r="Z4670" s="2">
        <v>78.63</v>
      </c>
      <c r="AA4670" s="2">
        <v>178.08</v>
      </c>
      <c r="AB4670" s="2">
        <v>52.34</v>
      </c>
    </row>
    <row r="4671" spans="24:28" x14ac:dyDescent="0.25">
      <c r="X4671" s="1">
        <v>132957</v>
      </c>
      <c r="Y4671" s="1">
        <v>450</v>
      </c>
      <c r="Z4671" s="2">
        <v>0</v>
      </c>
      <c r="AA4671" s="2">
        <v>0</v>
      </c>
      <c r="AB4671" s="2">
        <v>105.98</v>
      </c>
    </row>
    <row r="4672" spans="24:28" x14ac:dyDescent="0.25">
      <c r="X4672" s="1">
        <v>132973</v>
      </c>
      <c r="Y4672" s="1">
        <v>290</v>
      </c>
      <c r="Z4672" s="2">
        <v>0</v>
      </c>
      <c r="AA4672" s="2">
        <v>0</v>
      </c>
      <c r="AB4672" s="2">
        <v>364.24</v>
      </c>
    </row>
    <row r="4673" spans="24:28" x14ac:dyDescent="0.25">
      <c r="X4673" s="1">
        <v>132980</v>
      </c>
      <c r="Y4673" s="1">
        <v>4980</v>
      </c>
      <c r="Z4673" s="2">
        <v>0</v>
      </c>
      <c r="AA4673" s="2">
        <v>225.32</v>
      </c>
      <c r="AB4673" s="2">
        <v>0</v>
      </c>
    </row>
    <row r="4674" spans="24:28" x14ac:dyDescent="0.25">
      <c r="X4674" s="1">
        <v>132987</v>
      </c>
      <c r="Y4674" s="1">
        <v>370</v>
      </c>
      <c r="Z4674" s="2">
        <v>0</v>
      </c>
      <c r="AA4674" s="2">
        <v>501.4</v>
      </c>
      <c r="AB4674" s="2">
        <v>0</v>
      </c>
    </row>
    <row r="4675" spans="24:28" x14ac:dyDescent="0.25">
      <c r="X4675" s="1">
        <v>132999</v>
      </c>
      <c r="Y4675" s="1">
        <v>4980</v>
      </c>
      <c r="Z4675" s="2">
        <v>180.67</v>
      </c>
      <c r="AA4675" s="2">
        <v>231.56</v>
      </c>
      <c r="AB4675" s="2">
        <v>0</v>
      </c>
    </row>
    <row r="4676" spans="24:28" x14ac:dyDescent="0.25">
      <c r="X4676" s="1">
        <v>133002</v>
      </c>
      <c r="Y4676" s="1">
        <v>300</v>
      </c>
      <c r="Z4676" s="2">
        <v>0</v>
      </c>
      <c r="AA4676" s="2">
        <v>0</v>
      </c>
      <c r="AB4676" s="2">
        <v>5.36</v>
      </c>
    </row>
    <row r="4677" spans="24:28" x14ac:dyDescent="0.25">
      <c r="X4677" s="1">
        <v>133006</v>
      </c>
      <c r="Y4677" s="1">
        <v>4980</v>
      </c>
      <c r="Z4677" s="2">
        <v>0</v>
      </c>
      <c r="AA4677" s="2">
        <v>0</v>
      </c>
      <c r="AB4677" s="2">
        <v>40.08</v>
      </c>
    </row>
    <row r="4678" spans="24:28" x14ac:dyDescent="0.25">
      <c r="X4678" s="1">
        <v>133008</v>
      </c>
      <c r="Y4678" s="1">
        <v>150</v>
      </c>
      <c r="Z4678" s="2">
        <v>443.88</v>
      </c>
      <c r="AA4678" s="2">
        <v>273.16000000000003</v>
      </c>
      <c r="AB4678" s="2">
        <v>229.45</v>
      </c>
    </row>
    <row r="4679" spans="24:28" x14ac:dyDescent="0.25">
      <c r="X4679" s="1">
        <v>133020</v>
      </c>
      <c r="Y4679" s="1">
        <v>180</v>
      </c>
      <c r="Z4679" s="2">
        <v>26.79</v>
      </c>
      <c r="AA4679" s="2">
        <v>46.83</v>
      </c>
      <c r="AB4679" s="2">
        <v>0</v>
      </c>
    </row>
    <row r="4680" spans="24:28" x14ac:dyDescent="0.25">
      <c r="X4680" s="1">
        <v>133024</v>
      </c>
      <c r="Y4680" s="1">
        <v>370</v>
      </c>
      <c r="Z4680" s="2">
        <v>74.42</v>
      </c>
      <c r="AA4680" s="2">
        <v>0</v>
      </c>
      <c r="AB4680" s="2">
        <v>0</v>
      </c>
    </row>
    <row r="4681" spans="24:28" x14ac:dyDescent="0.25">
      <c r="X4681" s="1">
        <v>133026</v>
      </c>
      <c r="Y4681" s="1">
        <v>150</v>
      </c>
      <c r="Z4681" s="2">
        <v>210.71</v>
      </c>
      <c r="AA4681" s="2">
        <v>0</v>
      </c>
      <c r="AB4681" s="2">
        <v>0</v>
      </c>
    </row>
    <row r="4682" spans="24:28" x14ac:dyDescent="0.25">
      <c r="X4682" s="1">
        <v>133028</v>
      </c>
      <c r="Y4682" s="1">
        <v>290</v>
      </c>
      <c r="Z4682" s="2">
        <v>0</v>
      </c>
      <c r="AA4682" s="2">
        <v>0</v>
      </c>
      <c r="AB4682" s="2">
        <v>147</v>
      </c>
    </row>
    <row r="4683" spans="24:28" x14ac:dyDescent="0.25">
      <c r="X4683" s="1">
        <v>133037</v>
      </c>
      <c r="Y4683" s="1">
        <v>250</v>
      </c>
      <c r="Z4683" s="2">
        <v>558.37</v>
      </c>
      <c r="AA4683" s="2">
        <v>364.96</v>
      </c>
      <c r="AB4683" s="2">
        <v>191.34</v>
      </c>
    </row>
    <row r="4684" spans="24:28" x14ac:dyDescent="0.25">
      <c r="X4684" s="1">
        <v>133063</v>
      </c>
      <c r="Y4684" s="1">
        <v>555</v>
      </c>
      <c r="Z4684" s="2">
        <v>578.82000000000005</v>
      </c>
      <c r="AA4684" s="2">
        <v>222.96</v>
      </c>
      <c r="AB4684" s="2">
        <v>366.48</v>
      </c>
    </row>
    <row r="4685" spans="24:28" x14ac:dyDescent="0.25">
      <c r="X4685" s="1">
        <v>133088</v>
      </c>
      <c r="Y4685" s="1">
        <v>400</v>
      </c>
      <c r="Z4685" s="2">
        <v>0</v>
      </c>
      <c r="AA4685" s="2">
        <v>93.32</v>
      </c>
      <c r="AB4685" s="2">
        <v>0</v>
      </c>
    </row>
    <row r="4686" spans="24:28" x14ac:dyDescent="0.25">
      <c r="X4686" s="1">
        <v>133093</v>
      </c>
      <c r="Y4686" s="1">
        <v>220</v>
      </c>
      <c r="Z4686" s="2">
        <v>50.49</v>
      </c>
      <c r="AA4686" s="2">
        <v>0</v>
      </c>
      <c r="AB4686" s="2">
        <v>0</v>
      </c>
    </row>
    <row r="4687" spans="24:28" x14ac:dyDescent="0.25">
      <c r="X4687" s="1">
        <v>133106</v>
      </c>
      <c r="Y4687" s="1">
        <v>300</v>
      </c>
      <c r="Z4687" s="2">
        <v>0</v>
      </c>
      <c r="AA4687" s="2">
        <v>0</v>
      </c>
      <c r="AB4687" s="2">
        <v>207.92</v>
      </c>
    </row>
    <row r="4688" spans="24:28" x14ac:dyDescent="0.25">
      <c r="X4688" s="1">
        <v>133109</v>
      </c>
      <c r="Y4688" s="1">
        <v>260</v>
      </c>
      <c r="Z4688" s="2">
        <v>367.88</v>
      </c>
      <c r="AA4688" s="2">
        <v>0</v>
      </c>
      <c r="AB4688" s="2">
        <v>68.930000000000007</v>
      </c>
    </row>
    <row r="4689" spans="24:28" x14ac:dyDescent="0.25">
      <c r="X4689" s="1">
        <v>133117</v>
      </c>
      <c r="Y4689" s="1">
        <v>370</v>
      </c>
      <c r="Z4689" s="2">
        <v>0</v>
      </c>
      <c r="AA4689" s="2">
        <v>0</v>
      </c>
      <c r="AB4689" s="2">
        <v>190.92</v>
      </c>
    </row>
    <row r="4690" spans="24:28" x14ac:dyDescent="0.25">
      <c r="X4690" s="1">
        <v>133123</v>
      </c>
      <c r="Y4690" s="1">
        <v>340</v>
      </c>
      <c r="Z4690" s="2">
        <v>0</v>
      </c>
      <c r="AA4690" s="2">
        <v>234.45</v>
      </c>
      <c r="AB4690" s="2">
        <v>0</v>
      </c>
    </row>
    <row r="4691" spans="24:28" x14ac:dyDescent="0.25">
      <c r="X4691" s="1">
        <v>133137</v>
      </c>
      <c r="Y4691" s="1">
        <v>340</v>
      </c>
      <c r="Z4691" s="2">
        <v>0</v>
      </c>
      <c r="AA4691" s="2">
        <v>52.59</v>
      </c>
      <c r="AB4691" s="2">
        <v>56.15</v>
      </c>
    </row>
    <row r="4692" spans="24:28" x14ac:dyDescent="0.25">
      <c r="X4692" s="1">
        <v>133179</v>
      </c>
      <c r="Y4692" s="1">
        <v>290</v>
      </c>
      <c r="Z4692" s="2">
        <v>0</v>
      </c>
      <c r="AA4692" s="2">
        <v>27.84</v>
      </c>
      <c r="AB4692" s="2">
        <v>0</v>
      </c>
    </row>
    <row r="4693" spans="24:28" x14ac:dyDescent="0.25">
      <c r="X4693" s="1">
        <v>133191</v>
      </c>
      <c r="Y4693" s="1">
        <v>650</v>
      </c>
      <c r="Z4693" s="2">
        <v>0</v>
      </c>
      <c r="AA4693" s="2">
        <v>26.55</v>
      </c>
      <c r="AB4693" s="2">
        <v>0</v>
      </c>
    </row>
    <row r="4694" spans="24:28" x14ac:dyDescent="0.25">
      <c r="X4694" s="1">
        <v>133215</v>
      </c>
      <c r="Y4694" s="1">
        <v>450</v>
      </c>
      <c r="Z4694" s="2">
        <v>0</v>
      </c>
      <c r="AA4694" s="2">
        <v>26.52</v>
      </c>
      <c r="AB4694" s="2">
        <v>82.17</v>
      </c>
    </row>
    <row r="4695" spans="24:28" x14ac:dyDescent="0.25">
      <c r="X4695" s="1">
        <v>133229</v>
      </c>
      <c r="Y4695" s="1">
        <v>340</v>
      </c>
      <c r="Z4695" s="2">
        <v>116.88</v>
      </c>
      <c r="AA4695" s="2">
        <v>0</v>
      </c>
      <c r="AB4695" s="2">
        <v>0</v>
      </c>
    </row>
    <row r="4696" spans="24:28" x14ac:dyDescent="0.25">
      <c r="X4696" s="1">
        <v>133233</v>
      </c>
      <c r="Y4696" s="1">
        <v>555</v>
      </c>
      <c r="Z4696" s="2">
        <v>129.68</v>
      </c>
      <c r="AA4696" s="2">
        <v>0</v>
      </c>
      <c r="AB4696" s="2">
        <v>0</v>
      </c>
    </row>
    <row r="4697" spans="24:28" x14ac:dyDescent="0.25">
      <c r="X4697" s="1">
        <v>133239</v>
      </c>
      <c r="Y4697" s="1">
        <v>340</v>
      </c>
      <c r="Z4697" s="2">
        <v>0</v>
      </c>
      <c r="AA4697" s="2">
        <v>0</v>
      </c>
      <c r="AB4697" s="2">
        <v>133.58000000000001</v>
      </c>
    </row>
    <row r="4698" spans="24:28" x14ac:dyDescent="0.25">
      <c r="X4698" s="1">
        <v>133268</v>
      </c>
      <c r="Y4698" s="1">
        <v>340</v>
      </c>
      <c r="Z4698" s="2">
        <v>0</v>
      </c>
      <c r="AA4698" s="2">
        <v>56.82</v>
      </c>
      <c r="AB4698" s="2">
        <v>186.64</v>
      </c>
    </row>
    <row r="4699" spans="24:28" x14ac:dyDescent="0.25">
      <c r="X4699" s="1">
        <v>133276</v>
      </c>
      <c r="Y4699" s="1">
        <v>280</v>
      </c>
      <c r="Z4699" s="2">
        <v>0</v>
      </c>
      <c r="AA4699" s="2">
        <v>149.27000000000001</v>
      </c>
      <c r="AB4699" s="2">
        <v>0</v>
      </c>
    </row>
    <row r="4700" spans="24:28" x14ac:dyDescent="0.25">
      <c r="X4700" s="1">
        <v>133289</v>
      </c>
      <c r="Y4700" s="1">
        <v>340</v>
      </c>
      <c r="Z4700" s="2">
        <v>454.1</v>
      </c>
      <c r="AA4700" s="2">
        <v>0</v>
      </c>
      <c r="AB4700" s="2">
        <v>0</v>
      </c>
    </row>
    <row r="4701" spans="24:28" x14ac:dyDescent="0.25">
      <c r="X4701" s="1">
        <v>133294</v>
      </c>
      <c r="Y4701" s="1">
        <v>340</v>
      </c>
      <c r="Z4701" s="2">
        <v>0</v>
      </c>
      <c r="AA4701" s="2">
        <v>210.64</v>
      </c>
      <c r="AB4701" s="2">
        <v>0</v>
      </c>
    </row>
    <row r="4702" spans="24:28" x14ac:dyDescent="0.25">
      <c r="X4702" s="1">
        <v>133297</v>
      </c>
      <c r="Y4702" s="1">
        <v>150</v>
      </c>
      <c r="Z4702" s="2">
        <v>45.9</v>
      </c>
      <c r="AA4702" s="2">
        <v>0</v>
      </c>
      <c r="AB4702" s="2">
        <v>98.02</v>
      </c>
    </row>
    <row r="4703" spans="24:28" x14ac:dyDescent="0.25">
      <c r="X4703" s="1">
        <v>133298</v>
      </c>
      <c r="Y4703" s="1">
        <v>260</v>
      </c>
      <c r="Z4703" s="2">
        <v>0</v>
      </c>
      <c r="AA4703" s="2">
        <v>0</v>
      </c>
      <c r="AB4703" s="2">
        <v>423.98</v>
      </c>
    </row>
    <row r="4704" spans="24:28" x14ac:dyDescent="0.25">
      <c r="X4704" s="1">
        <v>133310</v>
      </c>
      <c r="Y4704" s="1">
        <v>360</v>
      </c>
      <c r="Z4704" s="2">
        <v>49.51</v>
      </c>
      <c r="AA4704" s="2">
        <v>0</v>
      </c>
      <c r="AB4704" s="2">
        <v>0</v>
      </c>
    </row>
    <row r="4705" spans="24:28" x14ac:dyDescent="0.25">
      <c r="X4705" s="1">
        <v>133313</v>
      </c>
      <c r="Y4705" s="1">
        <v>340</v>
      </c>
      <c r="Z4705" s="2">
        <v>69.84</v>
      </c>
      <c r="AA4705" s="2">
        <v>0</v>
      </c>
      <c r="AB4705" s="2">
        <v>56.53</v>
      </c>
    </row>
    <row r="4706" spans="24:28" x14ac:dyDescent="0.25">
      <c r="X4706" s="1">
        <v>133316</v>
      </c>
      <c r="Y4706" s="1">
        <v>150</v>
      </c>
      <c r="Z4706" s="2">
        <v>185.93</v>
      </c>
      <c r="AA4706" s="2">
        <v>192.93</v>
      </c>
      <c r="AB4706" s="2">
        <v>190.24</v>
      </c>
    </row>
    <row r="4707" spans="24:28" x14ac:dyDescent="0.25">
      <c r="X4707" s="1">
        <v>133321</v>
      </c>
      <c r="Y4707" s="1">
        <v>777</v>
      </c>
      <c r="Z4707" s="2">
        <v>0</v>
      </c>
      <c r="AA4707" s="2">
        <v>14743.22</v>
      </c>
      <c r="AB4707" s="2">
        <v>0</v>
      </c>
    </row>
    <row r="4708" spans="24:28" x14ac:dyDescent="0.25">
      <c r="X4708" s="1">
        <v>133347</v>
      </c>
      <c r="Y4708" s="1">
        <v>360</v>
      </c>
      <c r="Z4708" s="2">
        <v>179.49</v>
      </c>
      <c r="AA4708" s="2">
        <v>0</v>
      </c>
      <c r="AB4708" s="2">
        <v>0</v>
      </c>
    </row>
    <row r="4709" spans="24:28" x14ac:dyDescent="0.25">
      <c r="X4709" s="1">
        <v>133349</v>
      </c>
      <c r="Y4709" s="1">
        <v>360</v>
      </c>
      <c r="Z4709" s="2">
        <v>0</v>
      </c>
      <c r="AA4709" s="2">
        <v>0</v>
      </c>
      <c r="AB4709" s="2">
        <v>42.32</v>
      </c>
    </row>
    <row r="4710" spans="24:28" x14ac:dyDescent="0.25">
      <c r="X4710" s="1">
        <v>133351</v>
      </c>
      <c r="Y4710" s="1">
        <v>340</v>
      </c>
      <c r="Z4710" s="2">
        <v>205.35</v>
      </c>
      <c r="AA4710" s="2">
        <v>187.83</v>
      </c>
      <c r="AB4710" s="2">
        <v>112.26</v>
      </c>
    </row>
    <row r="4711" spans="24:28" x14ac:dyDescent="0.25">
      <c r="X4711" s="1">
        <v>133355</v>
      </c>
      <c r="Y4711" s="1">
        <v>150</v>
      </c>
      <c r="Z4711" s="2">
        <v>108.65</v>
      </c>
      <c r="AA4711" s="2">
        <v>0</v>
      </c>
      <c r="AB4711" s="2">
        <v>38.56</v>
      </c>
    </row>
    <row r="4712" spans="24:28" x14ac:dyDescent="0.25">
      <c r="X4712" s="1">
        <v>133364</v>
      </c>
      <c r="Y4712" s="1">
        <v>150</v>
      </c>
      <c r="Z4712" s="2">
        <v>0</v>
      </c>
      <c r="AA4712" s="2">
        <v>492.81</v>
      </c>
      <c r="AB4712" s="2">
        <v>106.59</v>
      </c>
    </row>
    <row r="4713" spans="24:28" x14ac:dyDescent="0.25">
      <c r="X4713" s="1">
        <v>133366</v>
      </c>
      <c r="Y4713" s="1">
        <v>340</v>
      </c>
      <c r="Z4713" s="2">
        <v>143.69999999999999</v>
      </c>
      <c r="AA4713" s="2">
        <v>375.66</v>
      </c>
      <c r="AB4713" s="2">
        <v>0</v>
      </c>
    </row>
    <row r="4714" spans="24:28" x14ac:dyDescent="0.25">
      <c r="X4714" s="1">
        <v>133379</v>
      </c>
      <c r="Y4714" s="1">
        <v>290</v>
      </c>
      <c r="Z4714" s="2">
        <v>96.55</v>
      </c>
      <c r="AA4714" s="2">
        <v>0</v>
      </c>
      <c r="AB4714" s="2">
        <v>0</v>
      </c>
    </row>
    <row r="4715" spans="24:28" x14ac:dyDescent="0.25">
      <c r="X4715" s="1">
        <v>133395</v>
      </c>
      <c r="Y4715" s="1">
        <v>180</v>
      </c>
      <c r="Z4715" s="2">
        <v>0</v>
      </c>
      <c r="AA4715" s="2">
        <v>133.15</v>
      </c>
      <c r="AB4715" s="2">
        <v>0</v>
      </c>
    </row>
    <row r="4716" spans="24:28" x14ac:dyDescent="0.25">
      <c r="X4716" s="1">
        <v>133400</v>
      </c>
      <c r="Y4716" s="1">
        <v>450</v>
      </c>
      <c r="Z4716" s="2">
        <v>0</v>
      </c>
      <c r="AA4716" s="2">
        <v>0</v>
      </c>
      <c r="AB4716" s="2">
        <v>101.58</v>
      </c>
    </row>
    <row r="4717" spans="24:28" x14ac:dyDescent="0.25">
      <c r="X4717" s="1">
        <v>133411</v>
      </c>
      <c r="Y4717" s="1">
        <v>150</v>
      </c>
      <c r="Z4717" s="2">
        <v>0</v>
      </c>
      <c r="AA4717" s="2">
        <v>45.09</v>
      </c>
      <c r="AB4717" s="2">
        <v>196.09</v>
      </c>
    </row>
    <row r="4718" spans="24:28" x14ac:dyDescent="0.25">
      <c r="X4718" s="1">
        <v>133412</v>
      </c>
      <c r="Y4718" s="1">
        <v>340</v>
      </c>
      <c r="Z4718" s="2">
        <v>227.51</v>
      </c>
      <c r="AA4718" s="2">
        <v>0</v>
      </c>
      <c r="AB4718" s="2">
        <v>0</v>
      </c>
    </row>
    <row r="4719" spans="24:28" x14ac:dyDescent="0.25">
      <c r="X4719" s="1">
        <v>133444</v>
      </c>
      <c r="Y4719" s="1">
        <v>340</v>
      </c>
      <c r="Z4719" s="2">
        <v>0</v>
      </c>
      <c r="AA4719" s="2">
        <v>0</v>
      </c>
      <c r="AB4719" s="2">
        <v>186.57</v>
      </c>
    </row>
    <row r="4720" spans="24:28" x14ac:dyDescent="0.25">
      <c r="X4720" s="1">
        <v>133477</v>
      </c>
      <c r="Y4720" s="1">
        <v>290</v>
      </c>
      <c r="Z4720" s="2">
        <v>0</v>
      </c>
      <c r="AA4720" s="2">
        <v>35.799999999999997</v>
      </c>
      <c r="AB4720" s="2">
        <v>0</v>
      </c>
    </row>
    <row r="4721" spans="24:28" x14ac:dyDescent="0.25">
      <c r="X4721" s="1">
        <v>133479</v>
      </c>
      <c r="Y4721" s="1">
        <v>4980</v>
      </c>
      <c r="Z4721" s="2">
        <v>0</v>
      </c>
      <c r="AA4721" s="2">
        <v>0</v>
      </c>
      <c r="AB4721" s="2">
        <v>2091.7199999999998</v>
      </c>
    </row>
    <row r="4722" spans="24:28" x14ac:dyDescent="0.25">
      <c r="X4722" s="1">
        <v>133481</v>
      </c>
      <c r="Y4722" s="1">
        <v>4980</v>
      </c>
      <c r="Z4722" s="2">
        <v>0</v>
      </c>
      <c r="AA4722" s="2">
        <v>20264.32</v>
      </c>
      <c r="AB4722" s="2">
        <v>0</v>
      </c>
    </row>
    <row r="4723" spans="24:28" x14ac:dyDescent="0.25">
      <c r="X4723" s="1">
        <v>133486</v>
      </c>
      <c r="Y4723" s="1">
        <v>250</v>
      </c>
      <c r="Z4723" s="2">
        <v>183.94</v>
      </c>
      <c r="AA4723" s="2">
        <v>374.16</v>
      </c>
      <c r="AB4723" s="2">
        <v>0</v>
      </c>
    </row>
    <row r="4724" spans="24:28" x14ac:dyDescent="0.25">
      <c r="X4724" s="1">
        <v>133492</v>
      </c>
      <c r="Y4724" s="1">
        <v>300</v>
      </c>
      <c r="Z4724" s="2">
        <v>51.39</v>
      </c>
      <c r="AA4724" s="2">
        <v>158.81</v>
      </c>
      <c r="AB4724" s="2">
        <v>0</v>
      </c>
    </row>
    <row r="4725" spans="24:28" x14ac:dyDescent="0.25">
      <c r="X4725" s="1">
        <v>133499</v>
      </c>
      <c r="Y4725" s="1">
        <v>280</v>
      </c>
      <c r="Z4725" s="2">
        <v>0</v>
      </c>
      <c r="AA4725" s="2">
        <v>45.5</v>
      </c>
      <c r="AB4725" s="2">
        <v>0</v>
      </c>
    </row>
    <row r="4726" spans="24:28" x14ac:dyDescent="0.25">
      <c r="X4726" s="1">
        <v>133506</v>
      </c>
      <c r="Y4726" s="1">
        <v>555</v>
      </c>
      <c r="Z4726" s="2">
        <v>46.59</v>
      </c>
      <c r="AA4726" s="2">
        <v>174.64</v>
      </c>
      <c r="AB4726" s="2">
        <v>0</v>
      </c>
    </row>
    <row r="4727" spans="24:28" x14ac:dyDescent="0.25">
      <c r="X4727" s="1">
        <v>133550</v>
      </c>
      <c r="Y4727" s="1">
        <v>290</v>
      </c>
      <c r="Z4727" s="2">
        <v>100.1</v>
      </c>
      <c r="AA4727" s="2">
        <v>0</v>
      </c>
      <c r="AB4727" s="2">
        <v>49.79</v>
      </c>
    </row>
    <row r="4728" spans="24:28" x14ac:dyDescent="0.25">
      <c r="X4728" s="1">
        <v>133562</v>
      </c>
      <c r="Y4728" s="1">
        <v>650</v>
      </c>
      <c r="Z4728" s="2">
        <v>0</v>
      </c>
      <c r="AA4728" s="2">
        <v>96.55</v>
      </c>
      <c r="AB4728" s="2">
        <v>0</v>
      </c>
    </row>
    <row r="4729" spans="24:28" x14ac:dyDescent="0.25">
      <c r="X4729" s="1">
        <v>133563</v>
      </c>
      <c r="Y4729" s="1">
        <v>4980</v>
      </c>
      <c r="Z4729" s="2">
        <v>46.22</v>
      </c>
      <c r="AA4729" s="2">
        <v>0</v>
      </c>
      <c r="AB4729" s="2">
        <v>0</v>
      </c>
    </row>
    <row r="4730" spans="24:28" x14ac:dyDescent="0.25">
      <c r="X4730" s="1">
        <v>133571</v>
      </c>
      <c r="Y4730" s="1">
        <v>280</v>
      </c>
      <c r="Z4730" s="2">
        <v>52.46</v>
      </c>
      <c r="AA4730" s="2">
        <v>0</v>
      </c>
      <c r="AB4730" s="2">
        <v>0</v>
      </c>
    </row>
    <row r="4731" spans="24:28" x14ac:dyDescent="0.25">
      <c r="X4731" s="1">
        <v>133574</v>
      </c>
      <c r="Y4731" s="1">
        <v>280</v>
      </c>
      <c r="Z4731" s="2">
        <v>52.5</v>
      </c>
      <c r="AA4731" s="2">
        <v>0</v>
      </c>
      <c r="AB4731" s="2">
        <v>0</v>
      </c>
    </row>
    <row r="4732" spans="24:28" x14ac:dyDescent="0.25">
      <c r="X4732" s="1">
        <v>133592</v>
      </c>
      <c r="Y4732" s="1">
        <v>340</v>
      </c>
      <c r="Z4732" s="2">
        <v>0</v>
      </c>
      <c r="AA4732" s="2">
        <v>166.74</v>
      </c>
      <c r="AB4732" s="2">
        <v>0</v>
      </c>
    </row>
    <row r="4733" spans="24:28" x14ac:dyDescent="0.25">
      <c r="X4733" s="1">
        <v>133601</v>
      </c>
      <c r="Y4733" s="1">
        <v>500</v>
      </c>
      <c r="Z4733" s="2">
        <v>0</v>
      </c>
      <c r="AA4733" s="2">
        <v>108.78</v>
      </c>
      <c r="AB4733" s="2">
        <v>0</v>
      </c>
    </row>
    <row r="4734" spans="24:28" x14ac:dyDescent="0.25">
      <c r="X4734" s="1">
        <v>133626</v>
      </c>
      <c r="Y4734" s="1">
        <v>555</v>
      </c>
      <c r="Z4734" s="2">
        <v>27.84</v>
      </c>
      <c r="AA4734" s="2">
        <v>0</v>
      </c>
      <c r="AB4734" s="2">
        <v>0</v>
      </c>
    </row>
    <row r="4735" spans="24:28" x14ac:dyDescent="0.25">
      <c r="X4735" s="1">
        <v>133635</v>
      </c>
      <c r="Y4735" s="1">
        <v>340</v>
      </c>
      <c r="Z4735" s="2">
        <v>0</v>
      </c>
      <c r="AA4735" s="2">
        <v>701.86</v>
      </c>
      <c r="AB4735" s="2">
        <v>0</v>
      </c>
    </row>
    <row r="4736" spans="24:28" x14ac:dyDescent="0.25">
      <c r="X4736" s="1">
        <v>133654</v>
      </c>
      <c r="Y4736" s="1">
        <v>450</v>
      </c>
      <c r="Z4736" s="2">
        <v>0</v>
      </c>
      <c r="AA4736" s="2">
        <v>142.32</v>
      </c>
      <c r="AB4736" s="2">
        <v>0</v>
      </c>
    </row>
    <row r="4737" spans="24:28" x14ac:dyDescent="0.25">
      <c r="X4737" s="1">
        <v>133655</v>
      </c>
      <c r="Y4737" s="1">
        <v>220</v>
      </c>
      <c r="Z4737" s="2">
        <v>356.1</v>
      </c>
      <c r="AA4737" s="2">
        <v>0</v>
      </c>
      <c r="AB4737" s="2">
        <v>0</v>
      </c>
    </row>
    <row r="4738" spans="24:28" x14ac:dyDescent="0.25">
      <c r="X4738" s="1">
        <v>133671</v>
      </c>
      <c r="Y4738" s="1">
        <v>360</v>
      </c>
      <c r="Z4738" s="2">
        <v>48.2</v>
      </c>
      <c r="AA4738" s="2">
        <v>0</v>
      </c>
      <c r="AB4738" s="2">
        <v>0</v>
      </c>
    </row>
    <row r="4739" spans="24:28" x14ac:dyDescent="0.25">
      <c r="X4739" s="1">
        <v>133690</v>
      </c>
      <c r="Y4739" s="1">
        <v>260</v>
      </c>
      <c r="Z4739" s="2">
        <v>85.72</v>
      </c>
      <c r="AA4739" s="2">
        <v>138.66</v>
      </c>
      <c r="AB4739" s="2">
        <v>570.79</v>
      </c>
    </row>
    <row r="4740" spans="24:28" x14ac:dyDescent="0.25">
      <c r="X4740" s="1">
        <v>133691</v>
      </c>
      <c r="Y4740" s="1">
        <v>500</v>
      </c>
      <c r="Z4740" s="2">
        <v>103.4</v>
      </c>
      <c r="AA4740" s="2">
        <v>0</v>
      </c>
      <c r="AB4740" s="2">
        <v>0</v>
      </c>
    </row>
    <row r="4741" spans="24:28" x14ac:dyDescent="0.25">
      <c r="X4741" s="1">
        <v>133707</v>
      </c>
      <c r="Y4741" s="1">
        <v>500</v>
      </c>
      <c r="Z4741" s="2">
        <v>61.14</v>
      </c>
      <c r="AA4741" s="2">
        <v>0</v>
      </c>
      <c r="AB4741" s="2">
        <v>0</v>
      </c>
    </row>
    <row r="4742" spans="24:28" x14ac:dyDescent="0.25">
      <c r="X4742" s="1">
        <v>133713</v>
      </c>
      <c r="Y4742" s="1">
        <v>250</v>
      </c>
      <c r="Z4742" s="2">
        <v>46.59</v>
      </c>
      <c r="AA4742" s="2">
        <v>149.22</v>
      </c>
      <c r="AB4742" s="2">
        <v>123</v>
      </c>
    </row>
    <row r="4743" spans="24:28" x14ac:dyDescent="0.25">
      <c r="X4743" s="1">
        <v>133731</v>
      </c>
      <c r="Y4743" s="1">
        <v>290</v>
      </c>
      <c r="Z4743" s="2">
        <v>351</v>
      </c>
      <c r="AA4743" s="2">
        <v>0</v>
      </c>
      <c r="AB4743" s="2">
        <v>0</v>
      </c>
    </row>
    <row r="4744" spans="24:28" x14ac:dyDescent="0.25">
      <c r="X4744" s="1">
        <v>133765</v>
      </c>
      <c r="Y4744" s="1">
        <v>450</v>
      </c>
      <c r="Z4744" s="2">
        <v>26.2</v>
      </c>
      <c r="AA4744" s="2">
        <v>0</v>
      </c>
      <c r="AB4744" s="2">
        <v>0</v>
      </c>
    </row>
    <row r="4745" spans="24:28" x14ac:dyDescent="0.25">
      <c r="X4745" s="1">
        <v>133771</v>
      </c>
      <c r="Y4745" s="1">
        <v>340</v>
      </c>
      <c r="Z4745" s="2">
        <v>181.82</v>
      </c>
      <c r="AA4745" s="2">
        <v>0</v>
      </c>
      <c r="AB4745" s="2">
        <v>0</v>
      </c>
    </row>
    <row r="4746" spans="24:28" x14ac:dyDescent="0.25">
      <c r="X4746" s="1">
        <v>133778</v>
      </c>
      <c r="Y4746" s="1">
        <v>150</v>
      </c>
      <c r="Z4746" s="2">
        <v>0</v>
      </c>
      <c r="AA4746" s="2">
        <v>0</v>
      </c>
      <c r="AB4746" s="2">
        <v>123.02</v>
      </c>
    </row>
    <row r="4747" spans="24:28" x14ac:dyDescent="0.25">
      <c r="X4747" s="1">
        <v>133782</v>
      </c>
      <c r="Y4747" s="1">
        <v>290</v>
      </c>
      <c r="Z4747" s="2">
        <v>0</v>
      </c>
      <c r="AA4747" s="2">
        <v>46.59</v>
      </c>
      <c r="AB4747" s="2">
        <v>0</v>
      </c>
    </row>
    <row r="4748" spans="24:28" x14ac:dyDescent="0.25">
      <c r="X4748" s="1">
        <v>133791</v>
      </c>
      <c r="Y4748" s="1">
        <v>150</v>
      </c>
      <c r="Z4748" s="2">
        <v>42.14</v>
      </c>
      <c r="AA4748" s="2">
        <v>0</v>
      </c>
      <c r="AB4748" s="2">
        <v>121.17</v>
      </c>
    </row>
    <row r="4749" spans="24:28" x14ac:dyDescent="0.25">
      <c r="X4749" s="1">
        <v>133793</v>
      </c>
      <c r="Y4749" s="1">
        <v>180</v>
      </c>
      <c r="Z4749" s="2">
        <v>58.48</v>
      </c>
      <c r="AA4749" s="2">
        <v>0</v>
      </c>
      <c r="AB4749" s="2">
        <v>0</v>
      </c>
    </row>
    <row r="4750" spans="24:28" x14ac:dyDescent="0.25">
      <c r="X4750" s="1">
        <v>133816</v>
      </c>
      <c r="Y4750" s="1">
        <v>300</v>
      </c>
      <c r="Z4750" s="2">
        <v>0</v>
      </c>
      <c r="AA4750" s="2">
        <v>100.64</v>
      </c>
      <c r="AB4750" s="2">
        <v>0</v>
      </c>
    </row>
    <row r="4751" spans="24:28" x14ac:dyDescent="0.25">
      <c r="X4751" s="1">
        <v>133822</v>
      </c>
      <c r="Y4751" s="1">
        <v>104</v>
      </c>
      <c r="Z4751" s="2">
        <v>46.59</v>
      </c>
      <c r="AA4751" s="2">
        <v>49.79</v>
      </c>
      <c r="AB4751" s="2">
        <v>0</v>
      </c>
    </row>
    <row r="4752" spans="24:28" x14ac:dyDescent="0.25">
      <c r="X4752" s="1">
        <v>133825</v>
      </c>
      <c r="Y4752" s="1">
        <v>290</v>
      </c>
      <c r="Z4752" s="2">
        <v>78.63</v>
      </c>
      <c r="AA4752" s="2">
        <v>0</v>
      </c>
      <c r="AB4752" s="2">
        <v>0</v>
      </c>
    </row>
    <row r="4753" spans="24:28" x14ac:dyDescent="0.25">
      <c r="X4753" s="1">
        <v>133827</v>
      </c>
      <c r="Y4753" s="1">
        <v>220</v>
      </c>
      <c r="Z4753" s="2">
        <v>93.18</v>
      </c>
      <c r="AA4753" s="2">
        <v>0</v>
      </c>
      <c r="AB4753" s="2">
        <v>366.48</v>
      </c>
    </row>
    <row r="4754" spans="24:28" x14ac:dyDescent="0.25">
      <c r="X4754" s="1">
        <v>133832</v>
      </c>
      <c r="Y4754" s="1">
        <v>260</v>
      </c>
      <c r="Z4754" s="2">
        <v>143.69999999999999</v>
      </c>
      <c r="AA4754" s="2">
        <v>539.48</v>
      </c>
      <c r="AB4754" s="2">
        <v>578.44000000000005</v>
      </c>
    </row>
    <row r="4755" spans="24:28" x14ac:dyDescent="0.25">
      <c r="X4755" s="1">
        <v>133834</v>
      </c>
      <c r="Y4755" s="1">
        <v>260</v>
      </c>
      <c r="Z4755" s="2">
        <v>138.66</v>
      </c>
      <c r="AA4755" s="2">
        <v>158.46</v>
      </c>
      <c r="AB4755" s="2">
        <v>49.35</v>
      </c>
    </row>
    <row r="4756" spans="24:28" x14ac:dyDescent="0.25">
      <c r="X4756" s="1">
        <v>133836</v>
      </c>
      <c r="Y4756" s="1">
        <v>320</v>
      </c>
      <c r="Z4756" s="2">
        <v>248.43</v>
      </c>
      <c r="AA4756" s="2">
        <v>161.34</v>
      </c>
      <c r="AB4756" s="2">
        <v>0</v>
      </c>
    </row>
    <row r="4757" spans="24:28" x14ac:dyDescent="0.25">
      <c r="X4757" s="1">
        <v>133837</v>
      </c>
      <c r="Y4757" s="1">
        <v>150</v>
      </c>
      <c r="Z4757" s="2">
        <v>0</v>
      </c>
      <c r="AA4757" s="2">
        <v>49.06</v>
      </c>
      <c r="AB4757" s="2">
        <v>0</v>
      </c>
    </row>
    <row r="4758" spans="24:28" x14ac:dyDescent="0.25">
      <c r="X4758" s="1">
        <v>133854</v>
      </c>
      <c r="Y4758" s="1">
        <v>320</v>
      </c>
      <c r="Z4758" s="2">
        <v>34.81</v>
      </c>
      <c r="AA4758" s="2">
        <v>44.73</v>
      </c>
      <c r="AB4758" s="2">
        <v>216.24</v>
      </c>
    </row>
    <row r="4759" spans="24:28" x14ac:dyDescent="0.25">
      <c r="X4759" s="1">
        <v>133867</v>
      </c>
      <c r="Y4759" s="1">
        <v>340</v>
      </c>
      <c r="Z4759" s="2">
        <v>59.39</v>
      </c>
      <c r="AA4759" s="2">
        <v>0</v>
      </c>
      <c r="AB4759" s="2">
        <v>0</v>
      </c>
    </row>
    <row r="4760" spans="24:28" x14ac:dyDescent="0.25">
      <c r="X4760" s="1">
        <v>133880</v>
      </c>
      <c r="Y4760" s="1">
        <v>400</v>
      </c>
      <c r="Z4760" s="2">
        <v>0</v>
      </c>
      <c r="AA4760" s="2">
        <v>0</v>
      </c>
      <c r="AB4760" s="2">
        <v>77.709999999999994</v>
      </c>
    </row>
    <row r="4761" spans="24:28" x14ac:dyDescent="0.25">
      <c r="X4761" s="1">
        <v>133894</v>
      </c>
      <c r="Y4761" s="1">
        <v>260</v>
      </c>
      <c r="Z4761" s="2">
        <v>0</v>
      </c>
      <c r="AA4761" s="2">
        <v>0</v>
      </c>
      <c r="AB4761" s="2">
        <v>182.03</v>
      </c>
    </row>
    <row r="4762" spans="24:28" x14ac:dyDescent="0.25">
      <c r="X4762" s="1">
        <v>133899</v>
      </c>
      <c r="Y4762" s="1">
        <v>150</v>
      </c>
      <c r="Z4762" s="2">
        <v>0</v>
      </c>
      <c r="AA4762" s="2">
        <v>0</v>
      </c>
      <c r="AB4762" s="2">
        <v>12.88</v>
      </c>
    </row>
    <row r="4763" spans="24:28" x14ac:dyDescent="0.25">
      <c r="X4763" s="1">
        <v>133914</v>
      </c>
      <c r="Y4763" s="1">
        <v>290</v>
      </c>
      <c r="Z4763" s="2">
        <v>0</v>
      </c>
      <c r="AA4763" s="2">
        <v>56.32</v>
      </c>
      <c r="AB4763" s="2">
        <v>0</v>
      </c>
    </row>
    <row r="4764" spans="24:28" x14ac:dyDescent="0.25">
      <c r="X4764" s="1">
        <v>133920</v>
      </c>
      <c r="Y4764" s="1">
        <v>250</v>
      </c>
      <c r="Z4764" s="2">
        <v>0</v>
      </c>
      <c r="AA4764" s="2">
        <v>0</v>
      </c>
      <c r="AB4764" s="2">
        <v>183.24</v>
      </c>
    </row>
    <row r="4765" spans="24:28" x14ac:dyDescent="0.25">
      <c r="X4765" s="1">
        <v>133932</v>
      </c>
      <c r="Y4765" s="1">
        <v>290</v>
      </c>
      <c r="Z4765" s="2">
        <v>45.44</v>
      </c>
      <c r="AA4765" s="2">
        <v>0</v>
      </c>
      <c r="AB4765" s="2">
        <v>0</v>
      </c>
    </row>
    <row r="4766" spans="24:28" x14ac:dyDescent="0.25">
      <c r="X4766" s="1">
        <v>133938</v>
      </c>
      <c r="Y4766" s="1">
        <v>370</v>
      </c>
      <c r="Z4766" s="2">
        <v>38.46</v>
      </c>
      <c r="AA4766" s="2">
        <v>0</v>
      </c>
      <c r="AB4766" s="2">
        <v>378.18</v>
      </c>
    </row>
    <row r="4767" spans="24:28" x14ac:dyDescent="0.25">
      <c r="X4767" s="1">
        <v>133946</v>
      </c>
      <c r="Y4767" s="1">
        <v>290</v>
      </c>
      <c r="Z4767" s="2">
        <v>133.87</v>
      </c>
      <c r="AA4767" s="2">
        <v>0</v>
      </c>
      <c r="AB4767" s="2">
        <v>0</v>
      </c>
    </row>
    <row r="4768" spans="24:28" x14ac:dyDescent="0.25">
      <c r="X4768" s="1">
        <v>133948</v>
      </c>
      <c r="Y4768" s="1">
        <v>340</v>
      </c>
      <c r="Z4768" s="2">
        <v>640.16</v>
      </c>
      <c r="AA4768" s="2">
        <v>0</v>
      </c>
      <c r="AB4768" s="2">
        <v>0</v>
      </c>
    </row>
    <row r="4769" spans="24:28" x14ac:dyDescent="0.25">
      <c r="X4769" s="1">
        <v>133949</v>
      </c>
      <c r="Y4769" s="1">
        <v>104</v>
      </c>
      <c r="Z4769" s="2">
        <v>140.43</v>
      </c>
      <c r="AA4769" s="2">
        <v>188.74</v>
      </c>
      <c r="AB4769" s="2">
        <v>304.35000000000002</v>
      </c>
    </row>
    <row r="4770" spans="24:28" x14ac:dyDescent="0.25">
      <c r="X4770" s="1">
        <v>133952</v>
      </c>
      <c r="Y4770" s="1">
        <v>555</v>
      </c>
      <c r="Z4770" s="2">
        <v>0</v>
      </c>
      <c r="AA4770" s="2">
        <v>0</v>
      </c>
      <c r="AB4770" s="2">
        <v>183.24</v>
      </c>
    </row>
    <row r="4771" spans="24:28" x14ac:dyDescent="0.25">
      <c r="X4771" s="1">
        <v>133954</v>
      </c>
      <c r="Y4771" s="1">
        <v>180</v>
      </c>
      <c r="Z4771" s="2">
        <v>0</v>
      </c>
      <c r="AA4771" s="2">
        <v>0</v>
      </c>
      <c r="AB4771" s="2">
        <v>91.23</v>
      </c>
    </row>
    <row r="4772" spans="24:28" x14ac:dyDescent="0.25">
      <c r="X4772" s="1">
        <v>133969</v>
      </c>
      <c r="Y4772" s="1">
        <v>650</v>
      </c>
      <c r="Z4772" s="2">
        <v>0</v>
      </c>
      <c r="AA4772" s="2">
        <v>0</v>
      </c>
      <c r="AB4772" s="2">
        <v>96.55</v>
      </c>
    </row>
    <row r="4773" spans="24:28" x14ac:dyDescent="0.25">
      <c r="X4773" s="1">
        <v>134003</v>
      </c>
      <c r="Y4773" s="1">
        <v>340</v>
      </c>
      <c r="Z4773" s="2">
        <v>0</v>
      </c>
      <c r="AA4773" s="2">
        <v>172.9</v>
      </c>
      <c r="AB4773" s="2">
        <v>0</v>
      </c>
    </row>
    <row r="4774" spans="24:28" x14ac:dyDescent="0.25">
      <c r="X4774" s="1">
        <v>134006</v>
      </c>
      <c r="Y4774" s="1">
        <v>280</v>
      </c>
      <c r="Z4774" s="2">
        <v>25.78</v>
      </c>
      <c r="AA4774" s="2">
        <v>0</v>
      </c>
      <c r="AB4774" s="2">
        <v>0</v>
      </c>
    </row>
    <row r="4775" spans="24:28" x14ac:dyDescent="0.25">
      <c r="X4775" s="1">
        <v>134017</v>
      </c>
      <c r="Y4775" s="1">
        <v>280</v>
      </c>
      <c r="Z4775" s="2">
        <v>0</v>
      </c>
      <c r="AA4775" s="2">
        <v>0</v>
      </c>
      <c r="AB4775" s="2">
        <v>122.3</v>
      </c>
    </row>
    <row r="4776" spans="24:28" x14ac:dyDescent="0.25">
      <c r="X4776" s="1">
        <v>134044</v>
      </c>
      <c r="Y4776" s="1">
        <v>290</v>
      </c>
      <c r="Z4776" s="2">
        <v>175.5</v>
      </c>
      <c r="AA4776" s="2">
        <v>255.06</v>
      </c>
      <c r="AB4776" s="2">
        <v>180.6</v>
      </c>
    </row>
    <row r="4777" spans="24:28" x14ac:dyDescent="0.25">
      <c r="X4777" s="1">
        <v>134048</v>
      </c>
      <c r="Y4777" s="1">
        <v>150</v>
      </c>
      <c r="Z4777" s="2">
        <v>0</v>
      </c>
      <c r="AA4777" s="2">
        <v>0</v>
      </c>
      <c r="AB4777" s="2">
        <v>120.24</v>
      </c>
    </row>
    <row r="4778" spans="24:28" x14ac:dyDescent="0.25">
      <c r="X4778" s="1">
        <v>134067</v>
      </c>
      <c r="Y4778" s="1">
        <v>270</v>
      </c>
      <c r="Z4778" s="2">
        <v>412.84</v>
      </c>
      <c r="AA4778" s="2">
        <v>385.45</v>
      </c>
      <c r="AB4778" s="2">
        <v>0</v>
      </c>
    </row>
    <row r="4779" spans="24:28" x14ac:dyDescent="0.25">
      <c r="X4779" s="1">
        <v>134074</v>
      </c>
      <c r="Y4779" s="1">
        <v>320</v>
      </c>
      <c r="Z4779" s="2">
        <v>256.89999999999998</v>
      </c>
      <c r="AA4779" s="2">
        <v>89.51</v>
      </c>
      <c r="AB4779" s="2">
        <v>0</v>
      </c>
    </row>
    <row r="4780" spans="24:28" x14ac:dyDescent="0.25">
      <c r="X4780" s="1">
        <v>134095</v>
      </c>
      <c r="Y4780" s="1">
        <v>340</v>
      </c>
      <c r="Z4780" s="2">
        <v>362.7</v>
      </c>
      <c r="AA4780" s="2">
        <v>112.98</v>
      </c>
      <c r="AB4780" s="2">
        <v>120.6</v>
      </c>
    </row>
    <row r="4781" spans="24:28" x14ac:dyDescent="0.25">
      <c r="X4781" s="1">
        <v>134129</v>
      </c>
      <c r="Y4781" s="1">
        <v>150</v>
      </c>
      <c r="Z4781" s="2">
        <v>0</v>
      </c>
      <c r="AA4781" s="2">
        <v>220.6</v>
      </c>
      <c r="AB4781" s="2">
        <v>0</v>
      </c>
    </row>
    <row r="4782" spans="24:28" x14ac:dyDescent="0.25">
      <c r="X4782" s="1">
        <v>134133</v>
      </c>
      <c r="Y4782" s="1">
        <v>650</v>
      </c>
      <c r="Z4782" s="2">
        <v>0</v>
      </c>
      <c r="AA4782" s="2">
        <v>310.13</v>
      </c>
      <c r="AB4782" s="2">
        <v>149.43</v>
      </c>
    </row>
    <row r="4783" spans="24:28" x14ac:dyDescent="0.25">
      <c r="X4783" s="1">
        <v>134153</v>
      </c>
      <c r="Y4783" s="1">
        <v>340</v>
      </c>
      <c r="Z4783" s="2">
        <v>125.28</v>
      </c>
      <c r="AA4783" s="2">
        <v>226.69</v>
      </c>
      <c r="AB4783" s="2">
        <v>794.89</v>
      </c>
    </row>
    <row r="4784" spans="24:28" x14ac:dyDescent="0.25">
      <c r="X4784" s="1">
        <v>134155</v>
      </c>
      <c r="Y4784" s="1">
        <v>250</v>
      </c>
      <c r="Z4784" s="2">
        <v>0</v>
      </c>
      <c r="AA4784" s="2">
        <v>98.7</v>
      </c>
      <c r="AB4784" s="2">
        <v>0</v>
      </c>
    </row>
    <row r="4785" spans="24:28" x14ac:dyDescent="0.25">
      <c r="X4785" s="1">
        <v>134157</v>
      </c>
      <c r="Y4785" s="1">
        <v>500</v>
      </c>
      <c r="Z4785" s="2">
        <v>39.56</v>
      </c>
      <c r="AA4785" s="2">
        <v>0</v>
      </c>
      <c r="AB4785" s="2">
        <v>253.9</v>
      </c>
    </row>
    <row r="4786" spans="24:28" x14ac:dyDescent="0.25">
      <c r="X4786" s="1">
        <v>134166</v>
      </c>
      <c r="Y4786" s="1">
        <v>450</v>
      </c>
      <c r="Z4786" s="2">
        <v>178.05</v>
      </c>
      <c r="AA4786" s="2">
        <v>0</v>
      </c>
      <c r="AB4786" s="2">
        <v>0</v>
      </c>
    </row>
    <row r="4787" spans="24:28" x14ac:dyDescent="0.25">
      <c r="X4787" s="1">
        <v>134170</v>
      </c>
      <c r="Y4787" s="1">
        <v>450</v>
      </c>
      <c r="Z4787" s="2">
        <v>0</v>
      </c>
      <c r="AA4787" s="2">
        <v>0</v>
      </c>
      <c r="AB4787" s="2">
        <v>52.82</v>
      </c>
    </row>
    <row r="4788" spans="24:28" x14ac:dyDescent="0.25">
      <c r="X4788" s="1">
        <v>134178</v>
      </c>
      <c r="Y4788" s="1">
        <v>280</v>
      </c>
      <c r="Z4788" s="2">
        <v>46.28</v>
      </c>
      <c r="AA4788" s="2">
        <v>0</v>
      </c>
      <c r="AB4788" s="2">
        <v>0</v>
      </c>
    </row>
    <row r="4789" spans="24:28" x14ac:dyDescent="0.25">
      <c r="X4789" s="1">
        <v>134185</v>
      </c>
      <c r="Y4789" s="1">
        <v>4980</v>
      </c>
      <c r="Z4789" s="2">
        <v>21.82</v>
      </c>
      <c r="AA4789" s="2">
        <v>27.42</v>
      </c>
      <c r="AB4789" s="2">
        <v>0</v>
      </c>
    </row>
    <row r="4790" spans="24:28" x14ac:dyDescent="0.25">
      <c r="X4790" s="1">
        <v>134187</v>
      </c>
      <c r="Y4790" s="1">
        <v>180</v>
      </c>
      <c r="Z4790" s="2">
        <v>142.02000000000001</v>
      </c>
      <c r="AA4790" s="2">
        <v>46.8</v>
      </c>
      <c r="AB4790" s="2">
        <v>101.7</v>
      </c>
    </row>
    <row r="4791" spans="24:28" x14ac:dyDescent="0.25">
      <c r="X4791" s="1">
        <v>134199</v>
      </c>
      <c r="Y4791" s="1">
        <v>370</v>
      </c>
      <c r="Z4791" s="2">
        <v>0</v>
      </c>
      <c r="AA4791" s="2">
        <v>0</v>
      </c>
      <c r="AB4791" s="2">
        <v>377.28</v>
      </c>
    </row>
    <row r="4792" spans="24:28" x14ac:dyDescent="0.25">
      <c r="X4792" s="1">
        <v>134209</v>
      </c>
      <c r="Y4792" s="1">
        <v>150</v>
      </c>
      <c r="Z4792" s="2">
        <v>0</v>
      </c>
      <c r="AA4792" s="2">
        <v>143.16</v>
      </c>
      <c r="AB4792" s="2">
        <v>49.01</v>
      </c>
    </row>
    <row r="4793" spans="24:28" x14ac:dyDescent="0.25">
      <c r="X4793" s="1">
        <v>134215</v>
      </c>
      <c r="Y4793" s="1">
        <v>340</v>
      </c>
      <c r="Z4793" s="2">
        <v>0</v>
      </c>
      <c r="AA4793" s="2">
        <v>0</v>
      </c>
      <c r="AB4793" s="2">
        <v>70.92</v>
      </c>
    </row>
    <row r="4794" spans="24:28" x14ac:dyDescent="0.25">
      <c r="X4794" s="1">
        <v>134218</v>
      </c>
      <c r="Y4794" s="1">
        <v>555</v>
      </c>
      <c r="Z4794" s="2">
        <v>0</v>
      </c>
      <c r="AA4794" s="2">
        <v>0</v>
      </c>
      <c r="AB4794" s="2">
        <v>183.24</v>
      </c>
    </row>
    <row r="4795" spans="24:28" x14ac:dyDescent="0.25">
      <c r="X4795" s="1">
        <v>134219</v>
      </c>
      <c r="Y4795" s="1">
        <v>260</v>
      </c>
      <c r="Z4795" s="2">
        <v>173.09</v>
      </c>
      <c r="AA4795" s="2">
        <v>0</v>
      </c>
      <c r="AB4795" s="2">
        <v>0</v>
      </c>
    </row>
    <row r="4796" spans="24:28" x14ac:dyDescent="0.25">
      <c r="X4796" s="1">
        <v>134222</v>
      </c>
      <c r="Y4796" s="1">
        <v>400</v>
      </c>
      <c r="Z4796" s="2">
        <v>0</v>
      </c>
      <c r="AA4796" s="2">
        <v>0</v>
      </c>
      <c r="AB4796" s="2">
        <v>49.01</v>
      </c>
    </row>
    <row r="4797" spans="24:28" x14ac:dyDescent="0.25">
      <c r="X4797" s="1">
        <v>134224</v>
      </c>
      <c r="Y4797" s="1">
        <v>360</v>
      </c>
      <c r="Z4797" s="2">
        <v>150.93</v>
      </c>
      <c r="AA4797" s="2">
        <v>0</v>
      </c>
      <c r="AB4797" s="2">
        <v>85.68</v>
      </c>
    </row>
    <row r="4798" spans="24:28" x14ac:dyDescent="0.25">
      <c r="X4798" s="1">
        <v>134228</v>
      </c>
      <c r="Y4798" s="1">
        <v>150</v>
      </c>
      <c r="Z4798" s="2">
        <v>0</v>
      </c>
      <c r="AA4798" s="2">
        <v>139.56</v>
      </c>
      <c r="AB4798" s="2">
        <v>0</v>
      </c>
    </row>
    <row r="4799" spans="24:28" x14ac:dyDescent="0.25">
      <c r="X4799" s="1">
        <v>134275</v>
      </c>
      <c r="Y4799" s="1">
        <v>150</v>
      </c>
      <c r="Z4799" s="2">
        <v>185.34</v>
      </c>
      <c r="AA4799" s="2">
        <v>135.04</v>
      </c>
      <c r="AB4799" s="2">
        <v>123.02</v>
      </c>
    </row>
    <row r="4800" spans="24:28" x14ac:dyDescent="0.25">
      <c r="X4800" s="1">
        <v>134279</v>
      </c>
      <c r="Y4800" s="1">
        <v>370</v>
      </c>
      <c r="Z4800" s="2">
        <v>0</v>
      </c>
      <c r="AA4800" s="2">
        <v>0</v>
      </c>
      <c r="AB4800" s="2">
        <v>101.7</v>
      </c>
    </row>
    <row r="4801" spans="24:28" x14ac:dyDescent="0.25">
      <c r="X4801" s="1">
        <v>134282</v>
      </c>
      <c r="Y4801" s="1">
        <v>150</v>
      </c>
      <c r="Z4801" s="2">
        <v>139.75</v>
      </c>
      <c r="AA4801" s="2">
        <v>0</v>
      </c>
      <c r="AB4801" s="2">
        <v>0</v>
      </c>
    </row>
    <row r="4802" spans="24:28" x14ac:dyDescent="0.25">
      <c r="X4802" s="1">
        <v>134294</v>
      </c>
      <c r="Y4802" s="1">
        <v>250</v>
      </c>
      <c r="Z4802" s="2">
        <v>150.81</v>
      </c>
      <c r="AA4802" s="2">
        <v>0</v>
      </c>
      <c r="AB4802" s="2">
        <v>0</v>
      </c>
    </row>
    <row r="4803" spans="24:28" x14ac:dyDescent="0.25">
      <c r="X4803" s="1">
        <v>134302</v>
      </c>
      <c r="Y4803" s="1">
        <v>450</v>
      </c>
      <c r="Z4803" s="2">
        <v>65.88</v>
      </c>
      <c r="AA4803" s="2">
        <v>0</v>
      </c>
      <c r="AB4803" s="2">
        <v>0</v>
      </c>
    </row>
    <row r="4804" spans="24:28" x14ac:dyDescent="0.25">
      <c r="X4804" s="1">
        <v>134303</v>
      </c>
      <c r="Y4804" s="1">
        <v>777</v>
      </c>
      <c r="Z4804" s="2">
        <v>191.04</v>
      </c>
      <c r="AA4804" s="2">
        <v>183.02</v>
      </c>
      <c r="AB4804" s="2">
        <v>0</v>
      </c>
    </row>
    <row r="4805" spans="24:28" x14ac:dyDescent="0.25">
      <c r="X4805" s="1">
        <v>134310</v>
      </c>
      <c r="Y4805" s="1">
        <v>450</v>
      </c>
      <c r="Z4805" s="2">
        <v>0</v>
      </c>
      <c r="AA4805" s="2">
        <v>0</v>
      </c>
      <c r="AB4805" s="2">
        <v>180.13</v>
      </c>
    </row>
    <row r="4806" spans="24:28" x14ac:dyDescent="0.25">
      <c r="X4806" s="1">
        <v>134340</v>
      </c>
      <c r="Y4806" s="1">
        <v>400</v>
      </c>
      <c r="Z4806" s="2">
        <v>17.86</v>
      </c>
      <c r="AA4806" s="2">
        <v>0</v>
      </c>
      <c r="AB4806" s="2">
        <v>0</v>
      </c>
    </row>
    <row r="4807" spans="24:28" x14ac:dyDescent="0.25">
      <c r="X4807" s="1">
        <v>134345</v>
      </c>
      <c r="Y4807" s="1">
        <v>150</v>
      </c>
      <c r="Z4807" s="2">
        <v>0</v>
      </c>
      <c r="AA4807" s="2">
        <v>48.14</v>
      </c>
      <c r="AB4807" s="2">
        <v>0</v>
      </c>
    </row>
    <row r="4808" spans="24:28" x14ac:dyDescent="0.25">
      <c r="X4808" s="1">
        <v>134351</v>
      </c>
      <c r="Y4808" s="1">
        <v>400</v>
      </c>
      <c r="Z4808" s="2">
        <v>206.22</v>
      </c>
      <c r="AA4808" s="2">
        <v>0</v>
      </c>
      <c r="AB4808" s="2">
        <v>121.17</v>
      </c>
    </row>
    <row r="4809" spans="24:28" x14ac:dyDescent="0.25">
      <c r="X4809" s="1">
        <v>134352</v>
      </c>
      <c r="Y4809" s="1">
        <v>340</v>
      </c>
      <c r="Z4809" s="2">
        <v>54.77</v>
      </c>
      <c r="AA4809" s="2">
        <v>0</v>
      </c>
      <c r="AB4809" s="2">
        <v>0</v>
      </c>
    </row>
    <row r="4810" spans="24:28" x14ac:dyDescent="0.25">
      <c r="X4810" s="1">
        <v>134376</v>
      </c>
      <c r="Y4810" s="1">
        <v>260</v>
      </c>
      <c r="Z4810" s="2">
        <v>0</v>
      </c>
      <c r="AA4810" s="2">
        <v>0</v>
      </c>
      <c r="AB4810" s="2">
        <v>86.65</v>
      </c>
    </row>
    <row r="4811" spans="24:28" x14ac:dyDescent="0.25">
      <c r="X4811" s="1">
        <v>134391</v>
      </c>
      <c r="Y4811" s="1">
        <v>4980</v>
      </c>
      <c r="Z4811" s="2">
        <v>144.19999999999999</v>
      </c>
      <c r="AA4811" s="2">
        <v>36.44</v>
      </c>
      <c r="AB4811" s="2">
        <v>0</v>
      </c>
    </row>
    <row r="4812" spans="24:28" x14ac:dyDescent="0.25">
      <c r="X4812" s="1">
        <v>134396</v>
      </c>
      <c r="Y4812" s="1">
        <v>290</v>
      </c>
      <c r="Z4812" s="2">
        <v>135.38999999999999</v>
      </c>
      <c r="AA4812" s="2">
        <v>0</v>
      </c>
      <c r="AB4812" s="2">
        <v>0</v>
      </c>
    </row>
    <row r="4813" spans="24:28" x14ac:dyDescent="0.25">
      <c r="X4813" s="1">
        <v>134397</v>
      </c>
      <c r="Y4813" s="1">
        <v>150</v>
      </c>
      <c r="Z4813" s="2">
        <v>55.68</v>
      </c>
      <c r="AA4813" s="2">
        <v>0</v>
      </c>
      <c r="AB4813" s="2">
        <v>0</v>
      </c>
    </row>
    <row r="4814" spans="24:28" x14ac:dyDescent="0.25">
      <c r="X4814" s="1">
        <v>134415</v>
      </c>
      <c r="Y4814" s="1">
        <v>290</v>
      </c>
      <c r="Z4814" s="2">
        <v>264.19</v>
      </c>
      <c r="AA4814" s="2">
        <v>0</v>
      </c>
      <c r="AB4814" s="2">
        <v>0</v>
      </c>
    </row>
    <row r="4815" spans="24:28" x14ac:dyDescent="0.25">
      <c r="X4815" s="1">
        <v>134463</v>
      </c>
      <c r="Y4815" s="1">
        <v>340</v>
      </c>
      <c r="Z4815" s="2">
        <v>30.91</v>
      </c>
      <c r="AA4815" s="2">
        <v>0</v>
      </c>
      <c r="AB4815" s="2">
        <v>275.52</v>
      </c>
    </row>
    <row r="4816" spans="24:28" x14ac:dyDescent="0.25">
      <c r="X4816" s="1">
        <v>134471</v>
      </c>
      <c r="Y4816" s="1">
        <v>4980</v>
      </c>
      <c r="Z4816" s="2">
        <v>45.09</v>
      </c>
      <c r="AA4816" s="2">
        <v>0</v>
      </c>
      <c r="AB4816" s="2">
        <v>0</v>
      </c>
    </row>
    <row r="4817" spans="24:28" x14ac:dyDescent="0.25">
      <c r="X4817" s="1">
        <v>134475</v>
      </c>
      <c r="Y4817" s="1">
        <v>555</v>
      </c>
      <c r="Z4817" s="2">
        <v>821.56</v>
      </c>
      <c r="AA4817" s="2">
        <v>58.68</v>
      </c>
      <c r="AB4817" s="2">
        <v>0</v>
      </c>
    </row>
    <row r="4818" spans="24:28" x14ac:dyDescent="0.25">
      <c r="X4818" s="1">
        <v>134487</v>
      </c>
      <c r="Y4818" s="1">
        <v>500</v>
      </c>
      <c r="Z4818" s="2">
        <v>0</v>
      </c>
      <c r="AA4818" s="2">
        <v>0</v>
      </c>
      <c r="AB4818" s="2">
        <v>231.77</v>
      </c>
    </row>
    <row r="4819" spans="24:28" x14ac:dyDescent="0.25">
      <c r="X4819" s="1">
        <v>134496</v>
      </c>
      <c r="Y4819" s="1">
        <v>340</v>
      </c>
      <c r="Z4819" s="2">
        <v>284.14999999999998</v>
      </c>
      <c r="AA4819" s="2">
        <v>0</v>
      </c>
      <c r="AB4819" s="2">
        <v>0</v>
      </c>
    </row>
    <row r="4820" spans="24:28" x14ac:dyDescent="0.25">
      <c r="X4820" s="1">
        <v>134516</v>
      </c>
      <c r="Y4820" s="1">
        <v>280</v>
      </c>
      <c r="Z4820" s="2">
        <v>0</v>
      </c>
      <c r="AA4820" s="2">
        <v>0</v>
      </c>
      <c r="AB4820" s="2">
        <v>246.04</v>
      </c>
    </row>
    <row r="4821" spans="24:28" x14ac:dyDescent="0.25">
      <c r="X4821" s="1">
        <v>134533</v>
      </c>
      <c r="Y4821" s="1">
        <v>280</v>
      </c>
      <c r="Z4821" s="2">
        <v>0</v>
      </c>
      <c r="AA4821" s="2">
        <v>0</v>
      </c>
      <c r="AB4821" s="2">
        <v>100.23</v>
      </c>
    </row>
    <row r="4822" spans="24:28" x14ac:dyDescent="0.25">
      <c r="X4822" s="1">
        <v>134546</v>
      </c>
      <c r="Y4822" s="1">
        <v>4980</v>
      </c>
      <c r="Z4822" s="2">
        <v>97.42</v>
      </c>
      <c r="AA4822" s="2">
        <v>0</v>
      </c>
      <c r="AB4822" s="2">
        <v>0</v>
      </c>
    </row>
    <row r="4823" spans="24:28" x14ac:dyDescent="0.25">
      <c r="X4823" s="1">
        <v>134565</v>
      </c>
      <c r="Y4823" s="1">
        <v>220</v>
      </c>
      <c r="Z4823" s="2">
        <v>178.05</v>
      </c>
      <c r="AA4823" s="2">
        <v>0</v>
      </c>
      <c r="AB4823" s="2">
        <v>183.24</v>
      </c>
    </row>
    <row r="4824" spans="24:28" x14ac:dyDescent="0.25">
      <c r="X4824" s="1">
        <v>134567</v>
      </c>
      <c r="Y4824" s="1">
        <v>150</v>
      </c>
      <c r="Z4824" s="2">
        <v>0</v>
      </c>
      <c r="AA4824" s="2">
        <v>136.69999999999999</v>
      </c>
      <c r="AB4824" s="2">
        <v>126.34</v>
      </c>
    </row>
    <row r="4825" spans="24:28" x14ac:dyDescent="0.25">
      <c r="X4825" s="1">
        <v>134569</v>
      </c>
      <c r="Y4825" s="1">
        <v>220</v>
      </c>
      <c r="Z4825" s="2">
        <v>274.48</v>
      </c>
      <c r="AA4825" s="2">
        <v>0</v>
      </c>
      <c r="AB4825" s="2">
        <v>87.39</v>
      </c>
    </row>
    <row r="4826" spans="24:28" x14ac:dyDescent="0.25">
      <c r="X4826" s="1">
        <v>134581</v>
      </c>
      <c r="Y4826" s="1">
        <v>150</v>
      </c>
      <c r="Z4826" s="2">
        <v>0</v>
      </c>
      <c r="AA4826" s="2">
        <v>97.24</v>
      </c>
      <c r="AB4826" s="2">
        <v>0</v>
      </c>
    </row>
    <row r="4827" spans="24:28" x14ac:dyDescent="0.25">
      <c r="X4827" s="1">
        <v>134594</v>
      </c>
      <c r="Y4827" s="1">
        <v>555</v>
      </c>
      <c r="Z4827" s="2">
        <v>355</v>
      </c>
      <c r="AA4827" s="2">
        <v>0</v>
      </c>
      <c r="AB4827" s="2">
        <v>0</v>
      </c>
    </row>
    <row r="4828" spans="24:28" x14ac:dyDescent="0.25">
      <c r="X4828" s="1">
        <v>134598</v>
      </c>
      <c r="Y4828" s="1">
        <v>555</v>
      </c>
      <c r="Z4828" s="2">
        <v>96.42</v>
      </c>
      <c r="AA4828" s="2">
        <v>0</v>
      </c>
      <c r="AB4828" s="2">
        <v>0</v>
      </c>
    </row>
    <row r="4829" spans="24:28" x14ac:dyDescent="0.25">
      <c r="X4829" s="1">
        <v>134601</v>
      </c>
      <c r="Y4829" s="1">
        <v>555</v>
      </c>
      <c r="Z4829" s="2">
        <v>0</v>
      </c>
      <c r="AA4829" s="2">
        <v>186.39</v>
      </c>
      <c r="AB4829" s="2">
        <v>180.72</v>
      </c>
    </row>
    <row r="4830" spans="24:28" x14ac:dyDescent="0.25">
      <c r="X4830" s="1">
        <v>134609</v>
      </c>
      <c r="Y4830" s="1">
        <v>777</v>
      </c>
      <c r="Z4830" s="2">
        <v>265.11</v>
      </c>
      <c r="AA4830" s="2">
        <v>0</v>
      </c>
      <c r="AB4830" s="2">
        <v>0</v>
      </c>
    </row>
    <row r="4831" spans="24:28" x14ac:dyDescent="0.25">
      <c r="X4831" s="1">
        <v>134628</v>
      </c>
      <c r="Y4831" s="1">
        <v>500</v>
      </c>
      <c r="Z4831" s="2">
        <v>0</v>
      </c>
      <c r="AA4831" s="2">
        <v>0</v>
      </c>
      <c r="AB4831" s="2">
        <v>90.85</v>
      </c>
    </row>
    <row r="4832" spans="24:28" x14ac:dyDescent="0.25">
      <c r="X4832" s="1">
        <v>134640</v>
      </c>
      <c r="Y4832" s="1">
        <v>555</v>
      </c>
      <c r="Z4832" s="2">
        <v>46.59</v>
      </c>
      <c r="AA4832" s="2">
        <v>0</v>
      </c>
      <c r="AB4832" s="2">
        <v>49.35</v>
      </c>
    </row>
    <row r="4833" spans="24:28" x14ac:dyDescent="0.25">
      <c r="X4833" s="1">
        <v>134645</v>
      </c>
      <c r="Y4833" s="1">
        <v>220</v>
      </c>
      <c r="Z4833" s="2">
        <v>197.9</v>
      </c>
      <c r="AA4833" s="2">
        <v>0</v>
      </c>
      <c r="AB4833" s="2">
        <v>0</v>
      </c>
    </row>
    <row r="4834" spans="24:28" x14ac:dyDescent="0.25">
      <c r="X4834" s="1">
        <v>134665</v>
      </c>
      <c r="Y4834" s="1">
        <v>450</v>
      </c>
      <c r="Z4834" s="2">
        <v>0</v>
      </c>
      <c r="AA4834" s="2">
        <v>26.2</v>
      </c>
      <c r="AB4834" s="2">
        <v>0</v>
      </c>
    </row>
    <row r="4835" spans="24:28" x14ac:dyDescent="0.25">
      <c r="X4835" s="1">
        <v>134669</v>
      </c>
      <c r="Y4835" s="1">
        <v>4980</v>
      </c>
      <c r="Z4835" s="2">
        <v>0</v>
      </c>
      <c r="AA4835" s="2">
        <v>90.18</v>
      </c>
      <c r="AB4835" s="2">
        <v>0</v>
      </c>
    </row>
    <row r="4836" spans="24:28" x14ac:dyDescent="0.25">
      <c r="X4836" s="1">
        <v>134672</v>
      </c>
      <c r="Y4836" s="1">
        <v>260</v>
      </c>
      <c r="Z4836" s="2">
        <v>0</v>
      </c>
      <c r="AA4836" s="2">
        <v>0</v>
      </c>
      <c r="AB4836" s="2">
        <v>164</v>
      </c>
    </row>
    <row r="4837" spans="24:28" x14ac:dyDescent="0.25">
      <c r="X4837" s="1">
        <v>134682</v>
      </c>
      <c r="Y4837" s="1">
        <v>260</v>
      </c>
      <c r="Z4837" s="2">
        <v>693.05</v>
      </c>
      <c r="AA4837" s="2">
        <v>0</v>
      </c>
      <c r="AB4837" s="2">
        <v>0</v>
      </c>
    </row>
    <row r="4838" spans="24:28" x14ac:dyDescent="0.25">
      <c r="X4838" s="1">
        <v>134700</v>
      </c>
      <c r="Y4838" s="1">
        <v>450</v>
      </c>
      <c r="Z4838" s="2">
        <v>183.94</v>
      </c>
      <c r="AA4838" s="2">
        <v>90.62</v>
      </c>
      <c r="AB4838" s="2">
        <v>0</v>
      </c>
    </row>
    <row r="4839" spans="24:28" x14ac:dyDescent="0.25">
      <c r="X4839" s="1">
        <v>134715</v>
      </c>
      <c r="Y4839" s="1">
        <v>104</v>
      </c>
      <c r="Z4839" s="2">
        <v>0</v>
      </c>
      <c r="AA4839" s="2">
        <v>180.67</v>
      </c>
      <c r="AB4839" s="2">
        <v>189.45</v>
      </c>
    </row>
    <row r="4840" spans="24:28" x14ac:dyDescent="0.25">
      <c r="X4840" s="1">
        <v>134728</v>
      </c>
      <c r="Y4840" s="1">
        <v>260</v>
      </c>
      <c r="Z4840" s="2">
        <v>139.72</v>
      </c>
      <c r="AA4840" s="2">
        <v>0</v>
      </c>
      <c r="AB4840" s="2">
        <v>0</v>
      </c>
    </row>
    <row r="4841" spans="24:28" x14ac:dyDescent="0.25">
      <c r="X4841" s="1">
        <v>134742</v>
      </c>
      <c r="Y4841" s="1">
        <v>555</v>
      </c>
      <c r="Z4841" s="2">
        <v>86.53</v>
      </c>
      <c r="AA4841" s="2">
        <v>0</v>
      </c>
      <c r="AB4841" s="2">
        <v>0</v>
      </c>
    </row>
    <row r="4842" spans="24:28" x14ac:dyDescent="0.25">
      <c r="X4842" s="1">
        <v>134747</v>
      </c>
      <c r="Y4842" s="1">
        <v>150</v>
      </c>
      <c r="Z4842" s="2">
        <v>45.4</v>
      </c>
      <c r="AA4842" s="2">
        <v>45.09</v>
      </c>
      <c r="AB4842" s="2">
        <v>0</v>
      </c>
    </row>
    <row r="4843" spans="24:28" x14ac:dyDescent="0.25">
      <c r="X4843" s="1">
        <v>134748</v>
      </c>
      <c r="Y4843" s="1">
        <v>340</v>
      </c>
      <c r="Z4843" s="2">
        <v>0</v>
      </c>
      <c r="AA4843" s="2">
        <v>0</v>
      </c>
      <c r="AB4843" s="2">
        <v>51.98</v>
      </c>
    </row>
    <row r="4844" spans="24:28" x14ac:dyDescent="0.25">
      <c r="X4844" s="1">
        <v>134749</v>
      </c>
      <c r="Y4844" s="1">
        <v>555</v>
      </c>
      <c r="Z4844" s="2">
        <v>468.34</v>
      </c>
      <c r="AA4844" s="2">
        <v>0</v>
      </c>
      <c r="AB4844" s="2">
        <v>292.89999999999998</v>
      </c>
    </row>
    <row r="4845" spans="24:28" x14ac:dyDescent="0.25">
      <c r="X4845" s="1">
        <v>134766</v>
      </c>
      <c r="Y4845" s="1">
        <v>370</v>
      </c>
      <c r="Z4845" s="2">
        <v>46.76</v>
      </c>
      <c r="AA4845" s="2">
        <v>46.79</v>
      </c>
      <c r="AB4845" s="2">
        <v>0</v>
      </c>
    </row>
    <row r="4846" spans="24:28" x14ac:dyDescent="0.25">
      <c r="X4846" s="1">
        <v>134767</v>
      </c>
      <c r="Y4846" s="1">
        <v>4980</v>
      </c>
      <c r="Z4846" s="2">
        <v>45.9</v>
      </c>
      <c r="AA4846" s="2">
        <v>137.69999999999999</v>
      </c>
      <c r="AB4846" s="2">
        <v>0</v>
      </c>
    </row>
    <row r="4847" spans="24:28" x14ac:dyDescent="0.25">
      <c r="X4847" s="1">
        <v>134768</v>
      </c>
      <c r="Y4847" s="1">
        <v>500</v>
      </c>
      <c r="Z4847" s="2">
        <v>0</v>
      </c>
      <c r="AA4847" s="2">
        <v>37.270000000000003</v>
      </c>
      <c r="AB4847" s="2">
        <v>0</v>
      </c>
    </row>
    <row r="4848" spans="24:28" x14ac:dyDescent="0.25">
      <c r="X4848" s="1">
        <v>134800</v>
      </c>
      <c r="Y4848" s="1">
        <v>220</v>
      </c>
      <c r="Z4848" s="2">
        <v>0</v>
      </c>
      <c r="AA4848" s="2">
        <v>0</v>
      </c>
      <c r="AB4848" s="2">
        <v>143.44999999999999</v>
      </c>
    </row>
    <row r="4849" spans="24:28" x14ac:dyDescent="0.25">
      <c r="X4849" s="1">
        <v>134809</v>
      </c>
      <c r="Y4849" s="1">
        <v>340</v>
      </c>
      <c r="Z4849" s="2">
        <v>0</v>
      </c>
      <c r="AA4849" s="2">
        <v>111.14</v>
      </c>
      <c r="AB4849" s="2">
        <v>0</v>
      </c>
    </row>
    <row r="4850" spans="24:28" x14ac:dyDescent="0.25">
      <c r="X4850" s="1">
        <v>134813</v>
      </c>
      <c r="Y4850" s="1">
        <v>150</v>
      </c>
      <c r="Z4850" s="2">
        <v>0</v>
      </c>
      <c r="AA4850" s="2">
        <v>36.15</v>
      </c>
      <c r="AB4850" s="2">
        <v>0</v>
      </c>
    </row>
    <row r="4851" spans="24:28" x14ac:dyDescent="0.25">
      <c r="X4851" s="1">
        <v>134824</v>
      </c>
      <c r="Y4851" s="1">
        <v>220</v>
      </c>
      <c r="Z4851" s="2">
        <v>0</v>
      </c>
      <c r="AA4851" s="2">
        <v>188.18</v>
      </c>
      <c r="AB4851" s="2">
        <v>0</v>
      </c>
    </row>
    <row r="4852" spans="24:28" x14ac:dyDescent="0.25">
      <c r="X4852" s="1">
        <v>134863</v>
      </c>
      <c r="Y4852" s="1">
        <v>300</v>
      </c>
      <c r="Z4852" s="2">
        <v>0</v>
      </c>
      <c r="AA4852" s="2">
        <v>179.48</v>
      </c>
      <c r="AB4852" s="2">
        <v>0</v>
      </c>
    </row>
    <row r="4853" spans="24:28" x14ac:dyDescent="0.25">
      <c r="X4853" s="1">
        <v>134873</v>
      </c>
      <c r="Y4853" s="1">
        <v>150</v>
      </c>
      <c r="Z4853" s="2">
        <v>0</v>
      </c>
      <c r="AA4853" s="2">
        <v>0</v>
      </c>
      <c r="AB4853" s="2">
        <v>144.09</v>
      </c>
    </row>
    <row r="4854" spans="24:28" x14ac:dyDescent="0.25">
      <c r="X4854" s="1">
        <v>134886</v>
      </c>
      <c r="Y4854" s="1">
        <v>104</v>
      </c>
      <c r="Z4854" s="2">
        <v>90.84</v>
      </c>
      <c r="AA4854" s="2">
        <v>0</v>
      </c>
      <c r="AB4854" s="2">
        <v>0</v>
      </c>
    </row>
    <row r="4855" spans="24:28" x14ac:dyDescent="0.25">
      <c r="X4855" s="1">
        <v>134906</v>
      </c>
      <c r="Y4855" s="1">
        <v>650</v>
      </c>
      <c r="Z4855" s="2">
        <v>0</v>
      </c>
      <c r="AA4855" s="2">
        <v>0</v>
      </c>
      <c r="AB4855" s="2">
        <v>45.82</v>
      </c>
    </row>
    <row r="4856" spans="24:28" x14ac:dyDescent="0.25">
      <c r="X4856" s="1">
        <v>134963</v>
      </c>
      <c r="Y4856" s="1">
        <v>290</v>
      </c>
      <c r="Z4856" s="2">
        <v>319.10000000000002</v>
      </c>
      <c r="AA4856" s="2">
        <v>0</v>
      </c>
      <c r="AB4856" s="2">
        <v>70.739999999999995</v>
      </c>
    </row>
    <row r="4857" spans="24:28" x14ac:dyDescent="0.25">
      <c r="X4857" s="1">
        <v>134968</v>
      </c>
      <c r="Y4857" s="1">
        <v>180</v>
      </c>
      <c r="Z4857" s="2">
        <v>0</v>
      </c>
      <c r="AA4857" s="2">
        <v>47.63</v>
      </c>
      <c r="AB4857" s="2">
        <v>0</v>
      </c>
    </row>
    <row r="4858" spans="24:28" x14ac:dyDescent="0.25">
      <c r="X4858" s="1">
        <v>134980</v>
      </c>
      <c r="Y4858" s="1">
        <v>4980</v>
      </c>
      <c r="Z4858" s="2">
        <v>1103.42</v>
      </c>
      <c r="AA4858" s="2">
        <v>179.73</v>
      </c>
      <c r="AB4858" s="2">
        <v>1193.18</v>
      </c>
    </row>
    <row r="4859" spans="24:28" x14ac:dyDescent="0.25">
      <c r="X4859" s="1">
        <v>134986</v>
      </c>
      <c r="Y4859" s="1">
        <v>220</v>
      </c>
      <c r="Z4859" s="2">
        <v>0</v>
      </c>
      <c r="AA4859" s="2">
        <v>0</v>
      </c>
      <c r="AB4859" s="2">
        <v>366.48</v>
      </c>
    </row>
    <row r="4860" spans="24:28" x14ac:dyDescent="0.25">
      <c r="X4860" s="1">
        <v>135013</v>
      </c>
      <c r="Y4860" s="1">
        <v>340</v>
      </c>
      <c r="Z4860" s="2">
        <v>0</v>
      </c>
      <c r="AA4860" s="2">
        <v>0</v>
      </c>
      <c r="AB4860" s="2">
        <v>2239.6799999999998</v>
      </c>
    </row>
    <row r="4861" spans="24:28" x14ac:dyDescent="0.25">
      <c r="X4861" s="1">
        <v>135017</v>
      </c>
      <c r="Y4861" s="1">
        <v>220</v>
      </c>
      <c r="Z4861" s="2">
        <v>0</v>
      </c>
      <c r="AA4861" s="2">
        <v>183.94</v>
      </c>
      <c r="AB4861" s="2">
        <v>0</v>
      </c>
    </row>
    <row r="4862" spans="24:28" x14ac:dyDescent="0.25">
      <c r="X4862" s="1">
        <v>135023</v>
      </c>
      <c r="Y4862" s="1">
        <v>150</v>
      </c>
      <c r="Z4862" s="2">
        <v>0</v>
      </c>
      <c r="AA4862" s="2">
        <v>0</v>
      </c>
      <c r="AB4862" s="2">
        <v>389.98</v>
      </c>
    </row>
    <row r="4863" spans="24:28" x14ac:dyDescent="0.25">
      <c r="X4863" s="1">
        <v>135024</v>
      </c>
      <c r="Y4863" s="1">
        <v>400</v>
      </c>
      <c r="Z4863" s="2">
        <v>49.1</v>
      </c>
      <c r="AA4863" s="2">
        <v>0</v>
      </c>
      <c r="AB4863" s="2">
        <v>0</v>
      </c>
    </row>
    <row r="4864" spans="24:28" x14ac:dyDescent="0.25">
      <c r="X4864" s="1">
        <v>135033</v>
      </c>
      <c r="Y4864" s="1">
        <v>500</v>
      </c>
      <c r="Z4864" s="2">
        <v>10.85</v>
      </c>
      <c r="AA4864" s="2">
        <v>0</v>
      </c>
      <c r="AB4864" s="2">
        <v>0</v>
      </c>
    </row>
    <row r="4865" spans="24:28" x14ac:dyDescent="0.25">
      <c r="X4865" s="1">
        <v>135037</v>
      </c>
      <c r="Y4865" s="1">
        <v>180</v>
      </c>
      <c r="Z4865" s="2">
        <v>142.85</v>
      </c>
      <c r="AA4865" s="2">
        <v>260.26</v>
      </c>
      <c r="AB4865" s="2">
        <v>0</v>
      </c>
    </row>
    <row r="4866" spans="24:28" x14ac:dyDescent="0.25">
      <c r="X4866" s="1">
        <v>135054</v>
      </c>
      <c r="Y4866" s="1">
        <v>320</v>
      </c>
      <c r="Z4866" s="2">
        <v>90.44</v>
      </c>
      <c r="AA4866" s="2">
        <v>0</v>
      </c>
      <c r="AB4866" s="2">
        <v>144.91</v>
      </c>
    </row>
    <row r="4867" spans="24:28" x14ac:dyDescent="0.25">
      <c r="X4867" s="1">
        <v>135058</v>
      </c>
      <c r="Y4867" s="1">
        <v>104</v>
      </c>
      <c r="Z4867" s="2">
        <v>220.92</v>
      </c>
      <c r="AA4867" s="2">
        <v>222.92</v>
      </c>
      <c r="AB4867" s="2">
        <v>0</v>
      </c>
    </row>
    <row r="4868" spans="24:28" x14ac:dyDescent="0.25">
      <c r="X4868" s="1">
        <v>135060</v>
      </c>
      <c r="Y4868" s="1">
        <v>340</v>
      </c>
      <c r="Z4868" s="2">
        <v>0</v>
      </c>
      <c r="AA4868" s="2">
        <v>0</v>
      </c>
      <c r="AB4868" s="2">
        <v>54.53</v>
      </c>
    </row>
    <row r="4869" spans="24:28" x14ac:dyDescent="0.25">
      <c r="X4869" s="1">
        <v>135075</v>
      </c>
      <c r="Y4869" s="1">
        <v>4980</v>
      </c>
      <c r="Z4869" s="2">
        <v>0</v>
      </c>
      <c r="AA4869" s="2">
        <v>45.09</v>
      </c>
      <c r="AB4869" s="2">
        <v>0</v>
      </c>
    </row>
    <row r="4870" spans="24:28" x14ac:dyDescent="0.25">
      <c r="X4870" s="1">
        <v>135077</v>
      </c>
      <c r="Y4870" s="1">
        <v>280</v>
      </c>
      <c r="Z4870" s="2">
        <v>0</v>
      </c>
      <c r="AA4870" s="2">
        <v>0</v>
      </c>
      <c r="AB4870" s="2">
        <v>190.1</v>
      </c>
    </row>
    <row r="4871" spans="24:28" x14ac:dyDescent="0.25">
      <c r="X4871" s="1">
        <v>135083</v>
      </c>
      <c r="Y4871" s="1">
        <v>370</v>
      </c>
      <c r="Z4871" s="2">
        <v>0</v>
      </c>
      <c r="AA4871" s="2">
        <v>50.87</v>
      </c>
      <c r="AB4871" s="2">
        <v>0</v>
      </c>
    </row>
    <row r="4872" spans="24:28" x14ac:dyDescent="0.25">
      <c r="X4872" s="1">
        <v>135086</v>
      </c>
      <c r="Y4872" s="1">
        <v>4980</v>
      </c>
      <c r="Z4872" s="2">
        <v>46.48</v>
      </c>
      <c r="AA4872" s="2">
        <v>182.48</v>
      </c>
      <c r="AB4872" s="2">
        <v>0</v>
      </c>
    </row>
    <row r="4873" spans="24:28" x14ac:dyDescent="0.25">
      <c r="X4873" s="1">
        <v>135092</v>
      </c>
      <c r="Y4873" s="1">
        <v>340</v>
      </c>
      <c r="Z4873" s="2">
        <v>97.36</v>
      </c>
      <c r="AA4873" s="2">
        <v>0</v>
      </c>
      <c r="AB4873" s="2">
        <v>0</v>
      </c>
    </row>
    <row r="4874" spans="24:28" x14ac:dyDescent="0.25">
      <c r="X4874" s="1">
        <v>135093</v>
      </c>
      <c r="Y4874" s="1">
        <v>290</v>
      </c>
      <c r="Z4874" s="2">
        <v>0</v>
      </c>
      <c r="AA4874" s="2">
        <v>229.82</v>
      </c>
      <c r="AB4874" s="2">
        <v>0</v>
      </c>
    </row>
    <row r="4875" spans="24:28" x14ac:dyDescent="0.25">
      <c r="X4875" s="1">
        <v>135098</v>
      </c>
      <c r="Y4875" s="1">
        <v>260</v>
      </c>
      <c r="Z4875" s="2">
        <v>0</v>
      </c>
      <c r="AA4875" s="2">
        <v>174.82</v>
      </c>
      <c r="AB4875" s="2">
        <v>52.79</v>
      </c>
    </row>
    <row r="4876" spans="24:28" x14ac:dyDescent="0.25">
      <c r="X4876" s="1">
        <v>135099</v>
      </c>
      <c r="Y4876" s="1">
        <v>104</v>
      </c>
      <c r="Z4876" s="2">
        <v>392.98</v>
      </c>
      <c r="AA4876" s="2">
        <v>238.61</v>
      </c>
      <c r="AB4876" s="2">
        <v>569.30999999999995</v>
      </c>
    </row>
    <row r="4877" spans="24:28" x14ac:dyDescent="0.25">
      <c r="X4877" s="1">
        <v>135124</v>
      </c>
      <c r="Y4877" s="1">
        <v>260</v>
      </c>
      <c r="Z4877" s="2">
        <v>93.18</v>
      </c>
      <c r="AA4877" s="2">
        <v>0</v>
      </c>
      <c r="AB4877" s="2">
        <v>0</v>
      </c>
    </row>
    <row r="4878" spans="24:28" x14ac:dyDescent="0.25">
      <c r="X4878" s="1">
        <v>135125</v>
      </c>
      <c r="Y4878" s="1">
        <v>290</v>
      </c>
      <c r="Z4878" s="2">
        <v>185.51</v>
      </c>
      <c r="AA4878" s="2">
        <v>0</v>
      </c>
      <c r="AB4878" s="2">
        <v>0</v>
      </c>
    </row>
    <row r="4879" spans="24:28" x14ac:dyDescent="0.25">
      <c r="X4879" s="1">
        <v>135131</v>
      </c>
      <c r="Y4879" s="1">
        <v>150</v>
      </c>
      <c r="Z4879" s="2">
        <v>0</v>
      </c>
      <c r="AA4879" s="2">
        <v>178.56</v>
      </c>
      <c r="AB4879" s="2">
        <v>0</v>
      </c>
    </row>
    <row r="4880" spans="24:28" x14ac:dyDescent="0.25">
      <c r="X4880" s="1">
        <v>135139</v>
      </c>
      <c r="Y4880" s="1">
        <v>250</v>
      </c>
      <c r="Z4880" s="2">
        <v>0</v>
      </c>
      <c r="AA4880" s="2">
        <v>0</v>
      </c>
      <c r="AB4880" s="2">
        <v>138.66</v>
      </c>
    </row>
    <row r="4881" spans="24:28" x14ac:dyDescent="0.25">
      <c r="X4881" s="1">
        <v>135143</v>
      </c>
      <c r="Y4881" s="1">
        <v>450</v>
      </c>
      <c r="Z4881" s="2">
        <v>26.2</v>
      </c>
      <c r="AA4881" s="2">
        <v>0</v>
      </c>
      <c r="AB4881" s="2">
        <v>0</v>
      </c>
    </row>
    <row r="4882" spans="24:28" x14ac:dyDescent="0.25">
      <c r="X4882" s="1">
        <v>135154</v>
      </c>
      <c r="Y4882" s="1">
        <v>220</v>
      </c>
      <c r="Z4882" s="2">
        <v>0</v>
      </c>
      <c r="AA4882" s="2">
        <v>0</v>
      </c>
      <c r="AB4882" s="2">
        <v>26.2</v>
      </c>
    </row>
    <row r="4883" spans="24:28" x14ac:dyDescent="0.25">
      <c r="X4883" s="1">
        <v>135161</v>
      </c>
      <c r="Y4883" s="1">
        <v>180</v>
      </c>
      <c r="Z4883" s="2">
        <v>95.22</v>
      </c>
      <c r="AA4883" s="2">
        <v>0</v>
      </c>
      <c r="AB4883" s="2">
        <v>101.72</v>
      </c>
    </row>
    <row r="4884" spans="24:28" x14ac:dyDescent="0.25">
      <c r="X4884" s="1">
        <v>135167</v>
      </c>
      <c r="Y4884" s="1">
        <v>220</v>
      </c>
      <c r="Z4884" s="2">
        <v>0</v>
      </c>
      <c r="AA4884" s="2">
        <v>187.08</v>
      </c>
      <c r="AB4884" s="2">
        <v>0</v>
      </c>
    </row>
    <row r="4885" spans="24:28" x14ac:dyDescent="0.25">
      <c r="X4885" s="1">
        <v>135197</v>
      </c>
      <c r="Y4885" s="1">
        <v>4980</v>
      </c>
      <c r="Z4885" s="2">
        <v>45.07</v>
      </c>
      <c r="AA4885" s="2">
        <v>0</v>
      </c>
      <c r="AB4885" s="2">
        <v>0</v>
      </c>
    </row>
    <row r="4886" spans="24:28" x14ac:dyDescent="0.25">
      <c r="X4886" s="1">
        <v>135207</v>
      </c>
      <c r="Y4886" s="1">
        <v>180</v>
      </c>
      <c r="Z4886" s="2">
        <v>50.95</v>
      </c>
      <c r="AA4886" s="2">
        <v>50.9</v>
      </c>
      <c r="AB4886" s="2">
        <v>0</v>
      </c>
    </row>
    <row r="4887" spans="24:28" x14ac:dyDescent="0.25">
      <c r="X4887" s="1">
        <v>135208</v>
      </c>
      <c r="Y4887" s="1">
        <v>320</v>
      </c>
      <c r="Z4887" s="2">
        <v>0</v>
      </c>
      <c r="AA4887" s="2">
        <v>147.03</v>
      </c>
      <c r="AB4887" s="2">
        <v>0</v>
      </c>
    </row>
    <row r="4888" spans="24:28" x14ac:dyDescent="0.25">
      <c r="X4888" s="1">
        <v>135216</v>
      </c>
      <c r="Y4888" s="1">
        <v>280</v>
      </c>
      <c r="Z4888" s="2">
        <v>253.71</v>
      </c>
      <c r="AA4888" s="2">
        <v>0</v>
      </c>
      <c r="AB4888" s="2">
        <v>0</v>
      </c>
    </row>
    <row r="4889" spans="24:28" x14ac:dyDescent="0.25">
      <c r="X4889" s="1">
        <v>135220</v>
      </c>
      <c r="Y4889" s="1">
        <v>260</v>
      </c>
      <c r="Z4889" s="2">
        <v>0</v>
      </c>
      <c r="AA4889" s="2">
        <v>56.37</v>
      </c>
      <c r="AB4889" s="2">
        <v>0</v>
      </c>
    </row>
    <row r="4890" spans="24:28" x14ac:dyDescent="0.25">
      <c r="X4890" s="1">
        <v>135226</v>
      </c>
      <c r="Y4890" s="1">
        <v>260</v>
      </c>
      <c r="Z4890" s="2">
        <v>0</v>
      </c>
      <c r="AA4890" s="2">
        <v>187.08</v>
      </c>
      <c r="AB4890" s="2">
        <v>559.35</v>
      </c>
    </row>
    <row r="4891" spans="24:28" x14ac:dyDescent="0.25">
      <c r="X4891" s="1">
        <v>135235</v>
      </c>
      <c r="Y4891" s="1">
        <v>290</v>
      </c>
      <c r="Z4891" s="2">
        <v>412.13</v>
      </c>
      <c r="AA4891" s="2">
        <v>0</v>
      </c>
      <c r="AB4891" s="2">
        <v>393.05</v>
      </c>
    </row>
    <row r="4892" spans="24:28" x14ac:dyDescent="0.25">
      <c r="X4892" s="1">
        <v>135249</v>
      </c>
      <c r="Y4892" s="1">
        <v>290</v>
      </c>
      <c r="Z4892" s="2">
        <v>356.1</v>
      </c>
      <c r="AA4892" s="2">
        <v>0</v>
      </c>
      <c r="AB4892" s="2">
        <v>0</v>
      </c>
    </row>
    <row r="4893" spans="24:28" x14ac:dyDescent="0.25">
      <c r="X4893" s="1">
        <v>135252</v>
      </c>
      <c r="Y4893" s="1">
        <v>290</v>
      </c>
      <c r="Z4893" s="2">
        <v>248.47</v>
      </c>
      <c r="AA4893" s="2">
        <v>45.44</v>
      </c>
      <c r="AB4893" s="2">
        <v>101.62</v>
      </c>
    </row>
    <row r="4894" spans="24:28" x14ac:dyDescent="0.25">
      <c r="X4894" s="1">
        <v>135253</v>
      </c>
      <c r="Y4894" s="1">
        <v>104</v>
      </c>
      <c r="Z4894" s="2">
        <v>0</v>
      </c>
      <c r="AA4894" s="2">
        <v>107.4</v>
      </c>
      <c r="AB4894" s="2">
        <v>0</v>
      </c>
    </row>
    <row r="4895" spans="24:28" x14ac:dyDescent="0.25">
      <c r="X4895" s="1">
        <v>135255</v>
      </c>
      <c r="Y4895" s="1">
        <v>280</v>
      </c>
      <c r="Z4895" s="2">
        <v>0</v>
      </c>
      <c r="AA4895" s="2">
        <v>65.25</v>
      </c>
      <c r="AB4895" s="2">
        <v>0</v>
      </c>
    </row>
    <row r="4896" spans="24:28" x14ac:dyDescent="0.25">
      <c r="X4896" s="1">
        <v>135272</v>
      </c>
      <c r="Y4896" s="1">
        <v>400</v>
      </c>
      <c r="Z4896" s="2">
        <v>0</v>
      </c>
      <c r="AA4896" s="2">
        <v>0</v>
      </c>
      <c r="AB4896" s="2">
        <v>48.23</v>
      </c>
    </row>
    <row r="4897" spans="24:28" x14ac:dyDescent="0.25">
      <c r="X4897" s="1">
        <v>135294</v>
      </c>
      <c r="Y4897" s="1">
        <v>260</v>
      </c>
      <c r="Z4897" s="2">
        <v>0</v>
      </c>
      <c r="AA4897" s="2">
        <v>184.88</v>
      </c>
      <c r="AB4897" s="2">
        <v>0</v>
      </c>
    </row>
    <row r="4898" spans="24:28" x14ac:dyDescent="0.25">
      <c r="X4898" s="1">
        <v>135313</v>
      </c>
      <c r="Y4898" s="1">
        <v>340</v>
      </c>
      <c r="Z4898" s="2">
        <v>125.59</v>
      </c>
      <c r="AA4898" s="2">
        <v>0</v>
      </c>
      <c r="AB4898" s="2">
        <v>0</v>
      </c>
    </row>
    <row r="4899" spans="24:28" x14ac:dyDescent="0.25">
      <c r="X4899" s="1">
        <v>135314</v>
      </c>
      <c r="Y4899" s="1">
        <v>340</v>
      </c>
      <c r="Z4899" s="2">
        <v>356.94</v>
      </c>
      <c r="AA4899" s="2">
        <v>0</v>
      </c>
      <c r="AB4899" s="2">
        <v>0</v>
      </c>
    </row>
    <row r="4900" spans="24:28" x14ac:dyDescent="0.25">
      <c r="X4900" s="1">
        <v>135325</v>
      </c>
      <c r="Y4900" s="1">
        <v>500</v>
      </c>
      <c r="Z4900" s="2">
        <v>0</v>
      </c>
      <c r="AA4900" s="2">
        <v>10.48</v>
      </c>
      <c r="AB4900" s="2">
        <v>0</v>
      </c>
    </row>
    <row r="4901" spans="24:28" x14ac:dyDescent="0.25">
      <c r="X4901" s="1">
        <v>135341</v>
      </c>
      <c r="Y4901" s="1">
        <v>4980</v>
      </c>
      <c r="Z4901" s="2">
        <v>321.76</v>
      </c>
      <c r="AA4901" s="2">
        <v>0</v>
      </c>
      <c r="AB4901" s="2">
        <v>308.64</v>
      </c>
    </row>
    <row r="4902" spans="24:28" x14ac:dyDescent="0.25">
      <c r="X4902" s="1">
        <v>135379</v>
      </c>
      <c r="Y4902" s="1">
        <v>4980</v>
      </c>
      <c r="Z4902" s="2">
        <v>53.59</v>
      </c>
      <c r="AA4902" s="2">
        <v>0</v>
      </c>
      <c r="AB4902" s="2">
        <v>0</v>
      </c>
    </row>
    <row r="4903" spans="24:28" x14ac:dyDescent="0.25">
      <c r="X4903" s="1">
        <v>135389</v>
      </c>
      <c r="Y4903" s="1">
        <v>4980</v>
      </c>
      <c r="Z4903" s="2">
        <v>140.41999999999999</v>
      </c>
      <c r="AA4903" s="2">
        <v>73.150000000000006</v>
      </c>
      <c r="AB4903" s="2">
        <v>149.97</v>
      </c>
    </row>
    <row r="4904" spans="24:28" x14ac:dyDescent="0.25">
      <c r="X4904" s="1">
        <v>135392</v>
      </c>
      <c r="Y4904" s="1">
        <v>450</v>
      </c>
      <c r="Z4904" s="2">
        <v>17.57</v>
      </c>
      <c r="AA4904" s="2">
        <v>0</v>
      </c>
      <c r="AB4904" s="2">
        <v>0</v>
      </c>
    </row>
    <row r="4905" spans="24:28" x14ac:dyDescent="0.25">
      <c r="X4905" s="1">
        <v>135413</v>
      </c>
      <c r="Y4905" s="1">
        <v>400</v>
      </c>
      <c r="Z4905" s="2">
        <v>0</v>
      </c>
      <c r="AA4905" s="2">
        <v>48.23</v>
      </c>
      <c r="AB4905" s="2">
        <v>0</v>
      </c>
    </row>
    <row r="4906" spans="24:28" x14ac:dyDescent="0.25">
      <c r="X4906" s="1">
        <v>135426</v>
      </c>
      <c r="Y4906" s="1">
        <v>555</v>
      </c>
      <c r="Z4906" s="2">
        <v>34.700000000000003</v>
      </c>
      <c r="AA4906" s="2">
        <v>0</v>
      </c>
      <c r="AB4906" s="2">
        <v>0</v>
      </c>
    </row>
    <row r="4907" spans="24:28" x14ac:dyDescent="0.25">
      <c r="X4907" s="1">
        <v>135429</v>
      </c>
      <c r="Y4907" s="1">
        <v>450</v>
      </c>
      <c r="Z4907" s="2">
        <v>0</v>
      </c>
      <c r="AA4907" s="2">
        <v>369.54</v>
      </c>
      <c r="AB4907" s="2">
        <v>0</v>
      </c>
    </row>
    <row r="4908" spans="24:28" x14ac:dyDescent="0.25">
      <c r="X4908" s="1">
        <v>135434</v>
      </c>
      <c r="Y4908" s="1">
        <v>280</v>
      </c>
      <c r="Z4908" s="2">
        <v>0</v>
      </c>
      <c r="AA4908" s="2">
        <v>139.77000000000001</v>
      </c>
      <c r="AB4908" s="2">
        <v>0</v>
      </c>
    </row>
    <row r="4909" spans="24:28" x14ac:dyDescent="0.25">
      <c r="X4909" s="1">
        <v>135441</v>
      </c>
      <c r="Y4909" s="1">
        <v>280</v>
      </c>
      <c r="Z4909" s="2">
        <v>162.43</v>
      </c>
      <c r="AA4909" s="2">
        <v>0</v>
      </c>
      <c r="AB4909" s="2">
        <v>252.66</v>
      </c>
    </row>
    <row r="4910" spans="24:28" x14ac:dyDescent="0.25">
      <c r="X4910" s="1">
        <v>135450</v>
      </c>
      <c r="Y4910" s="1">
        <v>180</v>
      </c>
      <c r="Z4910" s="2">
        <v>0</v>
      </c>
      <c r="AA4910" s="2">
        <v>285.77999999999997</v>
      </c>
      <c r="AB4910" s="2">
        <v>0</v>
      </c>
    </row>
    <row r="4911" spans="24:28" x14ac:dyDescent="0.25">
      <c r="X4911" s="1">
        <v>135454</v>
      </c>
      <c r="Y4911" s="1">
        <v>250</v>
      </c>
      <c r="Z4911" s="2">
        <v>138.66</v>
      </c>
      <c r="AA4911" s="2">
        <v>0</v>
      </c>
      <c r="AB4911" s="2">
        <v>104.21</v>
      </c>
    </row>
    <row r="4912" spans="24:28" x14ac:dyDescent="0.25">
      <c r="X4912" s="1">
        <v>135460</v>
      </c>
      <c r="Y4912" s="1">
        <v>4980</v>
      </c>
      <c r="Z4912" s="2">
        <v>91.04</v>
      </c>
      <c r="AA4912" s="2">
        <v>0</v>
      </c>
      <c r="AB4912" s="2">
        <v>0</v>
      </c>
    </row>
    <row r="4913" spans="24:28" x14ac:dyDescent="0.25">
      <c r="X4913" s="1">
        <v>135475</v>
      </c>
      <c r="Y4913" s="1">
        <v>260</v>
      </c>
      <c r="Z4913" s="2">
        <v>367.88</v>
      </c>
      <c r="AA4913" s="2">
        <v>0</v>
      </c>
      <c r="AB4913" s="2">
        <v>0</v>
      </c>
    </row>
    <row r="4914" spans="24:28" x14ac:dyDescent="0.25">
      <c r="X4914" s="1">
        <v>135497</v>
      </c>
      <c r="Y4914" s="1">
        <v>150</v>
      </c>
      <c r="Z4914" s="2">
        <v>229.61</v>
      </c>
      <c r="AA4914" s="2">
        <v>0</v>
      </c>
      <c r="AB4914" s="2">
        <v>0</v>
      </c>
    </row>
    <row r="4915" spans="24:28" x14ac:dyDescent="0.25">
      <c r="X4915" s="1">
        <v>135509</v>
      </c>
      <c r="Y4915" s="1">
        <v>320</v>
      </c>
      <c r="Z4915" s="2">
        <v>0</v>
      </c>
      <c r="AA4915" s="2">
        <v>29.56</v>
      </c>
      <c r="AB4915" s="2">
        <v>0</v>
      </c>
    </row>
    <row r="4916" spans="24:28" x14ac:dyDescent="0.25">
      <c r="X4916" s="1">
        <v>135528</v>
      </c>
      <c r="Y4916" s="1">
        <v>150</v>
      </c>
      <c r="Z4916" s="2">
        <v>0</v>
      </c>
      <c r="AA4916" s="2">
        <v>0</v>
      </c>
      <c r="AB4916" s="2">
        <v>49.01</v>
      </c>
    </row>
    <row r="4917" spans="24:28" x14ac:dyDescent="0.25">
      <c r="X4917" s="1">
        <v>135536</v>
      </c>
      <c r="Y4917" s="1">
        <v>650</v>
      </c>
      <c r="Z4917" s="2">
        <v>0</v>
      </c>
      <c r="AA4917" s="2">
        <v>0</v>
      </c>
      <c r="AB4917" s="2">
        <v>49.86</v>
      </c>
    </row>
    <row r="4918" spans="24:28" x14ac:dyDescent="0.25">
      <c r="X4918" s="1">
        <v>135545</v>
      </c>
      <c r="Y4918" s="1">
        <v>555</v>
      </c>
      <c r="Z4918" s="2">
        <v>0</v>
      </c>
      <c r="AA4918" s="2">
        <v>171.3</v>
      </c>
      <c r="AB4918" s="2">
        <v>0</v>
      </c>
    </row>
    <row r="4919" spans="24:28" x14ac:dyDescent="0.25">
      <c r="X4919" s="1">
        <v>135559</v>
      </c>
      <c r="Y4919" s="1">
        <v>450</v>
      </c>
      <c r="Z4919" s="2">
        <v>0</v>
      </c>
      <c r="AA4919" s="2">
        <v>27.9</v>
      </c>
      <c r="AB4919" s="2">
        <v>119.17</v>
      </c>
    </row>
    <row r="4920" spans="24:28" x14ac:dyDescent="0.25">
      <c r="X4920" s="1">
        <v>135561</v>
      </c>
      <c r="Y4920" s="1">
        <v>340</v>
      </c>
      <c r="Z4920" s="2">
        <v>160.07</v>
      </c>
      <c r="AA4920" s="2">
        <v>0</v>
      </c>
      <c r="AB4920" s="2">
        <v>0</v>
      </c>
    </row>
    <row r="4921" spans="24:28" x14ac:dyDescent="0.25">
      <c r="X4921" s="1">
        <v>135587</v>
      </c>
      <c r="Y4921" s="1">
        <v>340</v>
      </c>
      <c r="Z4921" s="2">
        <v>243.54</v>
      </c>
      <c r="AA4921" s="2">
        <v>0</v>
      </c>
      <c r="AB4921" s="2">
        <v>0</v>
      </c>
    </row>
    <row r="4922" spans="24:28" x14ac:dyDescent="0.25">
      <c r="X4922" s="1">
        <v>135592</v>
      </c>
      <c r="Y4922" s="1">
        <v>340</v>
      </c>
      <c r="Z4922" s="2">
        <v>0</v>
      </c>
      <c r="AA4922" s="2">
        <v>0</v>
      </c>
      <c r="AB4922" s="2">
        <v>112.12</v>
      </c>
    </row>
    <row r="4923" spans="24:28" x14ac:dyDescent="0.25">
      <c r="X4923" s="1">
        <v>135594</v>
      </c>
      <c r="Y4923" s="1">
        <v>4980</v>
      </c>
      <c r="Z4923" s="2">
        <v>0</v>
      </c>
      <c r="AA4923" s="2">
        <v>45.9</v>
      </c>
      <c r="AB4923" s="2">
        <v>0</v>
      </c>
    </row>
    <row r="4924" spans="24:28" x14ac:dyDescent="0.25">
      <c r="X4924" s="1">
        <v>135595</v>
      </c>
      <c r="Y4924" s="1">
        <v>280</v>
      </c>
      <c r="Z4924" s="2">
        <v>47.52</v>
      </c>
      <c r="AA4924" s="2">
        <v>0</v>
      </c>
      <c r="AB4924" s="2">
        <v>0</v>
      </c>
    </row>
    <row r="4925" spans="24:28" x14ac:dyDescent="0.25">
      <c r="X4925" s="1">
        <v>135609</v>
      </c>
      <c r="Y4925" s="1">
        <v>290</v>
      </c>
      <c r="Z4925" s="2">
        <v>0</v>
      </c>
      <c r="AA4925" s="2">
        <v>468.91</v>
      </c>
      <c r="AB4925" s="2">
        <v>0</v>
      </c>
    </row>
    <row r="4926" spans="24:28" x14ac:dyDescent="0.25">
      <c r="X4926" s="1">
        <v>135620</v>
      </c>
      <c r="Y4926" s="1">
        <v>180</v>
      </c>
      <c r="Z4926" s="2">
        <v>0</v>
      </c>
      <c r="AA4926" s="2">
        <v>0</v>
      </c>
      <c r="AB4926" s="2">
        <v>14.72</v>
      </c>
    </row>
    <row r="4927" spans="24:28" x14ac:dyDescent="0.25">
      <c r="X4927" s="1">
        <v>135626</v>
      </c>
      <c r="Y4927" s="1">
        <v>340</v>
      </c>
      <c r="Z4927" s="2">
        <v>0</v>
      </c>
      <c r="AA4927" s="2">
        <v>207.92</v>
      </c>
      <c r="AB4927" s="2">
        <v>0</v>
      </c>
    </row>
    <row r="4928" spans="24:28" x14ac:dyDescent="0.25">
      <c r="X4928" s="1">
        <v>135646</v>
      </c>
      <c r="Y4928" s="1">
        <v>370</v>
      </c>
      <c r="Z4928" s="2">
        <v>47.59</v>
      </c>
      <c r="AA4928" s="2">
        <v>0</v>
      </c>
      <c r="AB4928" s="2">
        <v>0</v>
      </c>
    </row>
    <row r="4929" spans="24:28" x14ac:dyDescent="0.25">
      <c r="X4929" s="1">
        <v>135674</v>
      </c>
      <c r="Y4929" s="1">
        <v>220</v>
      </c>
      <c r="Z4929" s="2">
        <v>45.9</v>
      </c>
      <c r="AA4929" s="2">
        <v>49</v>
      </c>
      <c r="AB4929" s="2">
        <v>98.7</v>
      </c>
    </row>
    <row r="4930" spans="24:28" x14ac:dyDescent="0.25">
      <c r="X4930" s="1">
        <v>135690</v>
      </c>
      <c r="Y4930" s="1">
        <v>450</v>
      </c>
      <c r="Z4930" s="2">
        <v>88.4</v>
      </c>
      <c r="AA4930" s="2">
        <v>0</v>
      </c>
      <c r="AB4930" s="2">
        <v>191.34</v>
      </c>
    </row>
    <row r="4931" spans="24:28" x14ac:dyDescent="0.25">
      <c r="X4931" s="1">
        <v>135704</v>
      </c>
      <c r="Y4931" s="1">
        <v>360</v>
      </c>
      <c r="Z4931" s="2">
        <v>14.59</v>
      </c>
      <c r="AA4931" s="2">
        <v>273.33</v>
      </c>
      <c r="AB4931" s="2">
        <v>226.41</v>
      </c>
    </row>
    <row r="4932" spans="24:28" x14ac:dyDescent="0.25">
      <c r="X4932" s="1">
        <v>135744</v>
      </c>
      <c r="Y4932" s="1">
        <v>4980</v>
      </c>
      <c r="Z4932" s="2">
        <v>0</v>
      </c>
      <c r="AA4932" s="2">
        <v>0</v>
      </c>
      <c r="AB4932" s="2">
        <v>518.88</v>
      </c>
    </row>
    <row r="4933" spans="24:28" x14ac:dyDescent="0.25">
      <c r="X4933" s="1">
        <v>135746</v>
      </c>
      <c r="Y4933" s="1">
        <v>150</v>
      </c>
      <c r="Z4933" s="2">
        <v>362.48</v>
      </c>
      <c r="AA4933" s="2">
        <v>147.03</v>
      </c>
      <c r="AB4933" s="2">
        <v>0</v>
      </c>
    </row>
    <row r="4934" spans="24:28" x14ac:dyDescent="0.25">
      <c r="X4934" s="1">
        <v>135770</v>
      </c>
      <c r="Y4934" s="1">
        <v>4980</v>
      </c>
      <c r="Z4934" s="2">
        <v>174.06</v>
      </c>
      <c r="AA4934" s="2">
        <v>0</v>
      </c>
      <c r="AB4934" s="2">
        <v>0</v>
      </c>
    </row>
    <row r="4935" spans="24:28" x14ac:dyDescent="0.25">
      <c r="X4935" s="1">
        <v>135785</v>
      </c>
      <c r="Y4935" s="1">
        <v>650</v>
      </c>
      <c r="Z4935" s="2">
        <v>0</v>
      </c>
      <c r="AA4935" s="2">
        <v>0</v>
      </c>
      <c r="AB4935" s="2">
        <v>45.57</v>
      </c>
    </row>
    <row r="4936" spans="24:28" x14ac:dyDescent="0.25">
      <c r="X4936" s="1">
        <v>135804</v>
      </c>
      <c r="Y4936" s="1">
        <v>650</v>
      </c>
      <c r="Z4936" s="2">
        <v>0</v>
      </c>
      <c r="AA4936" s="2">
        <v>263.04000000000002</v>
      </c>
      <c r="AB4936" s="2">
        <v>0</v>
      </c>
    </row>
    <row r="4937" spans="24:28" x14ac:dyDescent="0.25">
      <c r="X4937" s="1">
        <v>135807</v>
      </c>
      <c r="Y4937" s="1">
        <v>555</v>
      </c>
      <c r="Z4937" s="2">
        <v>24.56</v>
      </c>
      <c r="AA4937" s="2">
        <v>0</v>
      </c>
      <c r="AB4937" s="2">
        <v>0</v>
      </c>
    </row>
    <row r="4938" spans="24:28" x14ac:dyDescent="0.25">
      <c r="X4938" s="1">
        <v>135823</v>
      </c>
      <c r="Y4938" s="1">
        <v>450</v>
      </c>
      <c r="Z4938" s="2">
        <v>194.95</v>
      </c>
      <c r="AA4938" s="2">
        <v>0</v>
      </c>
      <c r="AB4938" s="2">
        <v>0</v>
      </c>
    </row>
    <row r="4939" spans="24:28" x14ac:dyDescent="0.25">
      <c r="X4939" s="1">
        <v>135850</v>
      </c>
      <c r="Y4939" s="1">
        <v>150</v>
      </c>
      <c r="Z4939" s="2">
        <v>91.08</v>
      </c>
      <c r="AA4939" s="2">
        <v>0</v>
      </c>
      <c r="AB4939" s="2">
        <v>0</v>
      </c>
    </row>
    <row r="4940" spans="24:28" x14ac:dyDescent="0.25">
      <c r="X4940" s="1">
        <v>135852</v>
      </c>
      <c r="Y4940" s="1">
        <v>180</v>
      </c>
      <c r="Z4940" s="2">
        <v>333.28</v>
      </c>
      <c r="AA4940" s="2">
        <v>0</v>
      </c>
      <c r="AB4940" s="2">
        <v>651.84</v>
      </c>
    </row>
    <row r="4941" spans="24:28" x14ac:dyDescent="0.25">
      <c r="X4941" s="1">
        <v>135871</v>
      </c>
      <c r="Y4941" s="1">
        <v>250</v>
      </c>
      <c r="Z4941" s="2">
        <v>178.05</v>
      </c>
      <c r="AA4941" s="2">
        <v>0</v>
      </c>
      <c r="AB4941" s="2">
        <v>0</v>
      </c>
    </row>
    <row r="4942" spans="24:28" x14ac:dyDescent="0.25">
      <c r="X4942" s="1">
        <v>135897</v>
      </c>
      <c r="Y4942" s="1">
        <v>280</v>
      </c>
      <c r="Z4942" s="2">
        <v>189.72</v>
      </c>
      <c r="AA4942" s="2">
        <v>199.01</v>
      </c>
      <c r="AB4942" s="2">
        <v>0</v>
      </c>
    </row>
    <row r="4943" spans="24:28" x14ac:dyDescent="0.25">
      <c r="X4943" s="1">
        <v>135900</v>
      </c>
      <c r="Y4943" s="1">
        <v>104</v>
      </c>
      <c r="Z4943" s="2">
        <v>0</v>
      </c>
      <c r="AA4943" s="2">
        <v>224.24</v>
      </c>
      <c r="AB4943" s="2">
        <v>0</v>
      </c>
    </row>
    <row r="4944" spans="24:28" x14ac:dyDescent="0.25">
      <c r="X4944" s="1">
        <v>135916</v>
      </c>
      <c r="Y4944" s="1">
        <v>340</v>
      </c>
      <c r="Z4944" s="2">
        <v>0</v>
      </c>
      <c r="AA4944" s="2">
        <v>48.68</v>
      </c>
      <c r="AB4944" s="2">
        <v>196.46</v>
      </c>
    </row>
    <row r="4945" spans="24:28" x14ac:dyDescent="0.25">
      <c r="X4945" s="1">
        <v>135928</v>
      </c>
      <c r="Y4945" s="1">
        <v>777</v>
      </c>
      <c r="Z4945" s="2">
        <v>217.8</v>
      </c>
      <c r="AA4945" s="2">
        <v>215.69</v>
      </c>
      <c r="AB4945" s="2">
        <v>190.3</v>
      </c>
    </row>
    <row r="4946" spans="24:28" x14ac:dyDescent="0.25">
      <c r="X4946" s="1">
        <v>135961</v>
      </c>
      <c r="Y4946" s="1">
        <v>280</v>
      </c>
      <c r="Z4946" s="2">
        <v>93.3</v>
      </c>
      <c r="AA4946" s="2">
        <v>0</v>
      </c>
      <c r="AB4946" s="2">
        <v>0</v>
      </c>
    </row>
    <row r="4947" spans="24:28" x14ac:dyDescent="0.25">
      <c r="X4947" s="1">
        <v>135968</v>
      </c>
      <c r="Y4947" s="1">
        <v>340</v>
      </c>
      <c r="Z4947" s="2">
        <v>0</v>
      </c>
      <c r="AA4947" s="2">
        <v>0</v>
      </c>
      <c r="AB4947" s="2">
        <v>194.84</v>
      </c>
    </row>
    <row r="4948" spans="24:28" x14ac:dyDescent="0.25">
      <c r="X4948" s="1">
        <v>136000</v>
      </c>
      <c r="Y4948" s="1">
        <v>150</v>
      </c>
      <c r="Z4948" s="2">
        <v>90.18</v>
      </c>
      <c r="AA4948" s="2">
        <v>48.14</v>
      </c>
      <c r="AB4948" s="2">
        <v>79.36</v>
      </c>
    </row>
    <row r="4949" spans="24:28" x14ac:dyDescent="0.25">
      <c r="X4949" s="1">
        <v>136010</v>
      </c>
      <c r="Y4949" s="1">
        <v>290</v>
      </c>
      <c r="Z4949" s="2">
        <v>0</v>
      </c>
      <c r="AA4949" s="2">
        <v>36.42</v>
      </c>
      <c r="AB4949" s="2">
        <v>0</v>
      </c>
    </row>
    <row r="4950" spans="24:28" x14ac:dyDescent="0.25">
      <c r="X4950" s="1">
        <v>136043</v>
      </c>
      <c r="Y4950" s="1">
        <v>370</v>
      </c>
      <c r="Z4950" s="2">
        <v>0</v>
      </c>
      <c r="AA4950" s="2">
        <v>0</v>
      </c>
      <c r="AB4950" s="2">
        <v>94.2</v>
      </c>
    </row>
    <row r="4951" spans="24:28" x14ac:dyDescent="0.25">
      <c r="X4951" s="1">
        <v>136055</v>
      </c>
      <c r="Y4951" s="1">
        <v>340</v>
      </c>
      <c r="Z4951" s="2">
        <v>97.36</v>
      </c>
      <c r="AA4951" s="2">
        <v>0</v>
      </c>
      <c r="AB4951" s="2">
        <v>0</v>
      </c>
    </row>
    <row r="4952" spans="24:28" x14ac:dyDescent="0.25">
      <c r="X4952" s="1">
        <v>136056</v>
      </c>
      <c r="Y4952" s="1">
        <v>260</v>
      </c>
      <c r="Z4952" s="2">
        <v>0</v>
      </c>
      <c r="AA4952" s="2">
        <v>49.74</v>
      </c>
      <c r="AB4952" s="2">
        <v>49.74</v>
      </c>
    </row>
    <row r="4953" spans="24:28" x14ac:dyDescent="0.25">
      <c r="X4953" s="1">
        <v>136059</v>
      </c>
      <c r="Y4953" s="1">
        <v>500</v>
      </c>
      <c r="Z4953" s="2">
        <v>0</v>
      </c>
      <c r="AA4953" s="2">
        <v>26.74</v>
      </c>
      <c r="AB4953" s="2">
        <v>0</v>
      </c>
    </row>
    <row r="4954" spans="24:28" x14ac:dyDescent="0.25">
      <c r="X4954" s="1">
        <v>136075</v>
      </c>
      <c r="Y4954" s="1">
        <v>400</v>
      </c>
      <c r="Z4954" s="2">
        <v>0</v>
      </c>
      <c r="AA4954" s="2">
        <v>68.11</v>
      </c>
      <c r="AB4954" s="2">
        <v>85.82</v>
      </c>
    </row>
    <row r="4955" spans="24:28" x14ac:dyDescent="0.25">
      <c r="X4955" s="1">
        <v>136077</v>
      </c>
      <c r="Y4955" s="1">
        <v>340</v>
      </c>
      <c r="Z4955" s="2">
        <v>48.45</v>
      </c>
      <c r="AA4955" s="2">
        <v>0</v>
      </c>
      <c r="AB4955" s="2">
        <v>0</v>
      </c>
    </row>
    <row r="4956" spans="24:28" x14ac:dyDescent="0.25">
      <c r="X4956" s="1">
        <v>136083</v>
      </c>
      <c r="Y4956" s="1">
        <v>340</v>
      </c>
      <c r="Z4956" s="2">
        <v>1813.19</v>
      </c>
      <c r="AA4956" s="2">
        <v>0</v>
      </c>
      <c r="AB4956" s="2">
        <v>0</v>
      </c>
    </row>
    <row r="4957" spans="24:28" x14ac:dyDescent="0.25">
      <c r="X4957" s="1">
        <v>136086</v>
      </c>
      <c r="Y4957" s="1">
        <v>4980</v>
      </c>
      <c r="Z4957" s="2">
        <v>0</v>
      </c>
      <c r="AA4957" s="2">
        <v>0</v>
      </c>
      <c r="AB4957" s="2">
        <v>82.94</v>
      </c>
    </row>
    <row r="4958" spans="24:28" x14ac:dyDescent="0.25">
      <c r="X4958" s="1">
        <v>136103</v>
      </c>
      <c r="Y4958" s="1">
        <v>220</v>
      </c>
      <c r="Z4958" s="2">
        <v>227.74</v>
      </c>
      <c r="AA4958" s="2">
        <v>94.5</v>
      </c>
      <c r="AB4958" s="2">
        <v>0</v>
      </c>
    </row>
    <row r="4959" spans="24:28" x14ac:dyDescent="0.25">
      <c r="X4959" s="1">
        <v>136112</v>
      </c>
      <c r="Y4959" s="1">
        <v>360</v>
      </c>
      <c r="Z4959" s="2">
        <v>0</v>
      </c>
      <c r="AA4959" s="2">
        <v>0</v>
      </c>
      <c r="AB4959" s="2">
        <v>946.96</v>
      </c>
    </row>
    <row r="4960" spans="24:28" x14ac:dyDescent="0.25">
      <c r="X4960" s="1">
        <v>136131</v>
      </c>
      <c r="Y4960" s="1">
        <v>500</v>
      </c>
      <c r="Z4960" s="2">
        <v>0</v>
      </c>
      <c r="AA4960" s="2">
        <v>139.11000000000001</v>
      </c>
      <c r="AB4960" s="2">
        <v>170.3</v>
      </c>
    </row>
    <row r="4961" spans="24:28" x14ac:dyDescent="0.25">
      <c r="X4961" s="1">
        <v>136136</v>
      </c>
      <c r="Y4961" s="1">
        <v>340</v>
      </c>
      <c r="Z4961" s="2">
        <v>0</v>
      </c>
      <c r="AA4961" s="2">
        <v>0</v>
      </c>
      <c r="AB4961" s="2">
        <v>63.39</v>
      </c>
    </row>
    <row r="4962" spans="24:28" x14ac:dyDescent="0.25">
      <c r="X4962" s="1">
        <v>136137</v>
      </c>
      <c r="Y4962" s="1">
        <v>400</v>
      </c>
      <c r="Z4962" s="2">
        <v>0</v>
      </c>
      <c r="AA4962" s="2">
        <v>24.27</v>
      </c>
      <c r="AB4962" s="2">
        <v>0</v>
      </c>
    </row>
    <row r="4963" spans="24:28" x14ac:dyDescent="0.25">
      <c r="X4963" s="1">
        <v>136153</v>
      </c>
      <c r="Y4963" s="1">
        <v>340</v>
      </c>
      <c r="Z4963" s="2">
        <v>0</v>
      </c>
      <c r="AA4963" s="2">
        <v>0</v>
      </c>
      <c r="AB4963" s="2">
        <v>55.53</v>
      </c>
    </row>
    <row r="4964" spans="24:28" x14ac:dyDescent="0.25">
      <c r="X4964" s="1">
        <v>136155</v>
      </c>
      <c r="Y4964" s="1">
        <v>320</v>
      </c>
      <c r="Z4964" s="2">
        <v>48.71</v>
      </c>
      <c r="AA4964" s="2">
        <v>0</v>
      </c>
      <c r="AB4964" s="2">
        <v>0</v>
      </c>
    </row>
    <row r="4965" spans="24:28" x14ac:dyDescent="0.25">
      <c r="X4965" s="1">
        <v>136156</v>
      </c>
      <c r="Y4965" s="1">
        <v>500</v>
      </c>
      <c r="Z4965" s="2">
        <v>0</v>
      </c>
      <c r="AA4965" s="2">
        <v>90.44</v>
      </c>
      <c r="AB4965" s="2">
        <v>0</v>
      </c>
    </row>
    <row r="4966" spans="24:28" x14ac:dyDescent="0.25">
      <c r="X4966" s="1">
        <v>136168</v>
      </c>
      <c r="Y4966" s="1">
        <v>260</v>
      </c>
      <c r="Z4966" s="2">
        <v>52.79</v>
      </c>
      <c r="AA4966" s="2">
        <v>46.22</v>
      </c>
      <c r="AB4966" s="2">
        <v>0</v>
      </c>
    </row>
    <row r="4967" spans="24:28" x14ac:dyDescent="0.25">
      <c r="X4967" s="1">
        <v>136174</v>
      </c>
      <c r="Y4967" s="1">
        <v>450</v>
      </c>
      <c r="Z4967" s="2">
        <v>0</v>
      </c>
      <c r="AA4967" s="2">
        <v>0</v>
      </c>
      <c r="AB4967" s="2">
        <v>187.18</v>
      </c>
    </row>
    <row r="4968" spans="24:28" x14ac:dyDescent="0.25">
      <c r="X4968" s="1">
        <v>136187</v>
      </c>
      <c r="Y4968" s="1">
        <v>180</v>
      </c>
      <c r="Z4968" s="2">
        <v>164.9</v>
      </c>
      <c r="AA4968" s="2">
        <v>0</v>
      </c>
      <c r="AB4968" s="2">
        <v>0</v>
      </c>
    </row>
    <row r="4969" spans="24:28" x14ac:dyDescent="0.25">
      <c r="X4969" s="1">
        <v>136198</v>
      </c>
      <c r="Y4969" s="1">
        <v>500</v>
      </c>
      <c r="Z4969" s="2">
        <v>0</v>
      </c>
      <c r="AA4969" s="2">
        <v>0</v>
      </c>
      <c r="AB4969" s="2">
        <v>394.78</v>
      </c>
    </row>
    <row r="4970" spans="24:28" x14ac:dyDescent="0.25">
      <c r="X4970" s="1">
        <v>136234</v>
      </c>
      <c r="Y4970" s="1">
        <v>180</v>
      </c>
      <c r="Z4970" s="2">
        <v>46.75</v>
      </c>
      <c r="AA4970" s="2">
        <v>380.18</v>
      </c>
      <c r="AB4970" s="2">
        <v>0</v>
      </c>
    </row>
    <row r="4971" spans="24:28" x14ac:dyDescent="0.25">
      <c r="X4971" s="1">
        <v>136239</v>
      </c>
      <c r="Y4971" s="1">
        <v>260</v>
      </c>
      <c r="Z4971" s="2">
        <v>0</v>
      </c>
      <c r="AA4971" s="2">
        <v>192.87</v>
      </c>
      <c r="AB4971" s="2">
        <v>0</v>
      </c>
    </row>
    <row r="4972" spans="24:28" x14ac:dyDescent="0.25">
      <c r="X4972" s="1">
        <v>136250</v>
      </c>
      <c r="Y4972" s="1">
        <v>180</v>
      </c>
      <c r="Z4972" s="2">
        <v>0</v>
      </c>
      <c r="AA4972" s="2">
        <v>152.66</v>
      </c>
      <c r="AB4972" s="2">
        <v>0</v>
      </c>
    </row>
    <row r="4973" spans="24:28" x14ac:dyDescent="0.25">
      <c r="X4973" s="1">
        <v>136252</v>
      </c>
      <c r="Y4973" s="1">
        <v>150</v>
      </c>
      <c r="Z4973" s="2">
        <v>0</v>
      </c>
      <c r="AA4973" s="2">
        <v>0</v>
      </c>
      <c r="AB4973" s="2">
        <v>180.55</v>
      </c>
    </row>
    <row r="4974" spans="24:28" x14ac:dyDescent="0.25">
      <c r="X4974" s="1">
        <v>136258</v>
      </c>
      <c r="Y4974" s="1">
        <v>370</v>
      </c>
      <c r="Z4974" s="2">
        <v>0</v>
      </c>
      <c r="AA4974" s="2">
        <v>0</v>
      </c>
      <c r="AB4974" s="2">
        <v>86.77</v>
      </c>
    </row>
    <row r="4975" spans="24:28" x14ac:dyDescent="0.25">
      <c r="X4975" s="1">
        <v>136265</v>
      </c>
      <c r="Y4975" s="1">
        <v>220</v>
      </c>
      <c r="Z4975" s="2">
        <v>0</v>
      </c>
      <c r="AA4975" s="2">
        <v>28.74</v>
      </c>
      <c r="AB4975" s="2">
        <v>0</v>
      </c>
    </row>
    <row r="4976" spans="24:28" x14ac:dyDescent="0.25">
      <c r="X4976" s="1">
        <v>136267</v>
      </c>
      <c r="Y4976" s="1">
        <v>290</v>
      </c>
      <c r="Z4976" s="2">
        <v>49.91</v>
      </c>
      <c r="AA4976" s="2">
        <v>0</v>
      </c>
      <c r="AB4976" s="2">
        <v>0</v>
      </c>
    </row>
    <row r="4977" spans="24:28" x14ac:dyDescent="0.25">
      <c r="X4977" s="1">
        <v>136270</v>
      </c>
      <c r="Y4977" s="1">
        <v>555</v>
      </c>
      <c r="Z4977" s="2">
        <v>0</v>
      </c>
      <c r="AA4977" s="2">
        <v>183.94</v>
      </c>
      <c r="AB4977" s="2">
        <v>0</v>
      </c>
    </row>
    <row r="4978" spans="24:28" x14ac:dyDescent="0.25">
      <c r="X4978" s="1">
        <v>136278</v>
      </c>
      <c r="Y4978" s="1">
        <v>104</v>
      </c>
      <c r="Z4978" s="2">
        <v>0</v>
      </c>
      <c r="AA4978" s="2">
        <v>49.74</v>
      </c>
      <c r="AB4978" s="2">
        <v>49.74</v>
      </c>
    </row>
    <row r="4979" spans="24:28" x14ac:dyDescent="0.25">
      <c r="X4979" s="1">
        <v>136300</v>
      </c>
      <c r="Y4979" s="1">
        <v>340</v>
      </c>
      <c r="Z4979" s="2">
        <v>0</v>
      </c>
      <c r="AA4979" s="2">
        <v>185.82</v>
      </c>
      <c r="AB4979" s="2">
        <v>0</v>
      </c>
    </row>
    <row r="4980" spans="24:28" x14ac:dyDescent="0.25">
      <c r="X4980" s="1">
        <v>136323</v>
      </c>
      <c r="Y4980" s="1">
        <v>290</v>
      </c>
      <c r="Z4980" s="2">
        <v>0</v>
      </c>
      <c r="AA4980" s="2">
        <v>2157.84</v>
      </c>
      <c r="AB4980" s="2">
        <v>1092.78</v>
      </c>
    </row>
    <row r="4981" spans="24:28" x14ac:dyDescent="0.25">
      <c r="X4981" s="1">
        <v>136326</v>
      </c>
      <c r="Y4981" s="1">
        <v>250</v>
      </c>
      <c r="Z4981" s="2">
        <v>0</v>
      </c>
      <c r="AA4981" s="2">
        <v>0</v>
      </c>
      <c r="AB4981" s="2">
        <v>48.9</v>
      </c>
    </row>
    <row r="4982" spans="24:28" x14ac:dyDescent="0.25">
      <c r="X4982" s="1">
        <v>136328</v>
      </c>
      <c r="Y4982" s="1">
        <v>340</v>
      </c>
      <c r="Z4982" s="2">
        <v>0</v>
      </c>
      <c r="AA4982" s="2">
        <v>181.53</v>
      </c>
      <c r="AB4982" s="2">
        <v>0</v>
      </c>
    </row>
    <row r="4983" spans="24:28" x14ac:dyDescent="0.25">
      <c r="X4983" s="1">
        <v>136344</v>
      </c>
      <c r="Y4983" s="1">
        <v>180</v>
      </c>
      <c r="Z4983" s="2">
        <v>62.53</v>
      </c>
      <c r="AA4983" s="2">
        <v>0</v>
      </c>
      <c r="AB4983" s="2">
        <v>0</v>
      </c>
    </row>
    <row r="4984" spans="24:28" x14ac:dyDescent="0.25">
      <c r="X4984" s="1">
        <v>136360</v>
      </c>
      <c r="Y4984" s="1">
        <v>4980</v>
      </c>
      <c r="Z4984" s="2">
        <v>0</v>
      </c>
      <c r="AA4984" s="2">
        <v>0</v>
      </c>
      <c r="AB4984" s="2">
        <v>385.74</v>
      </c>
    </row>
    <row r="4985" spans="24:28" x14ac:dyDescent="0.25">
      <c r="X4985" s="1">
        <v>136365</v>
      </c>
      <c r="Y4985" s="1">
        <v>340</v>
      </c>
      <c r="Z4985" s="2">
        <v>0</v>
      </c>
      <c r="AA4985" s="2">
        <v>0</v>
      </c>
      <c r="AB4985" s="2">
        <v>94.3</v>
      </c>
    </row>
    <row r="4986" spans="24:28" x14ac:dyDescent="0.25">
      <c r="X4986" s="1">
        <v>136367</v>
      </c>
      <c r="Y4986" s="1">
        <v>360</v>
      </c>
      <c r="Z4986" s="2">
        <v>0</v>
      </c>
      <c r="AA4986" s="2">
        <v>0</v>
      </c>
      <c r="AB4986" s="2">
        <v>30.52</v>
      </c>
    </row>
    <row r="4987" spans="24:28" x14ac:dyDescent="0.25">
      <c r="X4987" s="1">
        <v>136371</v>
      </c>
      <c r="Y4987" s="1">
        <v>400</v>
      </c>
      <c r="Z4987" s="2">
        <v>0</v>
      </c>
      <c r="AA4987" s="2">
        <v>0</v>
      </c>
      <c r="AB4987" s="2">
        <v>43.21</v>
      </c>
    </row>
    <row r="4988" spans="24:28" x14ac:dyDescent="0.25">
      <c r="X4988" s="1">
        <v>136372</v>
      </c>
      <c r="Y4988" s="1">
        <v>290</v>
      </c>
      <c r="Z4988" s="2">
        <v>211.65</v>
      </c>
      <c r="AA4988" s="2">
        <v>0</v>
      </c>
      <c r="AB4988" s="2">
        <v>0</v>
      </c>
    </row>
    <row r="4989" spans="24:28" x14ac:dyDescent="0.25">
      <c r="X4989" s="1">
        <v>136388</v>
      </c>
      <c r="Y4989" s="1">
        <v>340</v>
      </c>
      <c r="Z4989" s="2">
        <v>46.26</v>
      </c>
      <c r="AA4989" s="2">
        <v>0</v>
      </c>
      <c r="AB4989" s="2">
        <v>0</v>
      </c>
    </row>
    <row r="4990" spans="24:28" x14ac:dyDescent="0.25">
      <c r="X4990" s="1">
        <v>136393</v>
      </c>
      <c r="Y4990" s="1">
        <v>104</v>
      </c>
      <c r="Z4990" s="2">
        <v>0</v>
      </c>
      <c r="AA4990" s="2">
        <v>0</v>
      </c>
      <c r="AB4990" s="2">
        <v>12.28</v>
      </c>
    </row>
    <row r="4991" spans="24:28" x14ac:dyDescent="0.25">
      <c r="X4991" s="1">
        <v>136403</v>
      </c>
      <c r="Y4991" s="1">
        <v>777</v>
      </c>
      <c r="Z4991" s="2">
        <v>0</v>
      </c>
      <c r="AA4991" s="2">
        <v>50.09</v>
      </c>
      <c r="AB4991" s="2">
        <v>0</v>
      </c>
    </row>
    <row r="4992" spans="24:28" x14ac:dyDescent="0.25">
      <c r="X4992" s="1">
        <v>136415</v>
      </c>
      <c r="Y4992" s="1">
        <v>104</v>
      </c>
      <c r="Z4992" s="2">
        <v>676.06</v>
      </c>
      <c r="AA4992" s="2">
        <v>0</v>
      </c>
      <c r="AB4992" s="2">
        <v>0</v>
      </c>
    </row>
    <row r="4993" spans="24:28" x14ac:dyDescent="0.25">
      <c r="X4993" s="1">
        <v>136501</v>
      </c>
      <c r="Y4993" s="1">
        <v>370</v>
      </c>
      <c r="Z4993" s="2">
        <v>0</v>
      </c>
      <c r="AA4993" s="2">
        <v>46.79</v>
      </c>
      <c r="AB4993" s="2">
        <v>0</v>
      </c>
    </row>
    <row r="4994" spans="24:28" x14ac:dyDescent="0.25">
      <c r="X4994" s="1">
        <v>136524</v>
      </c>
      <c r="Y4994" s="1">
        <v>220</v>
      </c>
      <c r="Z4994" s="2">
        <v>159.54</v>
      </c>
      <c r="AA4994" s="2">
        <v>0</v>
      </c>
      <c r="AB4994" s="2">
        <v>0</v>
      </c>
    </row>
    <row r="4995" spans="24:28" x14ac:dyDescent="0.25">
      <c r="X4995" s="1">
        <v>136529</v>
      </c>
      <c r="Y4995" s="1">
        <v>150</v>
      </c>
      <c r="Z4995" s="2">
        <v>45.9</v>
      </c>
      <c r="AA4995" s="2">
        <v>0</v>
      </c>
      <c r="AB4995" s="2">
        <v>0</v>
      </c>
    </row>
    <row r="4996" spans="24:28" x14ac:dyDescent="0.25">
      <c r="X4996" s="1">
        <v>136533</v>
      </c>
      <c r="Y4996" s="1">
        <v>250</v>
      </c>
      <c r="Z4996" s="2">
        <v>220.92</v>
      </c>
      <c r="AA4996" s="2">
        <v>0</v>
      </c>
      <c r="AB4996" s="2">
        <v>224.24</v>
      </c>
    </row>
    <row r="4997" spans="24:28" x14ac:dyDescent="0.25">
      <c r="X4997" s="1">
        <v>136540</v>
      </c>
      <c r="Y4997" s="1">
        <v>777</v>
      </c>
      <c r="Z4997" s="2">
        <v>430.06</v>
      </c>
      <c r="AA4997" s="2">
        <v>0</v>
      </c>
      <c r="AB4997" s="2">
        <v>451.36</v>
      </c>
    </row>
    <row r="4998" spans="24:28" x14ac:dyDescent="0.25">
      <c r="X4998" s="1">
        <v>136541</v>
      </c>
      <c r="Y4998" s="1">
        <v>340</v>
      </c>
      <c r="Z4998" s="2">
        <v>0</v>
      </c>
      <c r="AA4998" s="2">
        <v>0</v>
      </c>
      <c r="AB4998" s="2">
        <v>85.68</v>
      </c>
    </row>
    <row r="4999" spans="24:28" x14ac:dyDescent="0.25">
      <c r="X4999" s="1">
        <v>136549</v>
      </c>
      <c r="Y4999" s="1">
        <v>180</v>
      </c>
      <c r="Z4999" s="2">
        <v>141.71</v>
      </c>
      <c r="AA4999" s="2">
        <v>47.26</v>
      </c>
      <c r="AB4999" s="2">
        <v>418.64</v>
      </c>
    </row>
    <row r="5000" spans="24:28" x14ac:dyDescent="0.25">
      <c r="X5000" s="1">
        <v>136550</v>
      </c>
      <c r="Y5000" s="1">
        <v>220</v>
      </c>
      <c r="Z5000" s="2">
        <v>321.14</v>
      </c>
      <c r="AA5000" s="2">
        <v>49.74</v>
      </c>
      <c r="AB5000" s="2">
        <v>98.7</v>
      </c>
    </row>
    <row r="5001" spans="24:28" x14ac:dyDescent="0.25">
      <c r="X5001" s="1">
        <v>136552</v>
      </c>
      <c r="Y5001" s="1">
        <v>777</v>
      </c>
      <c r="Z5001" s="2">
        <v>0</v>
      </c>
      <c r="AA5001" s="2">
        <v>183.02</v>
      </c>
      <c r="AB5001" s="2">
        <v>190.3</v>
      </c>
    </row>
    <row r="5002" spans="24:28" x14ac:dyDescent="0.25">
      <c r="X5002" s="1">
        <v>136560</v>
      </c>
      <c r="Y5002" s="1">
        <v>290</v>
      </c>
      <c r="Z5002" s="2">
        <v>0</v>
      </c>
      <c r="AA5002" s="2">
        <v>117.41</v>
      </c>
      <c r="AB5002" s="2">
        <v>177.93</v>
      </c>
    </row>
    <row r="5003" spans="24:28" x14ac:dyDescent="0.25">
      <c r="X5003" s="1">
        <v>136577</v>
      </c>
      <c r="Y5003" s="1">
        <v>104</v>
      </c>
      <c r="Z5003" s="2">
        <v>174.89</v>
      </c>
      <c r="AA5003" s="2">
        <v>0</v>
      </c>
      <c r="AB5003" s="2">
        <v>0</v>
      </c>
    </row>
    <row r="5004" spans="24:28" x14ac:dyDescent="0.25">
      <c r="X5004" s="1">
        <v>136598</v>
      </c>
      <c r="Y5004" s="1">
        <v>340</v>
      </c>
      <c r="Z5004" s="2">
        <v>0</v>
      </c>
      <c r="AA5004" s="2">
        <v>185.82</v>
      </c>
      <c r="AB5004" s="2">
        <v>0</v>
      </c>
    </row>
    <row r="5005" spans="24:28" x14ac:dyDescent="0.25">
      <c r="X5005" s="1">
        <v>136599</v>
      </c>
      <c r="Y5005" s="1">
        <v>340</v>
      </c>
      <c r="Z5005" s="2">
        <v>259.95</v>
      </c>
      <c r="AA5005" s="2">
        <v>0</v>
      </c>
      <c r="AB5005" s="2">
        <v>0</v>
      </c>
    </row>
    <row r="5006" spans="24:28" x14ac:dyDescent="0.25">
      <c r="X5006" s="1">
        <v>136602</v>
      </c>
      <c r="Y5006" s="1">
        <v>290</v>
      </c>
      <c r="Z5006" s="2">
        <v>0</v>
      </c>
      <c r="AA5006" s="2">
        <v>47.64</v>
      </c>
      <c r="AB5006" s="2">
        <v>177.93</v>
      </c>
    </row>
    <row r="5007" spans="24:28" x14ac:dyDescent="0.25">
      <c r="X5007" s="1">
        <v>136606</v>
      </c>
      <c r="Y5007" s="1">
        <v>360</v>
      </c>
      <c r="Z5007" s="2">
        <v>0</v>
      </c>
      <c r="AA5007" s="2">
        <v>0</v>
      </c>
      <c r="AB5007" s="2">
        <v>5.36</v>
      </c>
    </row>
    <row r="5008" spans="24:28" x14ac:dyDescent="0.25">
      <c r="X5008" s="1">
        <v>136623</v>
      </c>
      <c r="Y5008" s="1">
        <v>290</v>
      </c>
      <c r="Z5008" s="2">
        <v>160.1</v>
      </c>
      <c r="AA5008" s="2">
        <v>0</v>
      </c>
      <c r="AB5008" s="2">
        <v>0</v>
      </c>
    </row>
    <row r="5009" spans="24:28" x14ac:dyDescent="0.25">
      <c r="X5009" s="1">
        <v>136626</v>
      </c>
      <c r="Y5009" s="1">
        <v>555</v>
      </c>
      <c r="Z5009" s="2">
        <v>0</v>
      </c>
      <c r="AA5009" s="2">
        <v>184.77</v>
      </c>
      <c r="AB5009" s="2">
        <v>0</v>
      </c>
    </row>
    <row r="5010" spans="24:28" x14ac:dyDescent="0.25">
      <c r="X5010" s="1">
        <v>136653</v>
      </c>
      <c r="Y5010" s="1">
        <v>555</v>
      </c>
      <c r="Z5010" s="2">
        <v>37.6</v>
      </c>
      <c r="AA5010" s="2">
        <v>0</v>
      </c>
      <c r="AB5010" s="2">
        <v>0</v>
      </c>
    </row>
    <row r="5011" spans="24:28" x14ac:dyDescent="0.25">
      <c r="X5011" s="1">
        <v>136654</v>
      </c>
      <c r="Y5011" s="1">
        <v>290</v>
      </c>
      <c r="Z5011" s="2">
        <v>2106</v>
      </c>
      <c r="AA5011" s="2">
        <v>694.76</v>
      </c>
      <c r="AB5011" s="2">
        <v>0</v>
      </c>
    </row>
    <row r="5012" spans="24:28" x14ac:dyDescent="0.25">
      <c r="X5012" s="1">
        <v>136656</v>
      </c>
      <c r="Y5012" s="1">
        <v>300</v>
      </c>
      <c r="Z5012" s="2">
        <v>0</v>
      </c>
      <c r="AA5012" s="2">
        <v>240.61</v>
      </c>
      <c r="AB5012" s="2">
        <v>178.23</v>
      </c>
    </row>
    <row r="5013" spans="24:28" x14ac:dyDescent="0.25">
      <c r="X5013" s="1">
        <v>136659</v>
      </c>
      <c r="Y5013" s="1">
        <v>290</v>
      </c>
      <c r="Z5013" s="2">
        <v>226.8</v>
      </c>
      <c r="AA5013" s="2">
        <v>0</v>
      </c>
      <c r="AB5013" s="2">
        <v>0</v>
      </c>
    </row>
    <row r="5014" spans="24:28" x14ac:dyDescent="0.25">
      <c r="X5014" s="1">
        <v>136663</v>
      </c>
      <c r="Y5014" s="1">
        <v>150</v>
      </c>
      <c r="Z5014" s="2">
        <v>0</v>
      </c>
      <c r="AA5014" s="2">
        <v>0</v>
      </c>
      <c r="AB5014" s="2">
        <v>182.06</v>
      </c>
    </row>
    <row r="5015" spans="24:28" x14ac:dyDescent="0.25">
      <c r="X5015" s="1">
        <v>136678</v>
      </c>
      <c r="Y5015" s="1">
        <v>340</v>
      </c>
      <c r="Z5015" s="2">
        <v>245.2</v>
      </c>
      <c r="AA5015" s="2">
        <v>58.37</v>
      </c>
      <c r="AB5015" s="2">
        <v>0</v>
      </c>
    </row>
    <row r="5016" spans="24:28" x14ac:dyDescent="0.25">
      <c r="X5016" s="1">
        <v>136685</v>
      </c>
      <c r="Y5016" s="1">
        <v>250</v>
      </c>
      <c r="Z5016" s="2">
        <v>139.4</v>
      </c>
      <c r="AA5016" s="2">
        <v>93.18</v>
      </c>
      <c r="AB5016" s="2">
        <v>41</v>
      </c>
    </row>
    <row r="5017" spans="24:28" x14ac:dyDescent="0.25">
      <c r="X5017" s="1">
        <v>136686</v>
      </c>
      <c r="Y5017" s="1">
        <v>150</v>
      </c>
      <c r="Z5017" s="2">
        <v>284.2</v>
      </c>
      <c r="AA5017" s="2">
        <v>327.05</v>
      </c>
      <c r="AB5017" s="2">
        <v>900.12</v>
      </c>
    </row>
    <row r="5018" spans="24:28" x14ac:dyDescent="0.25">
      <c r="X5018" s="1">
        <v>136696</v>
      </c>
      <c r="Y5018" s="1">
        <v>340</v>
      </c>
      <c r="Z5018" s="2">
        <v>0</v>
      </c>
      <c r="AA5018" s="2">
        <v>0</v>
      </c>
      <c r="AB5018" s="2">
        <v>37.67</v>
      </c>
    </row>
    <row r="5019" spans="24:28" x14ac:dyDescent="0.25">
      <c r="X5019" s="1">
        <v>136709</v>
      </c>
      <c r="Y5019" s="1">
        <v>260</v>
      </c>
      <c r="Z5019" s="2">
        <v>182.48</v>
      </c>
      <c r="AA5019" s="2">
        <v>0</v>
      </c>
      <c r="AB5019" s="2">
        <v>0</v>
      </c>
    </row>
    <row r="5020" spans="24:28" x14ac:dyDescent="0.25">
      <c r="X5020" s="1">
        <v>136718</v>
      </c>
      <c r="Y5020" s="1">
        <v>360</v>
      </c>
      <c r="Z5020" s="2">
        <v>48.64</v>
      </c>
      <c r="AA5020" s="2">
        <v>51.98</v>
      </c>
      <c r="AB5020" s="2">
        <v>42.84</v>
      </c>
    </row>
    <row r="5021" spans="24:28" x14ac:dyDescent="0.25">
      <c r="X5021" s="1">
        <v>136727</v>
      </c>
      <c r="Y5021" s="1">
        <v>150</v>
      </c>
      <c r="Z5021" s="2">
        <v>45.22</v>
      </c>
      <c r="AA5021" s="2">
        <v>0</v>
      </c>
      <c r="AB5021" s="2">
        <v>42.57</v>
      </c>
    </row>
    <row r="5022" spans="24:28" x14ac:dyDescent="0.25">
      <c r="X5022" s="1">
        <v>136730</v>
      </c>
      <c r="Y5022" s="1">
        <v>104</v>
      </c>
      <c r="Z5022" s="2">
        <v>50.27</v>
      </c>
      <c r="AA5022" s="2">
        <v>183.31</v>
      </c>
      <c r="AB5022" s="2">
        <v>0</v>
      </c>
    </row>
    <row r="5023" spans="24:28" x14ac:dyDescent="0.25">
      <c r="X5023" s="1">
        <v>136732</v>
      </c>
      <c r="Y5023" s="1">
        <v>180</v>
      </c>
      <c r="Z5023" s="2">
        <v>83.45</v>
      </c>
      <c r="AA5023" s="2">
        <v>0</v>
      </c>
      <c r="AB5023" s="2">
        <v>0</v>
      </c>
    </row>
    <row r="5024" spans="24:28" x14ac:dyDescent="0.25">
      <c r="X5024" s="1">
        <v>136734</v>
      </c>
      <c r="Y5024" s="1">
        <v>180</v>
      </c>
      <c r="Z5024" s="2">
        <v>0</v>
      </c>
      <c r="AA5024" s="2">
        <v>0</v>
      </c>
      <c r="AB5024" s="2">
        <v>153.24</v>
      </c>
    </row>
    <row r="5025" spans="24:28" x14ac:dyDescent="0.25">
      <c r="X5025" s="1">
        <v>136763</v>
      </c>
      <c r="Y5025" s="1">
        <v>150</v>
      </c>
      <c r="Z5025" s="2">
        <v>0</v>
      </c>
      <c r="AA5025" s="2">
        <v>0</v>
      </c>
      <c r="AB5025" s="2">
        <v>357.92</v>
      </c>
    </row>
    <row r="5026" spans="24:28" x14ac:dyDescent="0.25">
      <c r="X5026" s="1">
        <v>136790</v>
      </c>
      <c r="Y5026" s="1">
        <v>400</v>
      </c>
      <c r="Z5026" s="2">
        <v>0</v>
      </c>
      <c r="AA5026" s="2">
        <v>0</v>
      </c>
      <c r="AB5026" s="2">
        <v>17.16</v>
      </c>
    </row>
    <row r="5027" spans="24:28" x14ac:dyDescent="0.25">
      <c r="X5027" s="1">
        <v>136820</v>
      </c>
      <c r="Y5027" s="1">
        <v>260</v>
      </c>
      <c r="Z5027" s="2">
        <v>0</v>
      </c>
      <c r="AA5027" s="2">
        <v>0</v>
      </c>
      <c r="AB5027" s="2">
        <v>76.040000000000006</v>
      </c>
    </row>
    <row r="5028" spans="24:28" x14ac:dyDescent="0.25">
      <c r="X5028" s="1">
        <v>136829</v>
      </c>
      <c r="Y5028" s="1">
        <v>340</v>
      </c>
      <c r="Z5028" s="2">
        <v>217.71</v>
      </c>
      <c r="AA5028" s="2">
        <v>180.24</v>
      </c>
      <c r="AB5028" s="2">
        <v>0</v>
      </c>
    </row>
    <row r="5029" spans="24:28" x14ac:dyDescent="0.25">
      <c r="X5029" s="1">
        <v>136836</v>
      </c>
      <c r="Y5029" s="1">
        <v>4980</v>
      </c>
      <c r="Z5029" s="2">
        <v>52.26</v>
      </c>
      <c r="AA5029" s="2">
        <v>0</v>
      </c>
      <c r="AB5029" s="2">
        <v>0</v>
      </c>
    </row>
    <row r="5030" spans="24:28" x14ac:dyDescent="0.25">
      <c r="X5030" s="1">
        <v>136840</v>
      </c>
      <c r="Y5030" s="1">
        <v>340</v>
      </c>
      <c r="Z5030" s="2">
        <v>0</v>
      </c>
      <c r="AA5030" s="2">
        <v>97.36</v>
      </c>
      <c r="AB5030" s="2">
        <v>0</v>
      </c>
    </row>
    <row r="5031" spans="24:28" x14ac:dyDescent="0.25">
      <c r="X5031" s="1">
        <v>136844</v>
      </c>
      <c r="Y5031" s="1">
        <v>150</v>
      </c>
      <c r="Z5031" s="2">
        <v>0</v>
      </c>
      <c r="AA5031" s="2">
        <v>179.5</v>
      </c>
      <c r="AB5031" s="2">
        <v>49.01</v>
      </c>
    </row>
    <row r="5032" spans="24:28" x14ac:dyDescent="0.25">
      <c r="X5032" s="1">
        <v>136846</v>
      </c>
      <c r="Y5032" s="1">
        <v>360</v>
      </c>
      <c r="Z5032" s="2">
        <v>146</v>
      </c>
      <c r="AA5032" s="2">
        <v>0</v>
      </c>
      <c r="AB5032" s="2">
        <v>0</v>
      </c>
    </row>
    <row r="5033" spans="24:28" x14ac:dyDescent="0.25">
      <c r="X5033" s="1">
        <v>136849</v>
      </c>
      <c r="Y5033" s="1">
        <v>260</v>
      </c>
      <c r="Z5033" s="2">
        <v>0</v>
      </c>
      <c r="AA5033" s="2">
        <v>0</v>
      </c>
      <c r="AB5033" s="2">
        <v>149.22</v>
      </c>
    </row>
    <row r="5034" spans="24:28" x14ac:dyDescent="0.25">
      <c r="X5034" s="1">
        <v>136853</v>
      </c>
      <c r="Y5034" s="1">
        <v>450</v>
      </c>
      <c r="Z5034" s="2">
        <v>50.68</v>
      </c>
      <c r="AA5034" s="2">
        <v>0</v>
      </c>
      <c r="AB5034" s="2">
        <v>0</v>
      </c>
    </row>
    <row r="5035" spans="24:28" x14ac:dyDescent="0.25">
      <c r="X5035" s="1">
        <v>136863</v>
      </c>
      <c r="Y5035" s="1">
        <v>150</v>
      </c>
      <c r="Z5035" s="2">
        <v>0</v>
      </c>
      <c r="AA5035" s="2">
        <v>84.37</v>
      </c>
      <c r="AB5035" s="2">
        <v>0</v>
      </c>
    </row>
    <row r="5036" spans="24:28" x14ac:dyDescent="0.25">
      <c r="X5036" s="1">
        <v>136864</v>
      </c>
      <c r="Y5036" s="1">
        <v>340</v>
      </c>
      <c r="Z5036" s="2">
        <v>0</v>
      </c>
      <c r="AA5036" s="2">
        <v>190.55</v>
      </c>
      <c r="AB5036" s="2">
        <v>186.64</v>
      </c>
    </row>
    <row r="5037" spans="24:28" x14ac:dyDescent="0.25">
      <c r="X5037" s="1">
        <v>136874</v>
      </c>
      <c r="Y5037" s="1">
        <v>104</v>
      </c>
      <c r="Z5037" s="2">
        <v>46.22</v>
      </c>
      <c r="AA5037" s="2">
        <v>0</v>
      </c>
      <c r="AB5037" s="2">
        <v>0</v>
      </c>
    </row>
    <row r="5038" spans="24:28" x14ac:dyDescent="0.25">
      <c r="X5038" s="1">
        <v>136882</v>
      </c>
      <c r="Y5038" s="1">
        <v>290</v>
      </c>
      <c r="Z5038" s="2">
        <v>0</v>
      </c>
      <c r="AA5038" s="2">
        <v>0</v>
      </c>
      <c r="AB5038" s="2">
        <v>23.56</v>
      </c>
    </row>
    <row r="5039" spans="24:28" x14ac:dyDescent="0.25">
      <c r="X5039" s="1">
        <v>136898</v>
      </c>
      <c r="Y5039" s="1">
        <v>104</v>
      </c>
      <c r="Z5039" s="2">
        <v>49.43</v>
      </c>
      <c r="AA5039" s="2">
        <v>49.43</v>
      </c>
      <c r="AB5039" s="2">
        <v>0</v>
      </c>
    </row>
    <row r="5040" spans="24:28" x14ac:dyDescent="0.25">
      <c r="X5040" s="1">
        <v>136900</v>
      </c>
      <c r="Y5040" s="1">
        <v>150</v>
      </c>
      <c r="Z5040" s="2">
        <v>45.9</v>
      </c>
      <c r="AA5040" s="2">
        <v>0</v>
      </c>
      <c r="AB5040" s="2">
        <v>0</v>
      </c>
    </row>
    <row r="5041" spans="24:28" x14ac:dyDescent="0.25">
      <c r="X5041" s="1">
        <v>136901</v>
      </c>
      <c r="Y5041" s="1">
        <v>340</v>
      </c>
      <c r="Z5041" s="2">
        <v>0</v>
      </c>
      <c r="AA5041" s="2">
        <v>540.72</v>
      </c>
      <c r="AB5041" s="2">
        <v>0</v>
      </c>
    </row>
    <row r="5042" spans="24:28" x14ac:dyDescent="0.25">
      <c r="X5042" s="1">
        <v>136913</v>
      </c>
      <c r="Y5042" s="1">
        <v>260</v>
      </c>
      <c r="Z5042" s="2">
        <v>0</v>
      </c>
      <c r="AA5042" s="2">
        <v>0</v>
      </c>
      <c r="AB5042" s="2">
        <v>73.89</v>
      </c>
    </row>
    <row r="5043" spans="24:28" x14ac:dyDescent="0.25">
      <c r="X5043" s="1">
        <v>136923</v>
      </c>
      <c r="Y5043" s="1">
        <v>360</v>
      </c>
      <c r="Z5043" s="2">
        <v>0</v>
      </c>
      <c r="AA5043" s="2">
        <v>161.94999999999999</v>
      </c>
      <c r="AB5043" s="2">
        <v>0</v>
      </c>
    </row>
    <row r="5044" spans="24:28" x14ac:dyDescent="0.25">
      <c r="X5044" s="1">
        <v>136927</v>
      </c>
      <c r="Y5044" s="1">
        <v>450</v>
      </c>
      <c r="Z5044" s="2">
        <v>0</v>
      </c>
      <c r="AA5044" s="2">
        <v>0</v>
      </c>
      <c r="AB5044" s="2">
        <v>192.87</v>
      </c>
    </row>
    <row r="5045" spans="24:28" x14ac:dyDescent="0.25">
      <c r="X5045" s="1">
        <v>136929</v>
      </c>
      <c r="Y5045" s="1">
        <v>400</v>
      </c>
      <c r="Z5045" s="2">
        <v>48.23</v>
      </c>
      <c r="AA5045" s="2">
        <v>0</v>
      </c>
      <c r="AB5045" s="2">
        <v>49.06</v>
      </c>
    </row>
    <row r="5046" spans="24:28" x14ac:dyDescent="0.25">
      <c r="X5046" s="1">
        <v>136930</v>
      </c>
      <c r="Y5046" s="1">
        <v>320</v>
      </c>
      <c r="Z5046" s="2">
        <v>0</v>
      </c>
      <c r="AA5046" s="2">
        <v>0</v>
      </c>
      <c r="AB5046" s="2">
        <v>163.1</v>
      </c>
    </row>
    <row r="5047" spans="24:28" x14ac:dyDescent="0.25">
      <c r="X5047" s="1">
        <v>136931</v>
      </c>
      <c r="Y5047" s="1">
        <v>290</v>
      </c>
      <c r="Z5047" s="2">
        <v>0</v>
      </c>
      <c r="AA5047" s="2">
        <v>0</v>
      </c>
      <c r="AB5047" s="2">
        <v>225.46</v>
      </c>
    </row>
    <row r="5048" spans="24:28" x14ac:dyDescent="0.25">
      <c r="X5048" s="1">
        <v>136942</v>
      </c>
      <c r="Y5048" s="1">
        <v>777</v>
      </c>
      <c r="Z5048" s="2">
        <v>1214.8800000000001</v>
      </c>
      <c r="AA5048" s="2">
        <v>0</v>
      </c>
      <c r="AB5048" s="2">
        <v>0</v>
      </c>
    </row>
    <row r="5049" spans="24:28" x14ac:dyDescent="0.25">
      <c r="X5049" s="1">
        <v>136947</v>
      </c>
      <c r="Y5049" s="1">
        <v>450</v>
      </c>
      <c r="Z5049" s="2">
        <v>0</v>
      </c>
      <c r="AA5049" s="2">
        <v>0</v>
      </c>
      <c r="AB5049" s="2">
        <v>312.07</v>
      </c>
    </row>
    <row r="5050" spans="24:28" x14ac:dyDescent="0.25">
      <c r="X5050" s="1">
        <v>136954</v>
      </c>
      <c r="Y5050" s="1">
        <v>340</v>
      </c>
      <c r="Z5050" s="2">
        <v>185.82</v>
      </c>
      <c r="AA5050" s="2">
        <v>0</v>
      </c>
      <c r="AB5050" s="2">
        <v>0</v>
      </c>
    </row>
    <row r="5051" spans="24:28" x14ac:dyDescent="0.25">
      <c r="X5051" s="1">
        <v>136956</v>
      </c>
      <c r="Y5051" s="1">
        <v>260</v>
      </c>
      <c r="Z5051" s="2">
        <v>0</v>
      </c>
      <c r="AA5051" s="2">
        <v>0</v>
      </c>
      <c r="AB5051" s="2">
        <v>332.76</v>
      </c>
    </row>
    <row r="5052" spans="24:28" x14ac:dyDescent="0.25">
      <c r="X5052" s="1">
        <v>136992</v>
      </c>
      <c r="Y5052" s="1">
        <v>280</v>
      </c>
      <c r="Z5052" s="2">
        <v>86.64</v>
      </c>
      <c r="AA5052" s="2">
        <v>0</v>
      </c>
      <c r="AB5052" s="2">
        <v>0</v>
      </c>
    </row>
    <row r="5053" spans="24:28" x14ac:dyDescent="0.25">
      <c r="X5053" s="1">
        <v>137002</v>
      </c>
      <c r="Y5053" s="1">
        <v>260</v>
      </c>
      <c r="Z5053" s="2">
        <v>46.59</v>
      </c>
      <c r="AA5053" s="2">
        <v>0</v>
      </c>
      <c r="AB5053" s="2">
        <v>110.53</v>
      </c>
    </row>
    <row r="5054" spans="24:28" x14ac:dyDescent="0.25">
      <c r="X5054" s="1">
        <v>137007</v>
      </c>
      <c r="Y5054" s="1">
        <v>500</v>
      </c>
      <c r="Z5054" s="2">
        <v>0</v>
      </c>
      <c r="AA5054" s="2">
        <v>236.1</v>
      </c>
      <c r="AB5054" s="2">
        <v>0</v>
      </c>
    </row>
    <row r="5055" spans="24:28" x14ac:dyDescent="0.25">
      <c r="X5055" s="1">
        <v>137019</v>
      </c>
      <c r="Y5055" s="1">
        <v>4980</v>
      </c>
      <c r="Z5055" s="2">
        <v>776.73</v>
      </c>
      <c r="AA5055" s="2">
        <v>246.95</v>
      </c>
      <c r="AB5055" s="2">
        <v>848.5</v>
      </c>
    </row>
    <row r="5056" spans="24:28" x14ac:dyDescent="0.25">
      <c r="X5056" s="1">
        <v>137020</v>
      </c>
      <c r="Y5056" s="1">
        <v>150</v>
      </c>
      <c r="Z5056" s="2">
        <v>0</v>
      </c>
      <c r="AA5056" s="2">
        <v>134.19</v>
      </c>
      <c r="AB5056" s="2">
        <v>213.42</v>
      </c>
    </row>
    <row r="5057" spans="24:28" x14ac:dyDescent="0.25">
      <c r="X5057" s="1">
        <v>137033</v>
      </c>
      <c r="Y5057" s="1">
        <v>340</v>
      </c>
      <c r="Z5057" s="2">
        <v>0</v>
      </c>
      <c r="AA5057" s="2">
        <v>55.61</v>
      </c>
      <c r="AB5057" s="2">
        <v>0</v>
      </c>
    </row>
    <row r="5058" spans="24:28" x14ac:dyDescent="0.25">
      <c r="X5058" s="1">
        <v>137049</v>
      </c>
      <c r="Y5058" s="1">
        <v>150</v>
      </c>
      <c r="Z5058" s="2">
        <v>0</v>
      </c>
      <c r="AA5058" s="2">
        <v>0</v>
      </c>
      <c r="AB5058" s="2">
        <v>137.69999999999999</v>
      </c>
    </row>
    <row r="5059" spans="24:28" x14ac:dyDescent="0.25">
      <c r="X5059" s="1">
        <v>137051</v>
      </c>
      <c r="Y5059" s="1">
        <v>250</v>
      </c>
      <c r="Z5059" s="2">
        <v>0</v>
      </c>
      <c r="AA5059" s="2">
        <v>0</v>
      </c>
      <c r="AB5059" s="2">
        <v>49.74</v>
      </c>
    </row>
    <row r="5060" spans="24:28" x14ac:dyDescent="0.25">
      <c r="X5060" s="1">
        <v>137072</v>
      </c>
      <c r="Y5060" s="1">
        <v>104</v>
      </c>
      <c r="Z5060" s="2">
        <v>0</v>
      </c>
      <c r="AA5060" s="2">
        <v>48.94</v>
      </c>
      <c r="AB5060" s="2">
        <v>0</v>
      </c>
    </row>
    <row r="5061" spans="24:28" x14ac:dyDescent="0.25">
      <c r="X5061" s="1">
        <v>137079</v>
      </c>
      <c r="Y5061" s="1">
        <v>4980</v>
      </c>
      <c r="Z5061" s="2">
        <v>44.28</v>
      </c>
      <c r="AA5061" s="2">
        <v>93.04</v>
      </c>
      <c r="AB5061" s="2">
        <v>0</v>
      </c>
    </row>
    <row r="5062" spans="24:28" x14ac:dyDescent="0.25">
      <c r="X5062" s="1">
        <v>137086</v>
      </c>
      <c r="Y5062" s="1">
        <v>250</v>
      </c>
      <c r="Z5062" s="2">
        <v>550.79</v>
      </c>
      <c r="AA5062" s="2">
        <v>48.94</v>
      </c>
      <c r="AB5062" s="2">
        <v>0</v>
      </c>
    </row>
    <row r="5063" spans="24:28" x14ac:dyDescent="0.25">
      <c r="X5063" s="1">
        <v>137090</v>
      </c>
      <c r="Y5063" s="1">
        <v>150</v>
      </c>
      <c r="Z5063" s="2">
        <v>0</v>
      </c>
      <c r="AA5063" s="2">
        <v>937.76</v>
      </c>
      <c r="AB5063" s="2">
        <v>0</v>
      </c>
    </row>
    <row r="5064" spans="24:28" x14ac:dyDescent="0.25">
      <c r="X5064" s="1">
        <v>137108</v>
      </c>
      <c r="Y5064" s="1">
        <v>4980</v>
      </c>
      <c r="Z5064" s="2">
        <v>81.09</v>
      </c>
      <c r="AA5064" s="2">
        <v>0</v>
      </c>
      <c r="AB5064" s="2">
        <v>0</v>
      </c>
    </row>
    <row r="5065" spans="24:28" x14ac:dyDescent="0.25">
      <c r="X5065" s="1">
        <v>137110</v>
      </c>
      <c r="Y5065" s="1">
        <v>555</v>
      </c>
      <c r="Z5065" s="2">
        <v>0</v>
      </c>
      <c r="AA5065" s="2">
        <v>135.29</v>
      </c>
      <c r="AB5065" s="2">
        <v>0</v>
      </c>
    </row>
    <row r="5066" spans="24:28" x14ac:dyDescent="0.25">
      <c r="X5066" s="1">
        <v>137114</v>
      </c>
      <c r="Y5066" s="1">
        <v>280</v>
      </c>
      <c r="Z5066" s="2">
        <v>253.52</v>
      </c>
      <c r="AA5066" s="2">
        <v>974.2</v>
      </c>
      <c r="AB5066" s="2">
        <v>0</v>
      </c>
    </row>
    <row r="5067" spans="24:28" x14ac:dyDescent="0.25">
      <c r="X5067" s="1">
        <v>137115</v>
      </c>
      <c r="Y5067" s="1">
        <v>250</v>
      </c>
      <c r="Z5067" s="2">
        <v>8.1</v>
      </c>
      <c r="AA5067" s="2">
        <v>0</v>
      </c>
      <c r="AB5067" s="2">
        <v>0</v>
      </c>
    </row>
    <row r="5068" spans="24:28" x14ac:dyDescent="0.25">
      <c r="X5068" s="1">
        <v>137116</v>
      </c>
      <c r="Y5068" s="1">
        <v>250</v>
      </c>
      <c r="Z5068" s="2">
        <v>139.77000000000001</v>
      </c>
      <c r="AA5068" s="2">
        <v>0</v>
      </c>
      <c r="AB5068" s="2">
        <v>82</v>
      </c>
    </row>
    <row r="5069" spans="24:28" x14ac:dyDescent="0.25">
      <c r="X5069" s="1">
        <v>137129</v>
      </c>
      <c r="Y5069" s="1">
        <v>150</v>
      </c>
      <c r="Z5069" s="2">
        <v>217.22</v>
      </c>
      <c r="AA5069" s="2">
        <v>0</v>
      </c>
      <c r="AB5069" s="2">
        <v>0</v>
      </c>
    </row>
    <row r="5070" spans="24:28" x14ac:dyDescent="0.25">
      <c r="X5070" s="1">
        <v>137140</v>
      </c>
      <c r="Y5070" s="1">
        <v>340</v>
      </c>
      <c r="Z5070" s="2">
        <v>0</v>
      </c>
      <c r="AA5070" s="2">
        <v>0</v>
      </c>
      <c r="AB5070" s="2">
        <v>55.56</v>
      </c>
    </row>
    <row r="5071" spans="24:28" x14ac:dyDescent="0.25">
      <c r="X5071" s="1">
        <v>137145</v>
      </c>
      <c r="Y5071" s="1">
        <v>260</v>
      </c>
      <c r="Z5071" s="2">
        <v>1989.16</v>
      </c>
      <c r="AA5071" s="2">
        <v>0</v>
      </c>
      <c r="AB5071" s="2">
        <v>824.65</v>
      </c>
    </row>
    <row r="5072" spans="24:28" x14ac:dyDescent="0.25">
      <c r="X5072" s="1">
        <v>137147</v>
      </c>
      <c r="Y5072" s="1">
        <v>400</v>
      </c>
      <c r="Z5072" s="2">
        <v>0</v>
      </c>
      <c r="AA5072" s="2">
        <v>25.81</v>
      </c>
      <c r="AB5072" s="2">
        <v>0</v>
      </c>
    </row>
    <row r="5073" spans="24:28" x14ac:dyDescent="0.25">
      <c r="X5073" s="1">
        <v>137160</v>
      </c>
      <c r="Y5073" s="1">
        <v>104</v>
      </c>
      <c r="Z5073" s="2">
        <v>0</v>
      </c>
      <c r="AA5073" s="2">
        <v>327.02</v>
      </c>
      <c r="AB5073" s="2">
        <v>0</v>
      </c>
    </row>
    <row r="5074" spans="24:28" x14ac:dyDescent="0.25">
      <c r="X5074" s="1">
        <v>137161</v>
      </c>
      <c r="Y5074" s="1">
        <v>180</v>
      </c>
      <c r="Z5074" s="2">
        <v>238.92</v>
      </c>
      <c r="AA5074" s="2">
        <v>0</v>
      </c>
      <c r="AB5074" s="2">
        <v>0</v>
      </c>
    </row>
    <row r="5075" spans="24:28" x14ac:dyDescent="0.25">
      <c r="X5075" s="1">
        <v>137162</v>
      </c>
      <c r="Y5075" s="1">
        <v>777</v>
      </c>
      <c r="Z5075" s="2">
        <v>0</v>
      </c>
      <c r="AA5075" s="2">
        <v>758.08</v>
      </c>
      <c r="AB5075" s="2">
        <v>0</v>
      </c>
    </row>
    <row r="5076" spans="24:28" x14ac:dyDescent="0.25">
      <c r="X5076" s="1">
        <v>137216</v>
      </c>
      <c r="Y5076" s="1">
        <v>290</v>
      </c>
      <c r="Z5076" s="2">
        <v>38.4</v>
      </c>
      <c r="AA5076" s="2">
        <v>0</v>
      </c>
      <c r="AB5076" s="2">
        <v>56.9</v>
      </c>
    </row>
    <row r="5077" spans="24:28" x14ac:dyDescent="0.25">
      <c r="X5077" s="1">
        <v>137217</v>
      </c>
      <c r="Y5077" s="1">
        <v>290</v>
      </c>
      <c r="Z5077" s="2">
        <v>0</v>
      </c>
      <c r="AA5077" s="2">
        <v>233.76</v>
      </c>
      <c r="AB5077" s="2">
        <v>137.82</v>
      </c>
    </row>
    <row r="5078" spans="24:28" x14ac:dyDescent="0.25">
      <c r="X5078" s="1">
        <v>137227</v>
      </c>
      <c r="Y5078" s="1">
        <v>500</v>
      </c>
      <c r="Z5078" s="2">
        <v>36.32</v>
      </c>
      <c r="AA5078" s="2">
        <v>0</v>
      </c>
      <c r="AB5078" s="2">
        <v>28.23</v>
      </c>
    </row>
    <row r="5079" spans="24:28" x14ac:dyDescent="0.25">
      <c r="X5079" s="1">
        <v>137228</v>
      </c>
      <c r="Y5079" s="1">
        <v>500</v>
      </c>
      <c r="Z5079" s="2">
        <v>0</v>
      </c>
      <c r="AA5079" s="2">
        <v>0</v>
      </c>
      <c r="AB5079" s="2">
        <v>18.82</v>
      </c>
    </row>
    <row r="5080" spans="24:28" x14ac:dyDescent="0.25">
      <c r="X5080" s="1">
        <v>137249</v>
      </c>
      <c r="Y5080" s="1">
        <v>370</v>
      </c>
      <c r="Z5080" s="2">
        <v>210.34</v>
      </c>
      <c r="AA5080" s="2">
        <v>0</v>
      </c>
      <c r="AB5080" s="2">
        <v>0</v>
      </c>
    </row>
    <row r="5081" spans="24:28" x14ac:dyDescent="0.25">
      <c r="X5081" s="1">
        <v>137261</v>
      </c>
      <c r="Y5081" s="1">
        <v>104</v>
      </c>
      <c r="Z5081" s="2">
        <v>63.46</v>
      </c>
      <c r="AA5081" s="2">
        <v>0</v>
      </c>
      <c r="AB5081" s="2">
        <v>0</v>
      </c>
    </row>
    <row r="5082" spans="24:28" x14ac:dyDescent="0.25">
      <c r="X5082" s="1">
        <v>137274</v>
      </c>
      <c r="Y5082" s="1">
        <v>260</v>
      </c>
      <c r="Z5082" s="2">
        <v>0</v>
      </c>
      <c r="AA5082" s="2">
        <v>0</v>
      </c>
      <c r="AB5082" s="2">
        <v>73.89</v>
      </c>
    </row>
    <row r="5083" spans="24:28" x14ac:dyDescent="0.25">
      <c r="X5083" s="1">
        <v>137289</v>
      </c>
      <c r="Y5083" s="1">
        <v>150</v>
      </c>
      <c r="Z5083" s="2">
        <v>46.24</v>
      </c>
      <c r="AA5083" s="2">
        <v>0</v>
      </c>
      <c r="AB5083" s="2">
        <v>45.56</v>
      </c>
    </row>
    <row r="5084" spans="24:28" x14ac:dyDescent="0.25">
      <c r="X5084" s="1">
        <v>137294</v>
      </c>
      <c r="Y5084" s="1">
        <v>340</v>
      </c>
      <c r="Z5084" s="2">
        <v>196.02</v>
      </c>
      <c r="AA5084" s="2">
        <v>0</v>
      </c>
      <c r="AB5084" s="2">
        <v>0</v>
      </c>
    </row>
    <row r="5085" spans="24:28" x14ac:dyDescent="0.25">
      <c r="X5085" s="1">
        <v>137317</v>
      </c>
      <c r="Y5085" s="1">
        <v>500</v>
      </c>
      <c r="Z5085" s="2">
        <v>39.229999999999997</v>
      </c>
      <c r="AA5085" s="2">
        <v>0</v>
      </c>
      <c r="AB5085" s="2">
        <v>0</v>
      </c>
    </row>
    <row r="5086" spans="24:28" x14ac:dyDescent="0.25">
      <c r="X5086" s="1">
        <v>137327</v>
      </c>
      <c r="Y5086" s="1">
        <v>370</v>
      </c>
      <c r="Z5086" s="2">
        <v>47.62</v>
      </c>
      <c r="AA5086" s="2">
        <v>338.96</v>
      </c>
      <c r="AB5086" s="2">
        <v>382.32</v>
      </c>
    </row>
    <row r="5087" spans="24:28" x14ac:dyDescent="0.25">
      <c r="X5087" s="1">
        <v>137332</v>
      </c>
      <c r="Y5087" s="1">
        <v>180</v>
      </c>
      <c r="Z5087" s="2">
        <v>0</v>
      </c>
      <c r="AA5087" s="2">
        <v>198.51</v>
      </c>
      <c r="AB5087" s="2">
        <v>208.14</v>
      </c>
    </row>
    <row r="5088" spans="24:28" x14ac:dyDescent="0.25">
      <c r="X5088" s="1">
        <v>137334</v>
      </c>
      <c r="Y5088" s="1">
        <v>340</v>
      </c>
      <c r="Z5088" s="2">
        <v>0</v>
      </c>
      <c r="AA5088" s="2">
        <v>589.32000000000005</v>
      </c>
      <c r="AB5088" s="2">
        <v>0</v>
      </c>
    </row>
    <row r="5089" spans="24:28" x14ac:dyDescent="0.25">
      <c r="X5089" s="1">
        <v>137356</v>
      </c>
      <c r="Y5089" s="1">
        <v>340</v>
      </c>
      <c r="Z5089" s="2">
        <v>0</v>
      </c>
      <c r="AA5089" s="2">
        <v>35.880000000000003</v>
      </c>
      <c r="AB5089" s="2">
        <v>0</v>
      </c>
    </row>
    <row r="5090" spans="24:28" x14ac:dyDescent="0.25">
      <c r="X5090" s="1">
        <v>137359</v>
      </c>
      <c r="Y5090" s="1">
        <v>290</v>
      </c>
      <c r="Z5090" s="2">
        <v>0</v>
      </c>
      <c r="AA5090" s="2">
        <v>100</v>
      </c>
      <c r="AB5090" s="2">
        <v>0</v>
      </c>
    </row>
    <row r="5091" spans="24:28" x14ac:dyDescent="0.25">
      <c r="X5091" s="1">
        <v>137361</v>
      </c>
      <c r="Y5091" s="1">
        <v>180</v>
      </c>
      <c r="Z5091" s="2">
        <v>90.22</v>
      </c>
      <c r="AA5091" s="2">
        <v>0</v>
      </c>
      <c r="AB5091" s="2">
        <v>115.84</v>
      </c>
    </row>
    <row r="5092" spans="24:28" x14ac:dyDescent="0.25">
      <c r="X5092" s="1">
        <v>137363</v>
      </c>
      <c r="Y5092" s="1">
        <v>280</v>
      </c>
      <c r="Z5092" s="2">
        <v>0</v>
      </c>
      <c r="AA5092" s="2">
        <v>49.86</v>
      </c>
      <c r="AB5092" s="2">
        <v>0</v>
      </c>
    </row>
    <row r="5093" spans="24:28" x14ac:dyDescent="0.25">
      <c r="X5093" s="1">
        <v>137383</v>
      </c>
      <c r="Y5093" s="1">
        <v>340</v>
      </c>
      <c r="Z5093" s="2">
        <v>205.57</v>
      </c>
      <c r="AA5093" s="2">
        <v>0</v>
      </c>
      <c r="AB5093" s="2">
        <v>0</v>
      </c>
    </row>
    <row r="5094" spans="24:28" x14ac:dyDescent="0.25">
      <c r="X5094" s="1">
        <v>137384</v>
      </c>
      <c r="Y5094" s="1">
        <v>400</v>
      </c>
      <c r="Z5094" s="2">
        <v>0</v>
      </c>
      <c r="AA5094" s="2">
        <v>0</v>
      </c>
      <c r="AB5094" s="2">
        <v>17.41</v>
      </c>
    </row>
    <row r="5095" spans="24:28" x14ac:dyDescent="0.25">
      <c r="X5095" s="1">
        <v>137392</v>
      </c>
      <c r="Y5095" s="1">
        <v>370</v>
      </c>
      <c r="Z5095" s="2">
        <v>0</v>
      </c>
      <c r="AA5095" s="2">
        <v>50.86</v>
      </c>
      <c r="AB5095" s="2">
        <v>0</v>
      </c>
    </row>
    <row r="5096" spans="24:28" x14ac:dyDescent="0.25">
      <c r="X5096" s="1">
        <v>137401</v>
      </c>
      <c r="Y5096" s="1">
        <v>340</v>
      </c>
      <c r="Z5096" s="2">
        <v>0</v>
      </c>
      <c r="AA5096" s="2">
        <v>29.22</v>
      </c>
      <c r="AB5096" s="2">
        <v>51.42</v>
      </c>
    </row>
    <row r="5097" spans="24:28" x14ac:dyDescent="0.25">
      <c r="X5097" s="1">
        <v>137411</v>
      </c>
      <c r="Y5097" s="1">
        <v>104</v>
      </c>
      <c r="Z5097" s="2">
        <v>0</v>
      </c>
      <c r="AA5097" s="2">
        <v>0</v>
      </c>
      <c r="AB5097" s="2">
        <v>189.44</v>
      </c>
    </row>
    <row r="5098" spans="24:28" x14ac:dyDescent="0.25">
      <c r="X5098" s="1">
        <v>137417</v>
      </c>
      <c r="Y5098" s="1">
        <v>150</v>
      </c>
      <c r="Z5098" s="2">
        <v>45.54</v>
      </c>
      <c r="AA5098" s="2">
        <v>0</v>
      </c>
      <c r="AB5098" s="2">
        <v>0</v>
      </c>
    </row>
    <row r="5099" spans="24:28" x14ac:dyDescent="0.25">
      <c r="X5099" s="1">
        <v>137419</v>
      </c>
      <c r="Y5099" s="1">
        <v>104</v>
      </c>
      <c r="Z5099" s="2">
        <v>53.38</v>
      </c>
      <c r="AA5099" s="2">
        <v>0</v>
      </c>
      <c r="AB5099" s="2">
        <v>0</v>
      </c>
    </row>
    <row r="5100" spans="24:28" x14ac:dyDescent="0.25">
      <c r="X5100" s="1">
        <v>137436</v>
      </c>
      <c r="Y5100" s="1">
        <v>180</v>
      </c>
      <c r="Z5100" s="2">
        <v>0</v>
      </c>
      <c r="AA5100" s="2">
        <v>264.07</v>
      </c>
      <c r="AB5100" s="2">
        <v>0</v>
      </c>
    </row>
    <row r="5101" spans="24:28" x14ac:dyDescent="0.25">
      <c r="X5101" s="1">
        <v>137446</v>
      </c>
      <c r="Y5101" s="1">
        <v>260</v>
      </c>
      <c r="Z5101" s="2">
        <v>142.78</v>
      </c>
      <c r="AA5101" s="2">
        <v>219.53</v>
      </c>
      <c r="AB5101" s="2">
        <v>0</v>
      </c>
    </row>
    <row r="5102" spans="24:28" x14ac:dyDescent="0.25">
      <c r="X5102" s="1">
        <v>137449</v>
      </c>
      <c r="Y5102" s="1">
        <v>260</v>
      </c>
      <c r="Z5102" s="2">
        <v>0</v>
      </c>
      <c r="AA5102" s="2">
        <v>184.77</v>
      </c>
      <c r="AB5102" s="2">
        <v>0</v>
      </c>
    </row>
    <row r="5103" spans="24:28" x14ac:dyDescent="0.25">
      <c r="X5103" s="1">
        <v>137455</v>
      </c>
      <c r="Y5103" s="1">
        <v>280</v>
      </c>
      <c r="Z5103" s="2">
        <v>0</v>
      </c>
      <c r="AA5103" s="2">
        <v>15.56</v>
      </c>
      <c r="AB5103" s="2">
        <v>0</v>
      </c>
    </row>
    <row r="5104" spans="24:28" x14ac:dyDescent="0.25">
      <c r="X5104" s="1">
        <v>137460</v>
      </c>
      <c r="Y5104" s="1">
        <v>340</v>
      </c>
      <c r="Z5104" s="2">
        <v>0</v>
      </c>
      <c r="AA5104" s="2">
        <v>0</v>
      </c>
      <c r="AB5104" s="2">
        <v>55.54</v>
      </c>
    </row>
    <row r="5105" spans="24:28" x14ac:dyDescent="0.25">
      <c r="X5105" s="1">
        <v>137470</v>
      </c>
      <c r="Y5105" s="1">
        <v>370</v>
      </c>
      <c r="Z5105" s="2">
        <v>63.4</v>
      </c>
      <c r="AA5105" s="2">
        <v>0</v>
      </c>
      <c r="AB5105" s="2">
        <v>0</v>
      </c>
    </row>
    <row r="5106" spans="24:28" x14ac:dyDescent="0.25">
      <c r="X5106" s="1">
        <v>137475</v>
      </c>
      <c r="Y5106" s="1">
        <v>320</v>
      </c>
      <c r="Z5106" s="2">
        <v>0</v>
      </c>
      <c r="AA5106" s="2">
        <v>0</v>
      </c>
      <c r="AB5106" s="2">
        <v>45.9</v>
      </c>
    </row>
    <row r="5107" spans="24:28" x14ac:dyDescent="0.25">
      <c r="X5107" s="1">
        <v>137478</v>
      </c>
      <c r="Y5107" s="1">
        <v>370</v>
      </c>
      <c r="Z5107" s="2">
        <v>0</v>
      </c>
      <c r="AA5107" s="2">
        <v>50.42</v>
      </c>
      <c r="AB5107" s="2">
        <v>0</v>
      </c>
    </row>
    <row r="5108" spans="24:28" x14ac:dyDescent="0.25">
      <c r="X5108" s="1">
        <v>137503</v>
      </c>
      <c r="Y5108" s="1">
        <v>290</v>
      </c>
      <c r="Z5108" s="2">
        <v>0</v>
      </c>
      <c r="AA5108" s="2">
        <v>0</v>
      </c>
      <c r="AB5108" s="2">
        <v>369</v>
      </c>
    </row>
    <row r="5109" spans="24:28" x14ac:dyDescent="0.25">
      <c r="X5109" s="1">
        <v>137505</v>
      </c>
      <c r="Y5109" s="1">
        <v>150</v>
      </c>
      <c r="Z5109" s="2">
        <v>0</v>
      </c>
      <c r="AA5109" s="2">
        <v>201.54</v>
      </c>
      <c r="AB5109" s="2">
        <v>0</v>
      </c>
    </row>
    <row r="5110" spans="24:28" x14ac:dyDescent="0.25">
      <c r="X5110" s="1">
        <v>137518</v>
      </c>
      <c r="Y5110" s="1">
        <v>340</v>
      </c>
      <c r="Z5110" s="2">
        <v>0</v>
      </c>
      <c r="AA5110" s="2">
        <v>170.34</v>
      </c>
      <c r="AB5110" s="2">
        <v>0</v>
      </c>
    </row>
    <row r="5111" spans="24:28" x14ac:dyDescent="0.25">
      <c r="X5111" s="1">
        <v>137530</v>
      </c>
      <c r="Y5111" s="1">
        <v>180</v>
      </c>
      <c r="Z5111" s="2">
        <v>0</v>
      </c>
      <c r="AA5111" s="2">
        <v>0</v>
      </c>
      <c r="AB5111" s="2">
        <v>96.47</v>
      </c>
    </row>
    <row r="5112" spans="24:28" x14ac:dyDescent="0.25">
      <c r="X5112" s="1">
        <v>137542</v>
      </c>
      <c r="Y5112" s="1">
        <v>260</v>
      </c>
      <c r="Z5112" s="2">
        <v>148.16999999999999</v>
      </c>
      <c r="AA5112" s="2">
        <v>0</v>
      </c>
      <c r="AB5112" s="2">
        <v>0</v>
      </c>
    </row>
    <row r="5113" spans="24:28" x14ac:dyDescent="0.25">
      <c r="X5113" s="1">
        <v>137557</v>
      </c>
      <c r="Y5113" s="1">
        <v>280</v>
      </c>
      <c r="Z5113" s="2">
        <v>29.67</v>
      </c>
      <c r="AA5113" s="2">
        <v>0</v>
      </c>
      <c r="AB5113" s="2">
        <v>0</v>
      </c>
    </row>
    <row r="5114" spans="24:28" x14ac:dyDescent="0.25">
      <c r="X5114" s="1">
        <v>137565</v>
      </c>
      <c r="Y5114" s="1">
        <v>150</v>
      </c>
      <c r="Z5114" s="2">
        <v>180.8</v>
      </c>
      <c r="AA5114" s="2">
        <v>91.08</v>
      </c>
      <c r="AB5114" s="2">
        <v>0</v>
      </c>
    </row>
    <row r="5115" spans="24:28" x14ac:dyDescent="0.25">
      <c r="X5115" s="1">
        <v>137568</v>
      </c>
      <c r="Y5115" s="1">
        <v>340</v>
      </c>
      <c r="Z5115" s="2">
        <v>414.54</v>
      </c>
      <c r="AA5115" s="2">
        <v>0</v>
      </c>
      <c r="AB5115" s="2">
        <v>196.44</v>
      </c>
    </row>
    <row r="5116" spans="24:28" x14ac:dyDescent="0.25">
      <c r="X5116" s="1">
        <v>137569</v>
      </c>
      <c r="Y5116" s="1">
        <v>290</v>
      </c>
      <c r="Z5116" s="2">
        <v>13.31</v>
      </c>
      <c r="AA5116" s="2">
        <v>0</v>
      </c>
      <c r="AB5116" s="2">
        <v>0</v>
      </c>
    </row>
    <row r="5117" spans="24:28" x14ac:dyDescent="0.25">
      <c r="X5117" s="1">
        <v>137572</v>
      </c>
      <c r="Y5117" s="1">
        <v>250</v>
      </c>
      <c r="Z5117" s="2">
        <v>0</v>
      </c>
      <c r="AA5117" s="2">
        <v>91.52</v>
      </c>
      <c r="AB5117" s="2">
        <v>0</v>
      </c>
    </row>
    <row r="5118" spans="24:28" x14ac:dyDescent="0.25">
      <c r="X5118" s="1">
        <v>137585</v>
      </c>
      <c r="Y5118" s="1">
        <v>150</v>
      </c>
      <c r="Z5118" s="2">
        <v>0</v>
      </c>
      <c r="AA5118" s="2">
        <v>93.16</v>
      </c>
      <c r="AB5118" s="2">
        <v>0</v>
      </c>
    </row>
    <row r="5119" spans="24:28" x14ac:dyDescent="0.25">
      <c r="X5119" s="1">
        <v>137592</v>
      </c>
      <c r="Y5119" s="1">
        <v>360</v>
      </c>
      <c r="Z5119" s="2">
        <v>0</v>
      </c>
      <c r="AA5119" s="2">
        <v>190.55</v>
      </c>
      <c r="AB5119" s="2">
        <v>0</v>
      </c>
    </row>
    <row r="5120" spans="24:28" x14ac:dyDescent="0.25">
      <c r="X5120" s="1">
        <v>137625</v>
      </c>
      <c r="Y5120" s="1">
        <v>150</v>
      </c>
      <c r="Z5120" s="2">
        <v>91.08</v>
      </c>
      <c r="AA5120" s="2">
        <v>0</v>
      </c>
      <c r="AB5120" s="2">
        <v>40.08</v>
      </c>
    </row>
    <row r="5121" spans="24:28" x14ac:dyDescent="0.25">
      <c r="X5121" s="1">
        <v>137628</v>
      </c>
      <c r="Y5121" s="1">
        <v>290</v>
      </c>
      <c r="Z5121" s="2">
        <v>50257.8</v>
      </c>
      <c r="AA5121" s="2">
        <v>0</v>
      </c>
      <c r="AB5121" s="2">
        <v>0</v>
      </c>
    </row>
    <row r="5122" spans="24:28" x14ac:dyDescent="0.25">
      <c r="X5122" s="1">
        <v>137648</v>
      </c>
      <c r="Y5122" s="1">
        <v>340</v>
      </c>
      <c r="Z5122" s="2">
        <v>0</v>
      </c>
      <c r="AA5122" s="2">
        <v>190.55</v>
      </c>
      <c r="AB5122" s="2">
        <v>0</v>
      </c>
    </row>
    <row r="5123" spans="24:28" x14ac:dyDescent="0.25">
      <c r="X5123" s="1">
        <v>137652</v>
      </c>
      <c r="Y5123" s="1">
        <v>320</v>
      </c>
      <c r="Z5123" s="2">
        <v>46.82</v>
      </c>
      <c r="AA5123" s="2">
        <v>0</v>
      </c>
      <c r="AB5123" s="2">
        <v>40.39</v>
      </c>
    </row>
    <row r="5124" spans="24:28" x14ac:dyDescent="0.25">
      <c r="X5124" s="1">
        <v>137654</v>
      </c>
      <c r="Y5124" s="1">
        <v>340</v>
      </c>
      <c r="Z5124" s="2">
        <v>21.72</v>
      </c>
      <c r="AA5124" s="2">
        <v>0</v>
      </c>
      <c r="AB5124" s="2">
        <v>0</v>
      </c>
    </row>
    <row r="5125" spans="24:28" x14ac:dyDescent="0.25">
      <c r="X5125" s="1">
        <v>137681</v>
      </c>
      <c r="Y5125" s="1">
        <v>290</v>
      </c>
      <c r="Z5125" s="2">
        <v>176.22</v>
      </c>
      <c r="AA5125" s="2">
        <v>0</v>
      </c>
      <c r="AB5125" s="2">
        <v>0</v>
      </c>
    </row>
    <row r="5126" spans="24:28" x14ac:dyDescent="0.25">
      <c r="X5126" s="1">
        <v>137690</v>
      </c>
      <c r="Y5126" s="1">
        <v>555</v>
      </c>
      <c r="Z5126" s="2">
        <v>46.59</v>
      </c>
      <c r="AA5126" s="2">
        <v>0</v>
      </c>
      <c r="AB5126" s="2">
        <v>0</v>
      </c>
    </row>
    <row r="5127" spans="24:28" x14ac:dyDescent="0.25">
      <c r="X5127" s="1">
        <v>137691</v>
      </c>
      <c r="Y5127" s="1">
        <v>290</v>
      </c>
      <c r="Z5127" s="2">
        <v>174.1</v>
      </c>
      <c r="AA5127" s="2">
        <v>0</v>
      </c>
      <c r="AB5127" s="2">
        <v>519.38</v>
      </c>
    </row>
    <row r="5128" spans="24:28" x14ac:dyDescent="0.25">
      <c r="X5128" s="1">
        <v>137714</v>
      </c>
      <c r="Y5128" s="1">
        <v>4980</v>
      </c>
      <c r="Z5128" s="2">
        <v>137.66</v>
      </c>
      <c r="AA5128" s="2">
        <v>135.27000000000001</v>
      </c>
      <c r="AB5128" s="2">
        <v>0</v>
      </c>
    </row>
    <row r="5129" spans="24:28" x14ac:dyDescent="0.25">
      <c r="X5129" s="1">
        <v>137715</v>
      </c>
      <c r="Y5129" s="1">
        <v>260</v>
      </c>
      <c r="Z5129" s="2">
        <v>839.6</v>
      </c>
      <c r="AA5129" s="2">
        <v>367.88</v>
      </c>
      <c r="AB5129" s="2">
        <v>641.03</v>
      </c>
    </row>
    <row r="5130" spans="24:28" x14ac:dyDescent="0.25">
      <c r="X5130" s="1">
        <v>137726</v>
      </c>
      <c r="Y5130" s="1">
        <v>180</v>
      </c>
      <c r="Z5130" s="2">
        <v>1028.42</v>
      </c>
      <c r="AA5130" s="2">
        <v>198.51</v>
      </c>
      <c r="AB5130" s="2">
        <v>0</v>
      </c>
    </row>
    <row r="5131" spans="24:28" x14ac:dyDescent="0.25">
      <c r="X5131" s="1">
        <v>137731</v>
      </c>
      <c r="Y5131" s="1">
        <v>280</v>
      </c>
      <c r="Z5131" s="2">
        <v>143.19999999999999</v>
      </c>
      <c r="AA5131" s="2">
        <v>0</v>
      </c>
      <c r="AB5131" s="2">
        <v>0</v>
      </c>
    </row>
    <row r="5132" spans="24:28" x14ac:dyDescent="0.25">
      <c r="X5132" s="1">
        <v>137750</v>
      </c>
      <c r="Y5132" s="1">
        <v>4980</v>
      </c>
      <c r="Z5132" s="2">
        <v>126.42</v>
      </c>
      <c r="AA5132" s="2">
        <v>0</v>
      </c>
      <c r="AB5132" s="2">
        <v>0</v>
      </c>
    </row>
    <row r="5133" spans="24:28" x14ac:dyDescent="0.25">
      <c r="X5133" s="1">
        <v>137759</v>
      </c>
      <c r="Y5133" s="1">
        <v>150</v>
      </c>
      <c r="Z5133" s="2">
        <v>0</v>
      </c>
      <c r="AA5133" s="2">
        <v>0</v>
      </c>
      <c r="AB5133" s="2">
        <v>461.42</v>
      </c>
    </row>
    <row r="5134" spans="24:28" x14ac:dyDescent="0.25">
      <c r="X5134" s="1">
        <v>137765</v>
      </c>
      <c r="Y5134" s="1">
        <v>290</v>
      </c>
      <c r="Z5134" s="2">
        <v>0</v>
      </c>
      <c r="AA5134" s="2">
        <v>219.37</v>
      </c>
      <c r="AB5134" s="2">
        <v>35.4</v>
      </c>
    </row>
    <row r="5135" spans="24:28" x14ac:dyDescent="0.25">
      <c r="X5135" s="1">
        <v>137772</v>
      </c>
      <c r="Y5135" s="1">
        <v>340</v>
      </c>
      <c r="Z5135" s="2">
        <v>105.74</v>
      </c>
      <c r="AA5135" s="2">
        <v>0</v>
      </c>
      <c r="AB5135" s="2">
        <v>0</v>
      </c>
    </row>
    <row r="5136" spans="24:28" x14ac:dyDescent="0.25">
      <c r="X5136" s="1">
        <v>137774</v>
      </c>
      <c r="Y5136" s="1">
        <v>370</v>
      </c>
      <c r="Z5136" s="2">
        <v>0</v>
      </c>
      <c r="AA5136" s="2">
        <v>0</v>
      </c>
      <c r="AB5136" s="2">
        <v>377.28</v>
      </c>
    </row>
    <row r="5137" spans="24:28" x14ac:dyDescent="0.25">
      <c r="X5137" s="1">
        <v>137775</v>
      </c>
      <c r="Y5137" s="1">
        <v>777</v>
      </c>
      <c r="Z5137" s="2">
        <v>0</v>
      </c>
      <c r="AA5137" s="2">
        <v>0</v>
      </c>
      <c r="AB5137" s="2">
        <v>383.8</v>
      </c>
    </row>
    <row r="5138" spans="24:28" x14ac:dyDescent="0.25">
      <c r="X5138" s="1">
        <v>137782</v>
      </c>
      <c r="Y5138" s="1">
        <v>340</v>
      </c>
      <c r="Z5138" s="2">
        <v>0</v>
      </c>
      <c r="AA5138" s="2">
        <v>285.74</v>
      </c>
      <c r="AB5138" s="2">
        <v>0</v>
      </c>
    </row>
    <row r="5139" spans="24:28" x14ac:dyDescent="0.25">
      <c r="X5139" s="1">
        <v>137787</v>
      </c>
      <c r="Y5139" s="1">
        <v>320</v>
      </c>
      <c r="Z5139" s="2">
        <v>44.72</v>
      </c>
      <c r="AA5139" s="2">
        <v>19.78</v>
      </c>
      <c r="AB5139" s="2">
        <v>0</v>
      </c>
    </row>
    <row r="5140" spans="24:28" x14ac:dyDescent="0.25">
      <c r="X5140" s="1">
        <v>137795</v>
      </c>
      <c r="Y5140" s="1">
        <v>280</v>
      </c>
      <c r="Z5140" s="2">
        <v>98.36</v>
      </c>
      <c r="AA5140" s="2">
        <v>0</v>
      </c>
      <c r="AB5140" s="2">
        <v>20.52</v>
      </c>
    </row>
    <row r="5141" spans="24:28" x14ac:dyDescent="0.25">
      <c r="X5141" s="1">
        <v>137800</v>
      </c>
      <c r="Y5141" s="1">
        <v>104</v>
      </c>
      <c r="Z5141" s="2">
        <v>0</v>
      </c>
      <c r="AA5141" s="2">
        <v>23.73</v>
      </c>
      <c r="AB5141" s="2">
        <v>0</v>
      </c>
    </row>
    <row r="5142" spans="24:28" x14ac:dyDescent="0.25">
      <c r="X5142" s="1">
        <v>137802</v>
      </c>
      <c r="Y5142" s="1">
        <v>4980</v>
      </c>
      <c r="Z5142" s="2">
        <v>73.38</v>
      </c>
      <c r="AA5142" s="2">
        <v>0</v>
      </c>
      <c r="AB5142" s="2">
        <v>0</v>
      </c>
    </row>
    <row r="5143" spans="24:28" x14ac:dyDescent="0.25">
      <c r="X5143" s="1">
        <v>137824</v>
      </c>
      <c r="Y5143" s="1">
        <v>340</v>
      </c>
      <c r="Z5143" s="2">
        <v>0</v>
      </c>
      <c r="AA5143" s="2">
        <v>0</v>
      </c>
      <c r="AB5143" s="2">
        <v>185.11</v>
      </c>
    </row>
    <row r="5144" spans="24:28" x14ac:dyDescent="0.25">
      <c r="X5144" s="1">
        <v>137840</v>
      </c>
      <c r="Y5144" s="1">
        <v>340</v>
      </c>
      <c r="Z5144" s="2">
        <v>0</v>
      </c>
      <c r="AA5144" s="2">
        <v>416</v>
      </c>
      <c r="AB5144" s="2">
        <v>0</v>
      </c>
    </row>
    <row r="5145" spans="24:28" x14ac:dyDescent="0.25">
      <c r="X5145" s="1">
        <v>137845</v>
      </c>
      <c r="Y5145" s="1">
        <v>220</v>
      </c>
      <c r="Z5145" s="2">
        <v>0</v>
      </c>
      <c r="AA5145" s="2">
        <v>0</v>
      </c>
      <c r="AB5145" s="2">
        <v>232.66</v>
      </c>
    </row>
    <row r="5146" spans="24:28" x14ac:dyDescent="0.25">
      <c r="X5146" s="1">
        <v>137848</v>
      </c>
      <c r="Y5146" s="1">
        <v>320</v>
      </c>
      <c r="Z5146" s="2">
        <v>0</v>
      </c>
      <c r="AA5146" s="2">
        <v>327.18</v>
      </c>
      <c r="AB5146" s="2">
        <v>20.32</v>
      </c>
    </row>
    <row r="5147" spans="24:28" x14ac:dyDescent="0.25">
      <c r="X5147" s="1">
        <v>137853</v>
      </c>
      <c r="Y5147" s="1">
        <v>340</v>
      </c>
      <c r="Z5147" s="2">
        <v>52.02</v>
      </c>
      <c r="AA5147" s="2">
        <v>0</v>
      </c>
      <c r="AB5147" s="2">
        <v>0</v>
      </c>
    </row>
    <row r="5148" spans="24:28" x14ac:dyDescent="0.25">
      <c r="X5148" s="1">
        <v>137861</v>
      </c>
      <c r="Y5148" s="1">
        <v>340</v>
      </c>
      <c r="Z5148" s="2">
        <v>0</v>
      </c>
      <c r="AA5148" s="2">
        <v>0</v>
      </c>
      <c r="AB5148" s="2">
        <v>297.97000000000003</v>
      </c>
    </row>
    <row r="5149" spans="24:28" x14ac:dyDescent="0.25">
      <c r="X5149" s="1">
        <v>137865</v>
      </c>
      <c r="Y5149" s="1">
        <v>340</v>
      </c>
      <c r="Z5149" s="2">
        <v>0</v>
      </c>
      <c r="AA5149" s="2">
        <v>249.42</v>
      </c>
      <c r="AB5149" s="2">
        <v>0</v>
      </c>
    </row>
    <row r="5150" spans="24:28" x14ac:dyDescent="0.25">
      <c r="X5150" s="1">
        <v>137866</v>
      </c>
      <c r="Y5150" s="1">
        <v>370</v>
      </c>
      <c r="Z5150" s="2">
        <v>0</v>
      </c>
      <c r="AA5150" s="2">
        <v>327.38</v>
      </c>
      <c r="AB5150" s="2">
        <v>0</v>
      </c>
    </row>
    <row r="5151" spans="24:28" x14ac:dyDescent="0.25">
      <c r="X5151" s="1">
        <v>137870</v>
      </c>
      <c r="Y5151" s="1">
        <v>340</v>
      </c>
      <c r="Z5151" s="2">
        <v>483.51</v>
      </c>
      <c r="AA5151" s="2">
        <v>0</v>
      </c>
      <c r="AB5151" s="2">
        <v>0</v>
      </c>
    </row>
    <row r="5152" spans="24:28" x14ac:dyDescent="0.25">
      <c r="X5152" s="1">
        <v>137888</v>
      </c>
      <c r="Y5152" s="1">
        <v>4980</v>
      </c>
      <c r="Z5152" s="2">
        <v>0</v>
      </c>
      <c r="AA5152" s="2">
        <v>0</v>
      </c>
      <c r="AB5152" s="2">
        <v>98.02</v>
      </c>
    </row>
    <row r="5153" spans="24:28" x14ac:dyDescent="0.25">
      <c r="X5153" s="1">
        <v>137922</v>
      </c>
      <c r="Y5153" s="1">
        <v>650</v>
      </c>
      <c r="Z5153" s="2">
        <v>335.76</v>
      </c>
      <c r="AA5153" s="2">
        <v>0</v>
      </c>
      <c r="AB5153" s="2">
        <v>49.81</v>
      </c>
    </row>
    <row r="5154" spans="24:28" x14ac:dyDescent="0.25">
      <c r="X5154" s="1">
        <v>137924</v>
      </c>
      <c r="Y5154" s="1">
        <v>400</v>
      </c>
      <c r="Z5154" s="2">
        <v>0</v>
      </c>
      <c r="AA5154" s="2">
        <v>0</v>
      </c>
      <c r="AB5154" s="2">
        <v>14.45</v>
      </c>
    </row>
    <row r="5155" spans="24:28" x14ac:dyDescent="0.25">
      <c r="X5155" s="1">
        <v>137935</v>
      </c>
      <c r="Y5155" s="1">
        <v>290</v>
      </c>
      <c r="Z5155" s="2">
        <v>521.07000000000005</v>
      </c>
      <c r="AA5155" s="2">
        <v>384.12</v>
      </c>
      <c r="AB5155" s="2">
        <v>0</v>
      </c>
    </row>
    <row r="5156" spans="24:28" x14ac:dyDescent="0.25">
      <c r="X5156" s="1">
        <v>137937</v>
      </c>
      <c r="Y5156" s="1">
        <v>180</v>
      </c>
      <c r="Z5156" s="2">
        <v>128.96</v>
      </c>
      <c r="AA5156" s="2">
        <v>0</v>
      </c>
      <c r="AB5156" s="2">
        <v>0</v>
      </c>
    </row>
    <row r="5157" spans="24:28" x14ac:dyDescent="0.25">
      <c r="X5157" s="1">
        <v>137952</v>
      </c>
      <c r="Y5157" s="1">
        <v>250</v>
      </c>
      <c r="Z5157" s="2">
        <v>46.54</v>
      </c>
      <c r="AA5157" s="2">
        <v>0</v>
      </c>
      <c r="AB5157" s="2">
        <v>0</v>
      </c>
    </row>
    <row r="5158" spans="24:28" x14ac:dyDescent="0.25">
      <c r="X5158" s="1">
        <v>137957</v>
      </c>
      <c r="Y5158" s="1">
        <v>340</v>
      </c>
      <c r="Z5158" s="2">
        <v>187.35</v>
      </c>
      <c r="AA5158" s="2">
        <v>0</v>
      </c>
      <c r="AB5158" s="2">
        <v>0</v>
      </c>
    </row>
    <row r="5159" spans="24:28" x14ac:dyDescent="0.25">
      <c r="X5159" s="1">
        <v>137959</v>
      </c>
      <c r="Y5159" s="1">
        <v>555</v>
      </c>
      <c r="Z5159" s="2">
        <v>0</v>
      </c>
      <c r="AA5159" s="2">
        <v>183.94</v>
      </c>
      <c r="AB5159" s="2">
        <v>0</v>
      </c>
    </row>
    <row r="5160" spans="24:28" x14ac:dyDescent="0.25">
      <c r="X5160" s="1">
        <v>137961</v>
      </c>
      <c r="Y5160" s="1">
        <v>340</v>
      </c>
      <c r="Z5160" s="2">
        <v>100.86</v>
      </c>
      <c r="AA5160" s="2">
        <v>175.39</v>
      </c>
      <c r="AB5160" s="2">
        <v>122.05</v>
      </c>
    </row>
    <row r="5161" spans="24:28" x14ac:dyDescent="0.25">
      <c r="X5161" s="1">
        <v>137970</v>
      </c>
      <c r="Y5161" s="1">
        <v>300</v>
      </c>
      <c r="Z5161" s="2">
        <v>0</v>
      </c>
      <c r="AA5161" s="2">
        <v>0</v>
      </c>
      <c r="AB5161" s="2">
        <v>103.94</v>
      </c>
    </row>
    <row r="5162" spans="24:28" x14ac:dyDescent="0.25">
      <c r="X5162" s="1">
        <v>137975</v>
      </c>
      <c r="Y5162" s="1">
        <v>150</v>
      </c>
      <c r="Z5162" s="2">
        <v>34.99</v>
      </c>
      <c r="AA5162" s="2">
        <v>0</v>
      </c>
      <c r="AB5162" s="2">
        <v>0</v>
      </c>
    </row>
    <row r="5163" spans="24:28" x14ac:dyDescent="0.25">
      <c r="X5163" s="1">
        <v>137976</v>
      </c>
      <c r="Y5163" s="1">
        <v>180</v>
      </c>
      <c r="Z5163" s="2">
        <v>142.08000000000001</v>
      </c>
      <c r="AA5163" s="2">
        <v>0</v>
      </c>
      <c r="AB5163" s="2">
        <v>50.91</v>
      </c>
    </row>
    <row r="5164" spans="24:28" x14ac:dyDescent="0.25">
      <c r="X5164" s="1">
        <v>137996</v>
      </c>
      <c r="Y5164" s="1">
        <v>555</v>
      </c>
      <c r="Z5164" s="2">
        <v>0</v>
      </c>
      <c r="AA5164" s="2">
        <v>137.28</v>
      </c>
      <c r="AB5164" s="2">
        <v>0</v>
      </c>
    </row>
    <row r="5165" spans="24:28" x14ac:dyDescent="0.25">
      <c r="X5165" s="1">
        <v>138002</v>
      </c>
      <c r="Y5165" s="1">
        <v>555</v>
      </c>
      <c r="Z5165" s="2">
        <v>0</v>
      </c>
      <c r="AA5165" s="2">
        <v>17.89</v>
      </c>
      <c r="AB5165" s="2">
        <v>0</v>
      </c>
    </row>
    <row r="5166" spans="24:28" x14ac:dyDescent="0.25">
      <c r="X5166" s="1">
        <v>138009</v>
      </c>
      <c r="Y5166" s="1">
        <v>280</v>
      </c>
      <c r="Z5166" s="2">
        <v>0</v>
      </c>
      <c r="AA5166" s="2">
        <v>0</v>
      </c>
      <c r="AB5166" s="2">
        <v>79.23</v>
      </c>
    </row>
    <row r="5167" spans="24:28" x14ac:dyDescent="0.25">
      <c r="X5167" s="1">
        <v>138010</v>
      </c>
      <c r="Y5167" s="1">
        <v>104</v>
      </c>
      <c r="Z5167" s="2">
        <v>0</v>
      </c>
      <c r="AA5167" s="2">
        <v>192.87</v>
      </c>
      <c r="AB5167" s="2">
        <v>0</v>
      </c>
    </row>
    <row r="5168" spans="24:28" x14ac:dyDescent="0.25">
      <c r="X5168" s="1">
        <v>138014</v>
      </c>
      <c r="Y5168" s="1">
        <v>260</v>
      </c>
      <c r="Z5168" s="2">
        <v>183.94</v>
      </c>
      <c r="AA5168" s="2">
        <v>0</v>
      </c>
      <c r="AB5168" s="2">
        <v>192.88</v>
      </c>
    </row>
    <row r="5169" spans="24:28" x14ac:dyDescent="0.25">
      <c r="X5169" s="1">
        <v>138015</v>
      </c>
      <c r="Y5169" s="1">
        <v>150</v>
      </c>
      <c r="Z5169" s="2">
        <v>0</v>
      </c>
      <c r="AA5169" s="2">
        <v>184.34</v>
      </c>
      <c r="AB5169" s="2">
        <v>0</v>
      </c>
    </row>
    <row r="5170" spans="24:28" x14ac:dyDescent="0.25">
      <c r="X5170" s="1">
        <v>138020</v>
      </c>
      <c r="Y5170" s="1">
        <v>555</v>
      </c>
      <c r="Z5170" s="2">
        <v>0</v>
      </c>
      <c r="AA5170" s="2">
        <v>187.08</v>
      </c>
      <c r="AB5170" s="2">
        <v>0</v>
      </c>
    </row>
    <row r="5171" spans="24:28" x14ac:dyDescent="0.25">
      <c r="X5171" s="1">
        <v>138049</v>
      </c>
      <c r="Y5171" s="1">
        <v>340</v>
      </c>
      <c r="Z5171" s="2">
        <v>0</v>
      </c>
      <c r="AA5171" s="2">
        <v>56.52</v>
      </c>
      <c r="AB5171" s="2">
        <v>0</v>
      </c>
    </row>
    <row r="5172" spans="24:28" x14ac:dyDescent="0.25">
      <c r="X5172" s="1">
        <v>138069</v>
      </c>
      <c r="Y5172" s="1">
        <v>250</v>
      </c>
      <c r="Z5172" s="2">
        <v>0</v>
      </c>
      <c r="AA5172" s="2">
        <v>0</v>
      </c>
      <c r="AB5172" s="2">
        <v>182.85</v>
      </c>
    </row>
    <row r="5173" spans="24:28" x14ac:dyDescent="0.25">
      <c r="X5173" s="1">
        <v>138070</v>
      </c>
      <c r="Y5173" s="1">
        <v>370</v>
      </c>
      <c r="Z5173" s="2">
        <v>0</v>
      </c>
      <c r="AA5173" s="2">
        <v>152.62</v>
      </c>
      <c r="AB5173" s="2">
        <v>254.83</v>
      </c>
    </row>
    <row r="5174" spans="24:28" x14ac:dyDescent="0.25">
      <c r="X5174" s="1">
        <v>138071</v>
      </c>
      <c r="Y5174" s="1">
        <v>340</v>
      </c>
      <c r="Z5174" s="2">
        <v>216.66</v>
      </c>
      <c r="AA5174" s="2">
        <v>0</v>
      </c>
      <c r="AB5174" s="2">
        <v>0</v>
      </c>
    </row>
    <row r="5175" spans="24:28" x14ac:dyDescent="0.25">
      <c r="X5175" s="1">
        <v>138077</v>
      </c>
      <c r="Y5175" s="1">
        <v>4980</v>
      </c>
      <c r="Z5175" s="2">
        <v>0</v>
      </c>
      <c r="AA5175" s="2">
        <v>0</v>
      </c>
      <c r="AB5175" s="2">
        <v>2534.64</v>
      </c>
    </row>
    <row r="5176" spans="24:28" x14ac:dyDescent="0.25">
      <c r="X5176" s="1">
        <v>138084</v>
      </c>
      <c r="Y5176" s="1">
        <v>150</v>
      </c>
      <c r="Z5176" s="2">
        <v>0</v>
      </c>
      <c r="AA5176" s="2">
        <v>470.12</v>
      </c>
      <c r="AB5176" s="2">
        <v>0</v>
      </c>
    </row>
    <row r="5177" spans="24:28" x14ac:dyDescent="0.25">
      <c r="X5177" s="1">
        <v>138086</v>
      </c>
      <c r="Y5177" s="1">
        <v>250</v>
      </c>
      <c r="Z5177" s="2">
        <v>22.36</v>
      </c>
      <c r="AA5177" s="2">
        <v>0</v>
      </c>
      <c r="AB5177" s="2">
        <v>0</v>
      </c>
    </row>
    <row r="5178" spans="24:28" x14ac:dyDescent="0.25">
      <c r="X5178" s="1">
        <v>138093</v>
      </c>
      <c r="Y5178" s="1">
        <v>250</v>
      </c>
      <c r="Z5178" s="2">
        <v>178.05</v>
      </c>
      <c r="AA5178" s="2">
        <v>0</v>
      </c>
      <c r="AB5178" s="2">
        <v>0</v>
      </c>
    </row>
    <row r="5179" spans="24:28" x14ac:dyDescent="0.25">
      <c r="X5179" s="1">
        <v>138094</v>
      </c>
      <c r="Y5179" s="1">
        <v>340</v>
      </c>
      <c r="Z5179" s="2">
        <v>0</v>
      </c>
      <c r="AA5179" s="2">
        <v>0</v>
      </c>
      <c r="AB5179" s="2">
        <v>153.37</v>
      </c>
    </row>
    <row r="5180" spans="24:28" x14ac:dyDescent="0.25">
      <c r="X5180" s="1">
        <v>138103</v>
      </c>
      <c r="Y5180" s="1">
        <v>340</v>
      </c>
      <c r="Z5180" s="2">
        <v>59.46</v>
      </c>
      <c r="AA5180" s="2">
        <v>0</v>
      </c>
      <c r="AB5180" s="2">
        <v>0</v>
      </c>
    </row>
    <row r="5181" spans="24:28" x14ac:dyDescent="0.25">
      <c r="X5181" s="1">
        <v>138118</v>
      </c>
      <c r="Y5181" s="1">
        <v>360</v>
      </c>
      <c r="Z5181" s="2">
        <v>0</v>
      </c>
      <c r="AA5181" s="2">
        <v>140.37</v>
      </c>
      <c r="AB5181" s="2">
        <v>0</v>
      </c>
    </row>
    <row r="5182" spans="24:28" x14ac:dyDescent="0.25">
      <c r="X5182" s="1">
        <v>138134</v>
      </c>
      <c r="Y5182" s="1">
        <v>150</v>
      </c>
      <c r="Z5182" s="2">
        <v>367.2</v>
      </c>
      <c r="AA5182" s="2">
        <v>0</v>
      </c>
      <c r="AB5182" s="2">
        <v>0</v>
      </c>
    </row>
    <row r="5183" spans="24:28" x14ac:dyDescent="0.25">
      <c r="X5183" s="1">
        <v>138143</v>
      </c>
      <c r="Y5183" s="1">
        <v>340</v>
      </c>
      <c r="Z5183" s="2">
        <v>21.44</v>
      </c>
      <c r="AA5183" s="2">
        <v>0</v>
      </c>
      <c r="AB5183" s="2">
        <v>0</v>
      </c>
    </row>
    <row r="5184" spans="24:28" x14ac:dyDescent="0.25">
      <c r="X5184" s="1">
        <v>138154</v>
      </c>
      <c r="Y5184" s="1">
        <v>104</v>
      </c>
      <c r="Z5184" s="2">
        <v>0</v>
      </c>
      <c r="AA5184" s="2">
        <v>26.2</v>
      </c>
      <c r="AB5184" s="2">
        <v>183.24</v>
      </c>
    </row>
    <row r="5185" spans="24:28" x14ac:dyDescent="0.25">
      <c r="X5185" s="1">
        <v>138155</v>
      </c>
      <c r="Y5185" s="1">
        <v>340</v>
      </c>
      <c r="Z5185" s="2">
        <v>58.62</v>
      </c>
      <c r="AA5185" s="2">
        <v>0</v>
      </c>
      <c r="AB5185" s="2">
        <v>111.8</v>
      </c>
    </row>
    <row r="5186" spans="24:28" x14ac:dyDescent="0.25">
      <c r="X5186" s="1">
        <v>138156</v>
      </c>
      <c r="Y5186" s="1">
        <v>500</v>
      </c>
      <c r="Z5186" s="2">
        <v>46.86</v>
      </c>
      <c r="AA5186" s="2">
        <v>0</v>
      </c>
      <c r="AB5186" s="2">
        <v>0</v>
      </c>
    </row>
    <row r="5187" spans="24:28" x14ac:dyDescent="0.25">
      <c r="X5187" s="1">
        <v>138162</v>
      </c>
      <c r="Y5187" s="1">
        <v>340</v>
      </c>
      <c r="Z5187" s="2">
        <v>157.54</v>
      </c>
      <c r="AA5187" s="2">
        <v>29.21</v>
      </c>
      <c r="AB5187" s="2">
        <v>0</v>
      </c>
    </row>
    <row r="5188" spans="24:28" x14ac:dyDescent="0.25">
      <c r="X5188" s="1">
        <v>138171</v>
      </c>
      <c r="Y5188" s="1">
        <v>400</v>
      </c>
      <c r="Z5188" s="2">
        <v>725.33</v>
      </c>
      <c r="AA5188" s="2">
        <v>221.49</v>
      </c>
      <c r="AB5188" s="2">
        <v>314.83999999999997</v>
      </c>
    </row>
    <row r="5189" spans="24:28" x14ac:dyDescent="0.25">
      <c r="X5189" s="1">
        <v>138178</v>
      </c>
      <c r="Y5189" s="1">
        <v>340</v>
      </c>
      <c r="Z5189" s="2">
        <v>0</v>
      </c>
      <c r="AA5189" s="2">
        <v>0</v>
      </c>
      <c r="AB5189" s="2">
        <v>178.96</v>
      </c>
    </row>
    <row r="5190" spans="24:28" x14ac:dyDescent="0.25">
      <c r="X5190" s="1">
        <v>138179</v>
      </c>
      <c r="Y5190" s="1">
        <v>340</v>
      </c>
      <c r="Z5190" s="2">
        <v>0</v>
      </c>
      <c r="AA5190" s="2">
        <v>0</v>
      </c>
      <c r="AB5190" s="2">
        <v>55.53</v>
      </c>
    </row>
    <row r="5191" spans="24:28" x14ac:dyDescent="0.25">
      <c r="X5191" s="1">
        <v>138183</v>
      </c>
      <c r="Y5191" s="1">
        <v>150</v>
      </c>
      <c r="Z5191" s="2">
        <v>89.37</v>
      </c>
      <c r="AA5191" s="2">
        <v>0</v>
      </c>
      <c r="AB5191" s="2">
        <v>0</v>
      </c>
    </row>
    <row r="5192" spans="24:28" x14ac:dyDescent="0.25">
      <c r="X5192" s="1">
        <v>138192</v>
      </c>
      <c r="Y5192" s="1">
        <v>777</v>
      </c>
      <c r="Z5192" s="2">
        <v>181.56</v>
      </c>
      <c r="AA5192" s="2">
        <v>0</v>
      </c>
      <c r="AB5192" s="2">
        <v>0</v>
      </c>
    </row>
    <row r="5193" spans="24:28" x14ac:dyDescent="0.25">
      <c r="X5193" s="1">
        <v>138193</v>
      </c>
      <c r="Y5193" s="1">
        <v>104</v>
      </c>
      <c r="Z5193" s="2">
        <v>45.38</v>
      </c>
      <c r="AA5193" s="2">
        <v>144.72999999999999</v>
      </c>
      <c r="AB5193" s="2">
        <v>0</v>
      </c>
    </row>
    <row r="5194" spans="24:28" x14ac:dyDescent="0.25">
      <c r="X5194" s="1">
        <v>138202</v>
      </c>
      <c r="Y5194" s="1">
        <v>370</v>
      </c>
      <c r="Z5194" s="2">
        <v>0</v>
      </c>
      <c r="AA5194" s="2">
        <v>24.1</v>
      </c>
      <c r="AB5194" s="2">
        <v>0</v>
      </c>
    </row>
    <row r="5195" spans="24:28" x14ac:dyDescent="0.25">
      <c r="X5195" s="1">
        <v>138225</v>
      </c>
      <c r="Y5195" s="1">
        <v>340</v>
      </c>
      <c r="Z5195" s="2">
        <v>45.43</v>
      </c>
      <c r="AA5195" s="2">
        <v>0</v>
      </c>
      <c r="AB5195" s="2">
        <v>0</v>
      </c>
    </row>
    <row r="5196" spans="24:28" x14ac:dyDescent="0.25">
      <c r="X5196" s="1">
        <v>138226</v>
      </c>
      <c r="Y5196" s="1">
        <v>340</v>
      </c>
      <c r="Z5196" s="2">
        <v>48.68</v>
      </c>
      <c r="AA5196" s="2">
        <v>0</v>
      </c>
      <c r="AB5196" s="2">
        <v>0</v>
      </c>
    </row>
    <row r="5197" spans="24:28" x14ac:dyDescent="0.25">
      <c r="X5197" s="1">
        <v>138242</v>
      </c>
      <c r="Y5197" s="1">
        <v>340</v>
      </c>
      <c r="Z5197" s="2">
        <v>0</v>
      </c>
      <c r="AA5197" s="2">
        <v>47.44</v>
      </c>
      <c r="AB5197" s="2">
        <v>0</v>
      </c>
    </row>
    <row r="5198" spans="24:28" x14ac:dyDescent="0.25">
      <c r="X5198" s="1">
        <v>138253</v>
      </c>
      <c r="Y5198" s="1">
        <v>340</v>
      </c>
      <c r="Z5198" s="2">
        <v>0</v>
      </c>
      <c r="AA5198" s="2">
        <v>190.55</v>
      </c>
      <c r="AB5198" s="2">
        <v>0</v>
      </c>
    </row>
    <row r="5199" spans="24:28" x14ac:dyDescent="0.25">
      <c r="X5199" s="1">
        <v>138255</v>
      </c>
      <c r="Y5199" s="1">
        <v>150</v>
      </c>
      <c r="Z5199" s="2">
        <v>0</v>
      </c>
      <c r="AA5199" s="2">
        <v>0</v>
      </c>
      <c r="AB5199" s="2">
        <v>39.79</v>
      </c>
    </row>
    <row r="5200" spans="24:28" x14ac:dyDescent="0.25">
      <c r="X5200" s="1">
        <v>138260</v>
      </c>
      <c r="Y5200" s="1">
        <v>320</v>
      </c>
      <c r="Z5200" s="2">
        <v>8.5500000000000007</v>
      </c>
      <c r="AA5200" s="2">
        <v>0</v>
      </c>
      <c r="AB5200" s="2">
        <v>0</v>
      </c>
    </row>
    <row r="5201" spans="24:28" x14ac:dyDescent="0.25">
      <c r="X5201" s="1">
        <v>138261</v>
      </c>
      <c r="Y5201" s="1">
        <v>104</v>
      </c>
      <c r="Z5201" s="2">
        <v>0</v>
      </c>
      <c r="AA5201" s="2">
        <v>0</v>
      </c>
      <c r="AB5201" s="2">
        <v>100.42</v>
      </c>
    </row>
    <row r="5202" spans="24:28" x14ac:dyDescent="0.25">
      <c r="X5202" s="1">
        <v>138262</v>
      </c>
      <c r="Y5202" s="1">
        <v>260</v>
      </c>
      <c r="Z5202" s="2">
        <v>13.31</v>
      </c>
      <c r="AA5202" s="2">
        <v>0</v>
      </c>
      <c r="AB5202" s="2">
        <v>0</v>
      </c>
    </row>
    <row r="5203" spans="24:28" x14ac:dyDescent="0.25">
      <c r="X5203" s="1">
        <v>138268</v>
      </c>
      <c r="Y5203" s="1">
        <v>4980</v>
      </c>
      <c r="Z5203" s="2">
        <v>0</v>
      </c>
      <c r="AA5203" s="2">
        <v>45.9</v>
      </c>
      <c r="AB5203" s="2">
        <v>0</v>
      </c>
    </row>
    <row r="5204" spans="24:28" x14ac:dyDescent="0.25">
      <c r="X5204" s="1">
        <v>138282</v>
      </c>
      <c r="Y5204" s="1">
        <v>555</v>
      </c>
      <c r="Z5204" s="2">
        <v>46.92</v>
      </c>
      <c r="AA5204" s="2">
        <v>0</v>
      </c>
      <c r="AB5204" s="2">
        <v>0</v>
      </c>
    </row>
    <row r="5205" spans="24:28" x14ac:dyDescent="0.25">
      <c r="X5205" s="1">
        <v>138284</v>
      </c>
      <c r="Y5205" s="1">
        <v>777</v>
      </c>
      <c r="Z5205" s="2">
        <v>0</v>
      </c>
      <c r="AA5205" s="2">
        <v>0</v>
      </c>
      <c r="AB5205" s="2">
        <v>190.3</v>
      </c>
    </row>
    <row r="5206" spans="24:28" x14ac:dyDescent="0.25">
      <c r="X5206" s="1">
        <v>138286</v>
      </c>
      <c r="Y5206" s="1">
        <v>260</v>
      </c>
      <c r="Z5206" s="2">
        <v>0</v>
      </c>
      <c r="AA5206" s="2">
        <v>0</v>
      </c>
      <c r="AB5206" s="2">
        <v>257.13</v>
      </c>
    </row>
    <row r="5207" spans="24:28" x14ac:dyDescent="0.25">
      <c r="X5207" s="1">
        <v>138289</v>
      </c>
      <c r="Y5207" s="1">
        <v>320</v>
      </c>
      <c r="Z5207" s="2">
        <v>109.2</v>
      </c>
      <c r="AA5207" s="2">
        <v>0</v>
      </c>
      <c r="AB5207" s="2">
        <v>0</v>
      </c>
    </row>
    <row r="5208" spans="24:28" x14ac:dyDescent="0.25">
      <c r="X5208" s="1">
        <v>138290</v>
      </c>
      <c r="Y5208" s="1">
        <v>150</v>
      </c>
      <c r="Z5208" s="2">
        <v>0</v>
      </c>
      <c r="AA5208" s="2">
        <v>27.15</v>
      </c>
      <c r="AB5208" s="2">
        <v>67.569999999999993</v>
      </c>
    </row>
    <row r="5209" spans="24:28" x14ac:dyDescent="0.25">
      <c r="X5209" s="1">
        <v>138292</v>
      </c>
      <c r="Y5209" s="1">
        <v>650</v>
      </c>
      <c r="Z5209" s="2">
        <v>195.92</v>
      </c>
      <c r="AA5209" s="2">
        <v>0</v>
      </c>
      <c r="AB5209" s="2">
        <v>0</v>
      </c>
    </row>
    <row r="5210" spans="24:28" x14ac:dyDescent="0.25">
      <c r="X5210" s="1">
        <v>138297</v>
      </c>
      <c r="Y5210" s="1">
        <v>250</v>
      </c>
      <c r="Z5210" s="2">
        <v>36.32</v>
      </c>
      <c r="AA5210" s="2">
        <v>0</v>
      </c>
      <c r="AB5210" s="2">
        <v>0</v>
      </c>
    </row>
    <row r="5211" spans="24:28" x14ac:dyDescent="0.25">
      <c r="X5211" s="1">
        <v>138302</v>
      </c>
      <c r="Y5211" s="1">
        <v>250</v>
      </c>
      <c r="Z5211" s="2">
        <v>137.24</v>
      </c>
      <c r="AA5211" s="2">
        <v>0</v>
      </c>
      <c r="AB5211" s="2">
        <v>0</v>
      </c>
    </row>
    <row r="5212" spans="24:28" x14ac:dyDescent="0.25">
      <c r="X5212" s="1">
        <v>138308</v>
      </c>
      <c r="Y5212" s="1">
        <v>555</v>
      </c>
      <c r="Z5212" s="2">
        <v>0</v>
      </c>
      <c r="AA5212" s="2">
        <v>0</v>
      </c>
      <c r="AB5212" s="2">
        <v>184.77</v>
      </c>
    </row>
    <row r="5213" spans="24:28" x14ac:dyDescent="0.25">
      <c r="X5213" s="1">
        <v>138310</v>
      </c>
      <c r="Y5213" s="1">
        <v>290</v>
      </c>
      <c r="Z5213" s="2">
        <v>0</v>
      </c>
      <c r="AA5213" s="2">
        <v>271.18</v>
      </c>
      <c r="AB5213" s="2">
        <v>0</v>
      </c>
    </row>
    <row r="5214" spans="24:28" x14ac:dyDescent="0.25">
      <c r="X5214" s="1">
        <v>138310</v>
      </c>
      <c r="Y5214" s="1">
        <v>500</v>
      </c>
      <c r="Z5214" s="2">
        <v>91.39</v>
      </c>
      <c r="AA5214" s="2">
        <v>0</v>
      </c>
      <c r="AB5214" s="2">
        <v>0</v>
      </c>
    </row>
    <row r="5215" spans="24:28" x14ac:dyDescent="0.25">
      <c r="X5215" s="1">
        <v>138313</v>
      </c>
      <c r="Y5215" s="1">
        <v>180</v>
      </c>
      <c r="Z5215" s="2">
        <v>0</v>
      </c>
      <c r="AA5215" s="2">
        <v>0</v>
      </c>
      <c r="AB5215" s="2">
        <v>50.86</v>
      </c>
    </row>
    <row r="5216" spans="24:28" x14ac:dyDescent="0.25">
      <c r="X5216" s="1">
        <v>138315</v>
      </c>
      <c r="Y5216" s="1">
        <v>104</v>
      </c>
      <c r="Z5216" s="2">
        <v>0</v>
      </c>
      <c r="AA5216" s="2">
        <v>0</v>
      </c>
      <c r="AB5216" s="2">
        <v>395.62</v>
      </c>
    </row>
    <row r="5217" spans="24:28" x14ac:dyDescent="0.25">
      <c r="X5217" s="1">
        <v>138317</v>
      </c>
      <c r="Y5217" s="1">
        <v>150</v>
      </c>
      <c r="Z5217" s="2">
        <v>45.68</v>
      </c>
      <c r="AA5217" s="2">
        <v>0</v>
      </c>
      <c r="AB5217" s="2">
        <v>0</v>
      </c>
    </row>
    <row r="5218" spans="24:28" x14ac:dyDescent="0.25">
      <c r="X5218" s="1">
        <v>138320</v>
      </c>
      <c r="Y5218" s="1">
        <v>360</v>
      </c>
      <c r="Z5218" s="2">
        <v>27.38</v>
      </c>
      <c r="AA5218" s="2">
        <v>0</v>
      </c>
      <c r="AB5218" s="2">
        <v>0</v>
      </c>
    </row>
    <row r="5219" spans="24:28" x14ac:dyDescent="0.25">
      <c r="X5219" s="1">
        <v>138337</v>
      </c>
      <c r="Y5219" s="1">
        <v>290</v>
      </c>
      <c r="Z5219" s="2">
        <v>0</v>
      </c>
      <c r="AA5219" s="2">
        <v>189.5</v>
      </c>
      <c r="AB5219" s="2">
        <v>0</v>
      </c>
    </row>
    <row r="5220" spans="24:28" x14ac:dyDescent="0.25">
      <c r="X5220" s="1">
        <v>138351</v>
      </c>
      <c r="Y5220" s="1">
        <v>180</v>
      </c>
      <c r="Z5220" s="2">
        <v>0</v>
      </c>
      <c r="AA5220" s="2">
        <v>31.69</v>
      </c>
      <c r="AB5220" s="2">
        <v>0</v>
      </c>
    </row>
    <row r="5221" spans="24:28" x14ac:dyDescent="0.25">
      <c r="X5221" s="1">
        <v>138352</v>
      </c>
      <c r="Y5221" s="1">
        <v>290</v>
      </c>
      <c r="Z5221" s="2">
        <v>0</v>
      </c>
      <c r="AA5221" s="2">
        <v>0</v>
      </c>
      <c r="AB5221" s="2">
        <v>34.83</v>
      </c>
    </row>
    <row r="5222" spans="24:28" x14ac:dyDescent="0.25">
      <c r="X5222" s="1">
        <v>138363</v>
      </c>
      <c r="Y5222" s="1">
        <v>4980</v>
      </c>
      <c r="Z5222" s="2">
        <v>183.94</v>
      </c>
      <c r="AA5222" s="2">
        <v>183.94</v>
      </c>
      <c r="AB5222" s="2">
        <v>67.17</v>
      </c>
    </row>
    <row r="5223" spans="24:28" x14ac:dyDescent="0.25">
      <c r="X5223" s="1">
        <v>138367</v>
      </c>
      <c r="Y5223" s="1">
        <v>250</v>
      </c>
      <c r="Z5223" s="2">
        <v>0</v>
      </c>
      <c r="AA5223" s="2">
        <v>95.32</v>
      </c>
      <c r="AB5223" s="2">
        <v>0</v>
      </c>
    </row>
    <row r="5224" spans="24:28" x14ac:dyDescent="0.25">
      <c r="X5224" s="1">
        <v>138370</v>
      </c>
      <c r="Y5224" s="1">
        <v>340</v>
      </c>
      <c r="Z5224" s="2">
        <v>0</v>
      </c>
      <c r="AA5224" s="2">
        <v>0</v>
      </c>
      <c r="AB5224" s="2">
        <v>186.15</v>
      </c>
    </row>
    <row r="5225" spans="24:28" x14ac:dyDescent="0.25">
      <c r="X5225" s="1">
        <v>138376</v>
      </c>
      <c r="Y5225" s="1">
        <v>340</v>
      </c>
      <c r="Z5225" s="2">
        <v>84.42</v>
      </c>
      <c r="AA5225" s="2">
        <v>0</v>
      </c>
      <c r="AB5225" s="2">
        <v>0</v>
      </c>
    </row>
    <row r="5226" spans="24:28" x14ac:dyDescent="0.25">
      <c r="X5226" s="1">
        <v>138380</v>
      </c>
      <c r="Y5226" s="1">
        <v>150</v>
      </c>
      <c r="Z5226" s="2">
        <v>45.9</v>
      </c>
      <c r="AA5226" s="2">
        <v>0</v>
      </c>
      <c r="AB5226" s="2">
        <v>49.01</v>
      </c>
    </row>
    <row r="5227" spans="24:28" x14ac:dyDescent="0.25">
      <c r="X5227" s="1">
        <v>138383</v>
      </c>
      <c r="Y5227" s="1">
        <v>150</v>
      </c>
      <c r="Z5227" s="2">
        <v>206.95</v>
      </c>
      <c r="AA5227" s="2">
        <v>0</v>
      </c>
      <c r="AB5227" s="2">
        <v>0</v>
      </c>
    </row>
    <row r="5228" spans="24:28" x14ac:dyDescent="0.25">
      <c r="X5228" s="1">
        <v>138386</v>
      </c>
      <c r="Y5228" s="1">
        <v>150</v>
      </c>
      <c r="Z5228" s="2">
        <v>0</v>
      </c>
      <c r="AA5228" s="2">
        <v>45.54</v>
      </c>
      <c r="AB5228" s="2">
        <v>0</v>
      </c>
    </row>
    <row r="5229" spans="24:28" x14ac:dyDescent="0.25">
      <c r="X5229" s="1">
        <v>138390</v>
      </c>
      <c r="Y5229" s="1">
        <v>4980</v>
      </c>
      <c r="Z5229" s="2">
        <v>172.85</v>
      </c>
      <c r="AA5229" s="2">
        <v>0</v>
      </c>
      <c r="AB5229" s="2">
        <v>0</v>
      </c>
    </row>
    <row r="5230" spans="24:28" x14ac:dyDescent="0.25">
      <c r="X5230" s="1">
        <v>138391</v>
      </c>
      <c r="Y5230" s="1">
        <v>450</v>
      </c>
      <c r="Z5230" s="2">
        <v>178.05</v>
      </c>
      <c r="AA5230" s="2">
        <v>0</v>
      </c>
      <c r="AB5230" s="2">
        <v>0</v>
      </c>
    </row>
    <row r="5231" spans="24:28" x14ac:dyDescent="0.25">
      <c r="X5231" s="1">
        <v>138392</v>
      </c>
      <c r="Y5231" s="1">
        <v>340</v>
      </c>
      <c r="Z5231" s="2">
        <v>0</v>
      </c>
      <c r="AA5231" s="2">
        <v>54.7</v>
      </c>
      <c r="AB5231" s="2">
        <v>42.84</v>
      </c>
    </row>
    <row r="5232" spans="24:28" x14ac:dyDescent="0.25">
      <c r="X5232" s="1">
        <v>138394</v>
      </c>
      <c r="Y5232" s="1">
        <v>150</v>
      </c>
      <c r="Z5232" s="2">
        <v>0</v>
      </c>
      <c r="AA5232" s="2">
        <v>10.029999999999999</v>
      </c>
      <c r="AB5232" s="2">
        <v>0</v>
      </c>
    </row>
    <row r="5233" spans="24:28" x14ac:dyDescent="0.25">
      <c r="X5233" s="1">
        <v>138409</v>
      </c>
      <c r="Y5233" s="1">
        <v>300</v>
      </c>
      <c r="Z5233" s="2">
        <v>0</v>
      </c>
      <c r="AA5233" s="2">
        <v>187.35</v>
      </c>
      <c r="AB5233" s="2">
        <v>0</v>
      </c>
    </row>
    <row r="5234" spans="24:28" x14ac:dyDescent="0.25">
      <c r="X5234" s="1">
        <v>138412</v>
      </c>
      <c r="Y5234" s="1">
        <v>250</v>
      </c>
      <c r="Z5234" s="2">
        <v>0</v>
      </c>
      <c r="AA5234" s="2">
        <v>0</v>
      </c>
      <c r="AB5234" s="2">
        <v>41</v>
      </c>
    </row>
    <row r="5235" spans="24:28" x14ac:dyDescent="0.25">
      <c r="X5235" s="1">
        <v>138413</v>
      </c>
      <c r="Y5235" s="1">
        <v>250</v>
      </c>
      <c r="Z5235" s="2">
        <v>0</v>
      </c>
      <c r="AA5235" s="2">
        <v>110.88</v>
      </c>
      <c r="AB5235" s="2">
        <v>359.96</v>
      </c>
    </row>
    <row r="5236" spans="24:28" x14ac:dyDescent="0.25">
      <c r="X5236" s="1">
        <v>138422</v>
      </c>
      <c r="Y5236" s="1">
        <v>180</v>
      </c>
      <c r="Z5236" s="2">
        <v>248.18</v>
      </c>
      <c r="AA5236" s="2">
        <v>297.83</v>
      </c>
      <c r="AB5236" s="2">
        <v>0</v>
      </c>
    </row>
    <row r="5237" spans="24:28" x14ac:dyDescent="0.25">
      <c r="X5237" s="1">
        <v>138451</v>
      </c>
      <c r="Y5237" s="1">
        <v>180</v>
      </c>
      <c r="Z5237" s="2">
        <v>0</v>
      </c>
      <c r="AA5237" s="2">
        <v>70.37</v>
      </c>
      <c r="AB5237" s="2">
        <v>0</v>
      </c>
    </row>
    <row r="5238" spans="24:28" x14ac:dyDescent="0.25">
      <c r="X5238" s="1">
        <v>138453</v>
      </c>
      <c r="Y5238" s="1">
        <v>180</v>
      </c>
      <c r="Z5238" s="2">
        <v>190.31</v>
      </c>
      <c r="AA5238" s="2">
        <v>0</v>
      </c>
      <c r="AB5238" s="2">
        <v>0</v>
      </c>
    </row>
    <row r="5239" spans="24:28" x14ac:dyDescent="0.25">
      <c r="X5239" s="1">
        <v>138461</v>
      </c>
      <c r="Y5239" s="1">
        <v>150</v>
      </c>
      <c r="Z5239" s="2">
        <v>0</v>
      </c>
      <c r="AA5239" s="2">
        <v>94.25</v>
      </c>
      <c r="AB5239" s="2">
        <v>0</v>
      </c>
    </row>
    <row r="5240" spans="24:28" x14ac:dyDescent="0.25">
      <c r="X5240" s="1">
        <v>138468</v>
      </c>
      <c r="Y5240" s="1">
        <v>400</v>
      </c>
      <c r="Z5240" s="2">
        <v>1007.68</v>
      </c>
      <c r="AA5240" s="2">
        <v>0</v>
      </c>
      <c r="AB5240" s="2">
        <v>0</v>
      </c>
    </row>
    <row r="5241" spans="24:28" x14ac:dyDescent="0.25">
      <c r="X5241" s="1">
        <v>138476</v>
      </c>
      <c r="Y5241" s="1">
        <v>340</v>
      </c>
      <c r="Z5241" s="2">
        <v>181.35</v>
      </c>
      <c r="AA5241" s="2">
        <v>188.19</v>
      </c>
      <c r="AB5241" s="2">
        <v>188.19</v>
      </c>
    </row>
    <row r="5242" spans="24:28" x14ac:dyDescent="0.25">
      <c r="X5242" s="1">
        <v>138479</v>
      </c>
      <c r="Y5242" s="1">
        <v>500</v>
      </c>
      <c r="Z5242" s="2">
        <v>44.97</v>
      </c>
      <c r="AA5242" s="2">
        <v>0</v>
      </c>
      <c r="AB5242" s="2">
        <v>0</v>
      </c>
    </row>
    <row r="5243" spans="24:28" x14ac:dyDescent="0.25">
      <c r="X5243" s="1">
        <v>138482</v>
      </c>
      <c r="Y5243" s="1">
        <v>150</v>
      </c>
      <c r="Z5243" s="2">
        <v>47.88</v>
      </c>
      <c r="AA5243" s="2">
        <v>0</v>
      </c>
      <c r="AB5243" s="2">
        <v>210.38</v>
      </c>
    </row>
    <row r="5244" spans="24:28" x14ac:dyDescent="0.25">
      <c r="X5244" s="1">
        <v>138483</v>
      </c>
      <c r="Y5244" s="1">
        <v>555</v>
      </c>
      <c r="Z5244" s="2">
        <v>0</v>
      </c>
      <c r="AA5244" s="2">
        <v>0</v>
      </c>
      <c r="AB5244" s="2">
        <v>49.74</v>
      </c>
    </row>
    <row r="5245" spans="24:28" x14ac:dyDescent="0.25">
      <c r="X5245" s="1">
        <v>138489</v>
      </c>
      <c r="Y5245" s="1">
        <v>500</v>
      </c>
      <c r="Z5245" s="2">
        <v>0</v>
      </c>
      <c r="AA5245" s="2">
        <v>34.72</v>
      </c>
      <c r="AB5245" s="2">
        <v>0</v>
      </c>
    </row>
    <row r="5246" spans="24:28" x14ac:dyDescent="0.25">
      <c r="X5246" s="1">
        <v>138494</v>
      </c>
      <c r="Y5246" s="1">
        <v>290</v>
      </c>
      <c r="Z5246" s="2">
        <v>128.01</v>
      </c>
      <c r="AA5246" s="2">
        <v>0</v>
      </c>
      <c r="AB5246" s="2">
        <v>182.5</v>
      </c>
    </row>
    <row r="5247" spans="24:28" x14ac:dyDescent="0.25">
      <c r="X5247" s="1">
        <v>138502</v>
      </c>
      <c r="Y5247" s="1">
        <v>340</v>
      </c>
      <c r="Z5247" s="2">
        <v>205.57</v>
      </c>
      <c r="AA5247" s="2">
        <v>0</v>
      </c>
      <c r="AB5247" s="2">
        <v>0</v>
      </c>
    </row>
    <row r="5248" spans="24:28" x14ac:dyDescent="0.25">
      <c r="X5248" s="1">
        <v>138507</v>
      </c>
      <c r="Y5248" s="1">
        <v>340</v>
      </c>
      <c r="Z5248" s="2">
        <v>203.53</v>
      </c>
      <c r="AA5248" s="2">
        <v>0</v>
      </c>
      <c r="AB5248" s="2">
        <v>42.48</v>
      </c>
    </row>
    <row r="5249" spans="24:28" x14ac:dyDescent="0.25">
      <c r="X5249" s="1">
        <v>138515</v>
      </c>
      <c r="Y5249" s="1">
        <v>220</v>
      </c>
      <c r="Z5249" s="2">
        <v>176.36</v>
      </c>
      <c r="AA5249" s="2">
        <v>0</v>
      </c>
      <c r="AB5249" s="2">
        <v>87.83</v>
      </c>
    </row>
    <row r="5250" spans="24:28" x14ac:dyDescent="0.25">
      <c r="X5250" s="1">
        <v>138556</v>
      </c>
      <c r="Y5250" s="1">
        <v>180</v>
      </c>
      <c r="Z5250" s="2">
        <v>98.55</v>
      </c>
      <c r="AA5250" s="2">
        <v>0</v>
      </c>
      <c r="AB5250" s="2">
        <v>0</v>
      </c>
    </row>
    <row r="5251" spans="24:28" x14ac:dyDescent="0.25">
      <c r="X5251" s="1">
        <v>138562</v>
      </c>
      <c r="Y5251" s="1">
        <v>500</v>
      </c>
      <c r="Z5251" s="2">
        <v>178.08</v>
      </c>
      <c r="AA5251" s="2">
        <v>0</v>
      </c>
      <c r="AB5251" s="2">
        <v>0</v>
      </c>
    </row>
    <row r="5252" spans="24:28" x14ac:dyDescent="0.25">
      <c r="X5252" s="1">
        <v>138564</v>
      </c>
      <c r="Y5252" s="1">
        <v>104</v>
      </c>
      <c r="Z5252" s="2">
        <v>0</v>
      </c>
      <c r="AA5252" s="2">
        <v>192.87</v>
      </c>
      <c r="AB5252" s="2">
        <v>0</v>
      </c>
    </row>
    <row r="5253" spans="24:28" x14ac:dyDescent="0.25">
      <c r="X5253" s="1">
        <v>138567</v>
      </c>
      <c r="Y5253" s="1">
        <v>340</v>
      </c>
      <c r="Z5253" s="2">
        <v>0</v>
      </c>
      <c r="AA5253" s="2">
        <v>0</v>
      </c>
      <c r="AB5253" s="2">
        <v>185.11</v>
      </c>
    </row>
    <row r="5254" spans="24:28" x14ac:dyDescent="0.25">
      <c r="X5254" s="1">
        <v>138579</v>
      </c>
      <c r="Y5254" s="1">
        <v>300</v>
      </c>
      <c r="Z5254" s="2">
        <v>48.45</v>
      </c>
      <c r="AA5254" s="2">
        <v>0</v>
      </c>
      <c r="AB5254" s="2">
        <v>0</v>
      </c>
    </row>
    <row r="5255" spans="24:28" x14ac:dyDescent="0.25">
      <c r="X5255" s="1">
        <v>138607</v>
      </c>
      <c r="Y5255" s="1">
        <v>300</v>
      </c>
      <c r="Z5255" s="2">
        <v>48.68</v>
      </c>
      <c r="AA5255" s="2">
        <v>0</v>
      </c>
      <c r="AB5255" s="2">
        <v>0</v>
      </c>
    </row>
    <row r="5256" spans="24:28" x14ac:dyDescent="0.25">
      <c r="X5256" s="1">
        <v>138622</v>
      </c>
      <c r="Y5256" s="1">
        <v>370</v>
      </c>
      <c r="Z5256" s="2">
        <v>0</v>
      </c>
      <c r="AA5256" s="2">
        <v>200.54</v>
      </c>
      <c r="AB5256" s="2">
        <v>0</v>
      </c>
    </row>
    <row r="5257" spans="24:28" x14ac:dyDescent="0.25">
      <c r="X5257" s="1">
        <v>138623</v>
      </c>
      <c r="Y5257" s="1">
        <v>360</v>
      </c>
      <c r="Z5257" s="2">
        <v>153.47</v>
      </c>
      <c r="AA5257" s="2">
        <v>0</v>
      </c>
      <c r="AB5257" s="2">
        <v>0</v>
      </c>
    </row>
    <row r="5258" spans="24:28" x14ac:dyDescent="0.25">
      <c r="X5258" s="1">
        <v>138624</v>
      </c>
      <c r="Y5258" s="1">
        <v>360</v>
      </c>
      <c r="Z5258" s="2">
        <v>181.35</v>
      </c>
      <c r="AA5258" s="2">
        <v>0</v>
      </c>
      <c r="AB5258" s="2">
        <v>0</v>
      </c>
    </row>
    <row r="5259" spans="24:28" x14ac:dyDescent="0.25">
      <c r="X5259" s="1">
        <v>138633</v>
      </c>
      <c r="Y5259" s="1">
        <v>370</v>
      </c>
      <c r="Z5259" s="2">
        <v>47.25</v>
      </c>
      <c r="AA5259" s="2">
        <v>0</v>
      </c>
      <c r="AB5259" s="2">
        <v>0</v>
      </c>
    </row>
    <row r="5260" spans="24:28" x14ac:dyDescent="0.25">
      <c r="X5260" s="1">
        <v>138640</v>
      </c>
      <c r="Y5260" s="1">
        <v>104</v>
      </c>
      <c r="Z5260" s="2">
        <v>45.76</v>
      </c>
      <c r="AA5260" s="2">
        <v>180.67</v>
      </c>
      <c r="AB5260" s="2">
        <v>338.97</v>
      </c>
    </row>
    <row r="5261" spans="24:28" x14ac:dyDescent="0.25">
      <c r="X5261" s="1">
        <v>138645</v>
      </c>
      <c r="Y5261" s="1">
        <v>650</v>
      </c>
      <c r="Z5261" s="2">
        <v>0</v>
      </c>
      <c r="AA5261" s="2">
        <v>97.78</v>
      </c>
      <c r="AB5261" s="2">
        <v>0</v>
      </c>
    </row>
    <row r="5262" spans="24:28" x14ac:dyDescent="0.25">
      <c r="X5262" s="1">
        <v>138665</v>
      </c>
      <c r="Y5262" s="1">
        <v>340</v>
      </c>
      <c r="Z5262" s="2">
        <v>362.7</v>
      </c>
      <c r="AA5262" s="2">
        <v>0</v>
      </c>
      <c r="AB5262" s="2">
        <v>0</v>
      </c>
    </row>
    <row r="5263" spans="24:28" x14ac:dyDescent="0.25">
      <c r="X5263" s="1">
        <v>138677</v>
      </c>
      <c r="Y5263" s="1">
        <v>340</v>
      </c>
      <c r="Z5263" s="2">
        <v>362.7</v>
      </c>
      <c r="AA5263" s="2">
        <v>0</v>
      </c>
      <c r="AB5263" s="2">
        <v>0</v>
      </c>
    </row>
    <row r="5264" spans="24:28" x14ac:dyDescent="0.25">
      <c r="X5264" s="1">
        <v>138680</v>
      </c>
      <c r="Y5264" s="1">
        <v>180</v>
      </c>
      <c r="Z5264" s="2">
        <v>46.54</v>
      </c>
      <c r="AA5264" s="2">
        <v>0</v>
      </c>
      <c r="AB5264" s="2">
        <v>0</v>
      </c>
    </row>
    <row r="5265" spans="24:28" x14ac:dyDescent="0.25">
      <c r="X5265" s="1">
        <v>138681</v>
      </c>
      <c r="Y5265" s="1">
        <v>180</v>
      </c>
      <c r="Z5265" s="2">
        <v>0</v>
      </c>
      <c r="AA5265" s="2">
        <v>0</v>
      </c>
      <c r="AB5265" s="2">
        <v>475.07</v>
      </c>
    </row>
    <row r="5266" spans="24:28" x14ac:dyDescent="0.25">
      <c r="X5266" s="1">
        <v>138692</v>
      </c>
      <c r="Y5266" s="1">
        <v>280</v>
      </c>
      <c r="Z5266" s="2">
        <v>0</v>
      </c>
      <c r="AA5266" s="2">
        <v>99.62</v>
      </c>
      <c r="AB5266" s="2">
        <v>0</v>
      </c>
    </row>
    <row r="5267" spans="24:28" x14ac:dyDescent="0.25">
      <c r="X5267" s="1">
        <v>138700</v>
      </c>
      <c r="Y5267" s="1">
        <v>250</v>
      </c>
      <c r="Z5267" s="2">
        <v>356.1</v>
      </c>
      <c r="AA5267" s="2">
        <v>192.87</v>
      </c>
      <c r="AB5267" s="2">
        <v>366.48</v>
      </c>
    </row>
    <row r="5268" spans="24:28" x14ac:dyDescent="0.25">
      <c r="X5268" s="1">
        <v>138703</v>
      </c>
      <c r="Y5268" s="1">
        <v>180</v>
      </c>
      <c r="Z5268" s="2">
        <v>46.77</v>
      </c>
      <c r="AA5268" s="2">
        <v>92.24</v>
      </c>
      <c r="AB5268" s="2">
        <v>0</v>
      </c>
    </row>
    <row r="5269" spans="24:28" x14ac:dyDescent="0.25">
      <c r="X5269" s="1">
        <v>138709</v>
      </c>
      <c r="Y5269" s="1">
        <v>150</v>
      </c>
      <c r="Z5269" s="2">
        <v>0</v>
      </c>
      <c r="AA5269" s="2">
        <v>0</v>
      </c>
      <c r="AB5269" s="2">
        <v>49.01</v>
      </c>
    </row>
    <row r="5270" spans="24:28" x14ac:dyDescent="0.25">
      <c r="X5270" s="1">
        <v>138717</v>
      </c>
      <c r="Y5270" s="1">
        <v>150</v>
      </c>
      <c r="Z5270" s="2">
        <v>0</v>
      </c>
      <c r="AA5270" s="2">
        <v>624.62</v>
      </c>
      <c r="AB5270" s="2">
        <v>326.2</v>
      </c>
    </row>
    <row r="5271" spans="24:28" x14ac:dyDescent="0.25">
      <c r="X5271" s="1">
        <v>138719</v>
      </c>
      <c r="Y5271" s="1">
        <v>320</v>
      </c>
      <c r="Z5271" s="2">
        <v>0</v>
      </c>
      <c r="AA5271" s="2">
        <v>0</v>
      </c>
      <c r="AB5271" s="2">
        <v>48.62</v>
      </c>
    </row>
    <row r="5272" spans="24:28" x14ac:dyDescent="0.25">
      <c r="X5272" s="1">
        <v>138739</v>
      </c>
      <c r="Y5272" s="1">
        <v>150</v>
      </c>
      <c r="Z5272" s="2">
        <v>206.96</v>
      </c>
      <c r="AA5272" s="2">
        <v>0</v>
      </c>
      <c r="AB5272" s="2">
        <v>0</v>
      </c>
    </row>
    <row r="5273" spans="24:28" x14ac:dyDescent="0.25">
      <c r="X5273" s="1">
        <v>138762</v>
      </c>
      <c r="Y5273" s="1">
        <v>4980</v>
      </c>
      <c r="Z5273" s="2">
        <v>45.09</v>
      </c>
      <c r="AA5273" s="2">
        <v>286.17</v>
      </c>
      <c r="AB5273" s="2">
        <v>231.9</v>
      </c>
    </row>
    <row r="5274" spans="24:28" x14ac:dyDescent="0.25">
      <c r="X5274" s="1">
        <v>138764</v>
      </c>
      <c r="Y5274" s="1">
        <v>290</v>
      </c>
      <c r="Z5274" s="2">
        <v>0</v>
      </c>
      <c r="AA5274" s="2">
        <v>223.51</v>
      </c>
      <c r="AB5274" s="2">
        <v>0</v>
      </c>
    </row>
    <row r="5275" spans="24:28" x14ac:dyDescent="0.25">
      <c r="X5275" s="1">
        <v>138781</v>
      </c>
      <c r="Y5275" s="1">
        <v>555</v>
      </c>
      <c r="Z5275" s="2">
        <v>0</v>
      </c>
      <c r="AA5275" s="2">
        <v>0</v>
      </c>
      <c r="AB5275" s="2">
        <v>26.17</v>
      </c>
    </row>
    <row r="5276" spans="24:28" x14ac:dyDescent="0.25">
      <c r="X5276" s="1">
        <v>138799</v>
      </c>
      <c r="Y5276" s="1">
        <v>340</v>
      </c>
      <c r="Z5276" s="2">
        <v>0</v>
      </c>
      <c r="AA5276" s="2">
        <v>0</v>
      </c>
      <c r="AB5276" s="2">
        <v>194.85</v>
      </c>
    </row>
    <row r="5277" spans="24:28" x14ac:dyDescent="0.25">
      <c r="X5277" s="1">
        <v>138815</v>
      </c>
      <c r="Y5277" s="1">
        <v>260</v>
      </c>
      <c r="Z5277" s="2">
        <v>0</v>
      </c>
      <c r="AA5277" s="2">
        <v>182.48</v>
      </c>
      <c r="AB5277" s="2">
        <v>0</v>
      </c>
    </row>
    <row r="5278" spans="24:28" x14ac:dyDescent="0.25">
      <c r="X5278" s="1">
        <v>138820</v>
      </c>
      <c r="Y5278" s="1">
        <v>220</v>
      </c>
      <c r="Z5278" s="2">
        <v>0</v>
      </c>
      <c r="AA5278" s="2">
        <v>0</v>
      </c>
      <c r="AB5278" s="2">
        <v>233.68</v>
      </c>
    </row>
    <row r="5279" spans="24:28" x14ac:dyDescent="0.25">
      <c r="X5279" s="1">
        <v>138824</v>
      </c>
      <c r="Y5279" s="1">
        <v>370</v>
      </c>
      <c r="Z5279" s="2">
        <v>0</v>
      </c>
      <c r="AA5279" s="2">
        <v>397.02</v>
      </c>
      <c r="AB5279" s="2">
        <v>0</v>
      </c>
    </row>
    <row r="5280" spans="24:28" x14ac:dyDescent="0.25">
      <c r="X5280" s="1">
        <v>138836</v>
      </c>
      <c r="Y5280" s="1">
        <v>340</v>
      </c>
      <c r="Z5280" s="2">
        <v>0</v>
      </c>
      <c r="AA5280" s="2">
        <v>76.77</v>
      </c>
      <c r="AB5280" s="2">
        <v>0</v>
      </c>
    </row>
    <row r="5281" spans="24:28" x14ac:dyDescent="0.25">
      <c r="X5281" s="1">
        <v>138841</v>
      </c>
      <c r="Y5281" s="1">
        <v>340</v>
      </c>
      <c r="Z5281" s="2">
        <v>0</v>
      </c>
      <c r="AA5281" s="2">
        <v>180.24</v>
      </c>
      <c r="AB5281" s="2">
        <v>0</v>
      </c>
    </row>
    <row r="5282" spans="24:28" x14ac:dyDescent="0.25">
      <c r="X5282" s="1">
        <v>138842</v>
      </c>
      <c r="Y5282" s="1">
        <v>260</v>
      </c>
      <c r="Z5282" s="2">
        <v>0</v>
      </c>
      <c r="AA5282" s="2">
        <v>0</v>
      </c>
      <c r="AB5282" s="2">
        <v>73.89</v>
      </c>
    </row>
    <row r="5283" spans="24:28" x14ac:dyDescent="0.25">
      <c r="X5283" s="1">
        <v>138845</v>
      </c>
      <c r="Y5283" s="1">
        <v>340</v>
      </c>
      <c r="Z5283" s="2">
        <v>0</v>
      </c>
      <c r="AA5283" s="2">
        <v>87.6</v>
      </c>
      <c r="AB5283" s="2">
        <v>0</v>
      </c>
    </row>
    <row r="5284" spans="24:28" x14ac:dyDescent="0.25">
      <c r="X5284" s="1">
        <v>138863</v>
      </c>
      <c r="Y5284" s="1">
        <v>340</v>
      </c>
      <c r="Z5284" s="2">
        <v>0</v>
      </c>
      <c r="AA5284" s="2">
        <v>1114.8599999999999</v>
      </c>
      <c r="AB5284" s="2">
        <v>0</v>
      </c>
    </row>
    <row r="5285" spans="24:28" x14ac:dyDescent="0.25">
      <c r="X5285" s="1">
        <v>138868</v>
      </c>
      <c r="Y5285" s="1">
        <v>340</v>
      </c>
      <c r="Z5285" s="2">
        <v>0</v>
      </c>
      <c r="AA5285" s="2">
        <v>180.24</v>
      </c>
      <c r="AB5285" s="2">
        <v>0</v>
      </c>
    </row>
    <row r="5286" spans="24:28" x14ac:dyDescent="0.25">
      <c r="X5286" s="1">
        <v>138871</v>
      </c>
      <c r="Y5286" s="1">
        <v>340</v>
      </c>
      <c r="Z5286" s="2">
        <v>0</v>
      </c>
      <c r="AA5286" s="2">
        <v>423.94</v>
      </c>
      <c r="AB5286" s="2">
        <v>0</v>
      </c>
    </row>
    <row r="5287" spans="24:28" x14ac:dyDescent="0.25">
      <c r="X5287" s="1">
        <v>138886</v>
      </c>
      <c r="Y5287" s="1">
        <v>340</v>
      </c>
      <c r="Z5287" s="2">
        <v>0</v>
      </c>
      <c r="AA5287" s="2">
        <v>180.24</v>
      </c>
      <c r="AB5287" s="2">
        <v>0</v>
      </c>
    </row>
    <row r="5288" spans="24:28" x14ac:dyDescent="0.25">
      <c r="X5288" s="1">
        <v>138888</v>
      </c>
      <c r="Y5288" s="1">
        <v>250</v>
      </c>
      <c r="Z5288" s="2">
        <v>0</v>
      </c>
      <c r="AA5288" s="2">
        <v>90.8</v>
      </c>
      <c r="AB5288" s="2">
        <v>0</v>
      </c>
    </row>
    <row r="5289" spans="24:28" x14ac:dyDescent="0.25">
      <c r="X5289" s="1">
        <v>138893</v>
      </c>
      <c r="Y5289" s="1">
        <v>650</v>
      </c>
      <c r="Z5289" s="2">
        <v>0</v>
      </c>
      <c r="AA5289" s="2">
        <v>57</v>
      </c>
      <c r="AB5289" s="2">
        <v>0</v>
      </c>
    </row>
    <row r="5290" spans="24:28" x14ac:dyDescent="0.25">
      <c r="X5290" s="1">
        <v>138912</v>
      </c>
      <c r="Y5290" s="1">
        <v>340</v>
      </c>
      <c r="Z5290" s="2">
        <v>0</v>
      </c>
      <c r="AA5290" s="2">
        <v>628.88</v>
      </c>
      <c r="AB5290" s="2">
        <v>0</v>
      </c>
    </row>
    <row r="5291" spans="24:28" x14ac:dyDescent="0.25">
      <c r="X5291" s="1">
        <v>138921</v>
      </c>
      <c r="Y5291" s="1">
        <v>280</v>
      </c>
      <c r="Z5291" s="2">
        <v>0</v>
      </c>
      <c r="AA5291" s="2">
        <v>76.349999999999994</v>
      </c>
      <c r="AB5291" s="2">
        <v>0</v>
      </c>
    </row>
    <row r="5292" spans="24:28" x14ac:dyDescent="0.25">
      <c r="X5292" s="1">
        <v>138936</v>
      </c>
      <c r="Y5292" s="1">
        <v>300</v>
      </c>
      <c r="Z5292" s="2">
        <v>0</v>
      </c>
      <c r="AA5292" s="2">
        <v>50.61</v>
      </c>
      <c r="AB5292" s="2">
        <v>0</v>
      </c>
    </row>
    <row r="5293" spans="24:28" x14ac:dyDescent="0.25">
      <c r="X5293" s="1">
        <v>138942</v>
      </c>
      <c r="Y5293" s="1">
        <v>340</v>
      </c>
      <c r="Z5293" s="2">
        <v>0</v>
      </c>
      <c r="AA5293" s="2">
        <v>180.24</v>
      </c>
      <c r="AB5293" s="2">
        <v>0</v>
      </c>
    </row>
    <row r="5294" spans="24:28" x14ac:dyDescent="0.25">
      <c r="X5294" s="1">
        <v>138951</v>
      </c>
      <c r="Y5294" s="1">
        <v>340</v>
      </c>
      <c r="Z5294" s="2">
        <v>0</v>
      </c>
      <c r="AA5294" s="2">
        <v>111.82</v>
      </c>
      <c r="AB5294" s="2">
        <v>0</v>
      </c>
    </row>
    <row r="5295" spans="24:28" x14ac:dyDescent="0.25">
      <c r="X5295" s="1">
        <v>138953</v>
      </c>
      <c r="Y5295" s="1">
        <v>4980</v>
      </c>
      <c r="Z5295" s="2">
        <v>0</v>
      </c>
      <c r="AA5295" s="2">
        <v>1083.1199999999999</v>
      </c>
      <c r="AB5295" s="2">
        <v>0</v>
      </c>
    </row>
    <row r="5296" spans="24:28" x14ac:dyDescent="0.25">
      <c r="X5296" s="1">
        <v>138955</v>
      </c>
      <c r="Y5296" s="1">
        <v>4980</v>
      </c>
      <c r="Z5296" s="2">
        <v>0</v>
      </c>
      <c r="AA5296" s="2">
        <v>374.16</v>
      </c>
      <c r="AB5296" s="2">
        <v>0</v>
      </c>
    </row>
    <row r="5297" spans="24:28" x14ac:dyDescent="0.25">
      <c r="X5297" s="1">
        <v>138956</v>
      </c>
      <c r="Y5297" s="1">
        <v>320</v>
      </c>
      <c r="Z5297" s="2">
        <v>0</v>
      </c>
      <c r="AA5297" s="2">
        <v>0</v>
      </c>
      <c r="AB5297" s="2">
        <v>244.04</v>
      </c>
    </row>
    <row r="5298" spans="24:28" x14ac:dyDescent="0.25">
      <c r="X5298" s="1">
        <v>138972</v>
      </c>
      <c r="Y5298" s="1">
        <v>260</v>
      </c>
      <c r="Z5298" s="2">
        <v>0</v>
      </c>
      <c r="AA5298" s="2">
        <v>97.72</v>
      </c>
      <c r="AB5298" s="2">
        <v>0</v>
      </c>
    </row>
    <row r="5299" spans="24:28" x14ac:dyDescent="0.25">
      <c r="X5299" s="1">
        <v>138973</v>
      </c>
      <c r="Y5299" s="1">
        <v>260</v>
      </c>
      <c r="Z5299" s="2">
        <v>0</v>
      </c>
      <c r="AA5299" s="2">
        <v>231.03</v>
      </c>
      <c r="AB5299" s="2">
        <v>0</v>
      </c>
    </row>
    <row r="5300" spans="24:28" x14ac:dyDescent="0.25">
      <c r="X5300" s="1">
        <v>138974</v>
      </c>
      <c r="Y5300" s="1">
        <v>150</v>
      </c>
      <c r="Z5300" s="2">
        <v>0</v>
      </c>
      <c r="AA5300" s="2">
        <v>0</v>
      </c>
      <c r="AB5300" s="2">
        <v>26.34</v>
      </c>
    </row>
    <row r="5301" spans="24:28" x14ac:dyDescent="0.25">
      <c r="X5301" s="1">
        <v>138978</v>
      </c>
      <c r="Y5301" s="1">
        <v>340</v>
      </c>
      <c r="Z5301" s="2">
        <v>0</v>
      </c>
      <c r="AA5301" s="2">
        <v>312.63</v>
      </c>
      <c r="AB5301" s="2">
        <v>126.8</v>
      </c>
    </row>
    <row r="5302" spans="24:28" x14ac:dyDescent="0.25">
      <c r="X5302" s="1">
        <v>138989</v>
      </c>
      <c r="Y5302" s="1">
        <v>150</v>
      </c>
      <c r="Z5302" s="2">
        <v>0</v>
      </c>
      <c r="AA5302" s="2">
        <v>670.51</v>
      </c>
      <c r="AB5302" s="2">
        <v>27.81</v>
      </c>
    </row>
    <row r="5303" spans="24:28" x14ac:dyDescent="0.25">
      <c r="X5303" s="1">
        <v>139004</v>
      </c>
      <c r="Y5303" s="1">
        <v>340</v>
      </c>
      <c r="Z5303" s="2">
        <v>0</v>
      </c>
      <c r="AA5303" s="2">
        <v>150.32</v>
      </c>
      <c r="AB5303" s="2">
        <v>0</v>
      </c>
    </row>
    <row r="5304" spans="24:28" x14ac:dyDescent="0.25">
      <c r="X5304" s="1">
        <v>139007</v>
      </c>
      <c r="Y5304" s="1">
        <v>280</v>
      </c>
      <c r="Z5304" s="2">
        <v>0</v>
      </c>
      <c r="AA5304" s="2">
        <v>37.409999999999997</v>
      </c>
      <c r="AB5304" s="2">
        <v>0</v>
      </c>
    </row>
    <row r="5305" spans="24:28" x14ac:dyDescent="0.25">
      <c r="X5305" s="1">
        <v>139023</v>
      </c>
      <c r="Y5305" s="1">
        <v>500</v>
      </c>
      <c r="Z5305" s="2">
        <v>0</v>
      </c>
      <c r="AA5305" s="2">
        <v>1052.5899999999999</v>
      </c>
      <c r="AB5305" s="2">
        <v>0</v>
      </c>
    </row>
    <row r="5306" spans="24:28" x14ac:dyDescent="0.25">
      <c r="X5306" s="1">
        <v>139029</v>
      </c>
      <c r="Y5306" s="1">
        <v>370</v>
      </c>
      <c r="Z5306" s="2">
        <v>0</v>
      </c>
      <c r="AA5306" s="2">
        <v>0</v>
      </c>
      <c r="AB5306" s="2">
        <v>378.76</v>
      </c>
    </row>
    <row r="5307" spans="24:28" x14ac:dyDescent="0.25">
      <c r="X5307" s="1">
        <v>139031</v>
      </c>
      <c r="Y5307" s="1">
        <v>500</v>
      </c>
      <c r="Z5307" s="2">
        <v>0</v>
      </c>
      <c r="AA5307" s="2">
        <v>24.71</v>
      </c>
      <c r="AB5307" s="2">
        <v>0</v>
      </c>
    </row>
    <row r="5308" spans="24:28" x14ac:dyDescent="0.25">
      <c r="X5308" s="1">
        <v>139068</v>
      </c>
      <c r="Y5308" s="1">
        <v>555</v>
      </c>
      <c r="Z5308" s="2">
        <v>0</v>
      </c>
      <c r="AA5308" s="2">
        <v>0</v>
      </c>
      <c r="AB5308" s="2">
        <v>385.74</v>
      </c>
    </row>
    <row r="5309" spans="24:28" x14ac:dyDescent="0.25">
      <c r="X5309" s="1">
        <v>139076</v>
      </c>
      <c r="Y5309" s="1">
        <v>340</v>
      </c>
      <c r="Z5309" s="2">
        <v>0</v>
      </c>
      <c r="AA5309" s="2">
        <v>0</v>
      </c>
      <c r="AB5309" s="2">
        <v>188.21</v>
      </c>
    </row>
    <row r="5310" spans="24:28" x14ac:dyDescent="0.25">
      <c r="X5310" s="1">
        <v>139109</v>
      </c>
      <c r="Y5310" s="1">
        <v>104</v>
      </c>
      <c r="Z5310" s="2">
        <v>0</v>
      </c>
      <c r="AA5310" s="2">
        <v>0</v>
      </c>
      <c r="AB5310" s="2">
        <v>83.34</v>
      </c>
    </row>
    <row r="5311" spans="24:28" x14ac:dyDescent="0.25">
      <c r="X5311" s="1">
        <v>139142</v>
      </c>
      <c r="Y5311" s="1">
        <v>340</v>
      </c>
      <c r="Z5311" s="2">
        <v>0</v>
      </c>
      <c r="AA5311" s="2">
        <v>0</v>
      </c>
      <c r="AB5311" s="2">
        <v>232.17</v>
      </c>
    </row>
    <row r="5312" spans="24:28" x14ac:dyDescent="0.25">
      <c r="X5312" s="1">
        <v>139180</v>
      </c>
      <c r="Y5312" s="1">
        <v>104</v>
      </c>
      <c r="Z5312" s="2">
        <v>0</v>
      </c>
      <c r="AA5312" s="2">
        <v>0</v>
      </c>
      <c r="AB5312" s="2">
        <v>45.87</v>
      </c>
    </row>
    <row r="5313" spans="24:28" x14ac:dyDescent="0.25">
      <c r="X5313" s="1">
        <v>139183</v>
      </c>
      <c r="Y5313" s="1">
        <v>340</v>
      </c>
      <c r="Z5313" s="2">
        <v>0</v>
      </c>
      <c r="AA5313" s="2">
        <v>0</v>
      </c>
      <c r="AB5313" s="2">
        <v>52.03</v>
      </c>
    </row>
    <row r="5314" spans="24:28" x14ac:dyDescent="0.25">
      <c r="X5314" s="1">
        <v>139235</v>
      </c>
      <c r="Y5314" s="1">
        <v>4980</v>
      </c>
      <c r="Z5314" s="2">
        <v>0</v>
      </c>
      <c r="AA5314" s="2">
        <v>0</v>
      </c>
      <c r="AB5314" s="2">
        <v>181.5</v>
      </c>
    </row>
    <row r="5315" spans="24:28" x14ac:dyDescent="0.25">
      <c r="X5315" s="1">
        <v>139240</v>
      </c>
      <c r="Y5315" s="1">
        <v>104</v>
      </c>
      <c r="Z5315" s="2">
        <v>0</v>
      </c>
      <c r="AA5315" s="2">
        <v>0</v>
      </c>
      <c r="AB5315" s="2">
        <v>179.98</v>
      </c>
    </row>
    <row r="5316" spans="24:28" x14ac:dyDescent="0.25">
      <c r="X5316" s="1">
        <v>139264</v>
      </c>
      <c r="Y5316" s="1">
        <v>777</v>
      </c>
      <c r="Z5316" s="2">
        <v>0</v>
      </c>
      <c r="AA5316" s="2">
        <v>0</v>
      </c>
      <c r="AB5316" s="2">
        <v>260.72000000000003</v>
      </c>
    </row>
    <row r="5317" spans="24:28" x14ac:dyDescent="0.25">
      <c r="X5317" s="1">
        <v>139265</v>
      </c>
      <c r="Y5317" s="1">
        <v>340</v>
      </c>
      <c r="Z5317" s="2">
        <v>0</v>
      </c>
      <c r="AA5317" s="2">
        <v>0</v>
      </c>
      <c r="AB5317" s="2">
        <v>107.23</v>
      </c>
    </row>
    <row r="5318" spans="24:28" x14ac:dyDescent="0.25">
      <c r="X5318" s="1">
        <v>139287</v>
      </c>
      <c r="Y5318" s="1">
        <v>777</v>
      </c>
      <c r="Z5318" s="2">
        <v>0</v>
      </c>
      <c r="AA5318" s="2">
        <v>0</v>
      </c>
      <c r="AB5318" s="2">
        <v>53.65</v>
      </c>
    </row>
    <row r="5319" spans="24:28" x14ac:dyDescent="0.25">
      <c r="X5319" s="1">
        <v>139294</v>
      </c>
      <c r="Y5319" s="1">
        <v>220</v>
      </c>
      <c r="Z5319" s="2">
        <v>0</v>
      </c>
      <c r="AA5319" s="2">
        <v>0</v>
      </c>
      <c r="AB5319" s="2">
        <v>183.24</v>
      </c>
    </row>
    <row r="5320" spans="24:28" x14ac:dyDescent="0.25">
      <c r="X5320" s="1">
        <v>139297</v>
      </c>
      <c r="Y5320" s="1">
        <v>340</v>
      </c>
      <c r="Z5320" s="2">
        <v>0</v>
      </c>
      <c r="AA5320" s="2">
        <v>0</v>
      </c>
      <c r="AB5320" s="2">
        <v>183.31</v>
      </c>
    </row>
    <row r="5321" spans="24:28" x14ac:dyDescent="0.25">
      <c r="X5321" s="1">
        <v>139332</v>
      </c>
      <c r="Y5321" s="1">
        <v>150</v>
      </c>
      <c r="Z5321" s="2">
        <v>0</v>
      </c>
      <c r="AA5321" s="2">
        <v>0</v>
      </c>
      <c r="AB5321" s="2">
        <v>39.79</v>
      </c>
    </row>
    <row r="5322" spans="24:28" x14ac:dyDescent="0.25">
      <c r="X5322" s="1">
        <v>139343</v>
      </c>
      <c r="Y5322" s="1">
        <v>340</v>
      </c>
      <c r="Z5322" s="2">
        <v>0</v>
      </c>
      <c r="AA5322" s="2">
        <v>0</v>
      </c>
      <c r="AB5322" s="2">
        <v>98.28</v>
      </c>
    </row>
    <row r="5323" spans="24:28" x14ac:dyDescent="0.25">
      <c r="X5323" s="1">
        <v>139356</v>
      </c>
      <c r="Y5323" s="1">
        <v>360</v>
      </c>
      <c r="Z5323" s="2">
        <v>0</v>
      </c>
      <c r="AA5323" s="2">
        <v>0</v>
      </c>
      <c r="AB5323" s="2">
        <v>216.37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5234A-20A5-4F8C-BA04-882EECE339F9}">
  <dimension ref="B1:I47"/>
  <sheetViews>
    <sheetView showGridLines="0" workbookViewId="0">
      <selection activeCell="F26" sqref="F26"/>
    </sheetView>
  </sheetViews>
  <sheetFormatPr defaultRowHeight="15" x14ac:dyDescent="0.25"/>
  <cols>
    <col min="1" max="1" width="2.7109375" customWidth="1"/>
    <col min="2" max="2" width="14.42578125" style="1" bestFit="1" customWidth="1"/>
    <col min="3" max="3" width="45" bestFit="1" customWidth="1"/>
    <col min="4" max="4" width="13.5703125" style="1" bestFit="1" customWidth="1"/>
    <col min="5" max="5" width="14.28515625" style="1" bestFit="1" customWidth="1"/>
    <col min="7" max="7" width="15.85546875" bestFit="1" customWidth="1"/>
    <col min="8" max="8" width="17.42578125" bestFit="1" customWidth="1"/>
    <col min="9" max="10" width="15.85546875" bestFit="1" customWidth="1"/>
    <col min="11" max="186" width="20" bestFit="1" customWidth="1"/>
    <col min="187" max="187" width="25" bestFit="1" customWidth="1"/>
    <col min="188" max="188" width="15.85546875" bestFit="1" customWidth="1"/>
  </cols>
  <sheetData>
    <row r="1" spans="2:9" x14ac:dyDescent="0.25">
      <c r="G1" s="10" t="s">
        <v>8</v>
      </c>
      <c r="H1" s="1" t="s" vm="1">
        <v>610</v>
      </c>
    </row>
    <row r="2" spans="2:9" x14ac:dyDescent="0.25">
      <c r="C2" t="s">
        <v>549</v>
      </c>
      <c r="H2" t="s">
        <v>550</v>
      </c>
    </row>
    <row r="3" spans="2:9" x14ac:dyDescent="0.25">
      <c r="B3" s="10" t="s">
        <v>545</v>
      </c>
      <c r="C3" s="10" t="s">
        <v>502</v>
      </c>
      <c r="D3" s="1" t="s">
        <v>4</v>
      </c>
      <c r="E3" s="1" t="s">
        <v>5</v>
      </c>
      <c r="G3" s="10" t="s">
        <v>542</v>
      </c>
      <c r="H3" s="1" t="s">
        <v>4</v>
      </c>
      <c r="I3" s="1" t="s">
        <v>5</v>
      </c>
    </row>
    <row r="4" spans="2:9" x14ac:dyDescent="0.25">
      <c r="B4" s="1">
        <v>6235</v>
      </c>
      <c r="C4" t="s">
        <v>525</v>
      </c>
      <c r="D4" s="86">
        <v>712</v>
      </c>
      <c r="E4" s="2">
        <v>18030.57</v>
      </c>
      <c r="G4" s="1" t="s">
        <v>544</v>
      </c>
      <c r="H4" s="86">
        <v>69717</v>
      </c>
      <c r="I4" s="2">
        <v>1425437.73</v>
      </c>
    </row>
    <row r="5" spans="2:9" x14ac:dyDescent="0.25">
      <c r="B5" s="1">
        <v>6242</v>
      </c>
      <c r="C5" t="s">
        <v>508</v>
      </c>
      <c r="D5" s="86">
        <v>227</v>
      </c>
      <c r="E5" s="2">
        <v>8648.81</v>
      </c>
      <c r="G5" s="1" t="s">
        <v>543</v>
      </c>
      <c r="H5" s="86">
        <v>23045</v>
      </c>
      <c r="I5" s="2">
        <v>1018034.26</v>
      </c>
    </row>
    <row r="6" spans="2:9" x14ac:dyDescent="0.25">
      <c r="B6" s="1">
        <v>97118</v>
      </c>
      <c r="C6" t="s">
        <v>509</v>
      </c>
      <c r="D6" s="86">
        <v>419</v>
      </c>
      <c r="E6" s="2">
        <v>17232</v>
      </c>
      <c r="G6" s="1" t="s">
        <v>589</v>
      </c>
      <c r="H6" s="86">
        <v>1120</v>
      </c>
      <c r="I6" s="2">
        <v>28644.73</v>
      </c>
    </row>
    <row r="7" spans="2:9" x14ac:dyDescent="0.25">
      <c r="B7" s="1">
        <v>99567</v>
      </c>
      <c r="C7" t="s">
        <v>511</v>
      </c>
      <c r="D7" s="86">
        <v>2668</v>
      </c>
      <c r="E7" s="2">
        <v>22700.77</v>
      </c>
      <c r="G7" s="1" t="s">
        <v>2</v>
      </c>
      <c r="H7" s="86">
        <v>93882</v>
      </c>
      <c r="I7" s="2">
        <v>2472116.7200000002</v>
      </c>
    </row>
    <row r="8" spans="2:9" x14ac:dyDescent="0.25">
      <c r="B8" s="1">
        <v>99568</v>
      </c>
      <c r="C8" t="s">
        <v>511</v>
      </c>
      <c r="D8" s="86">
        <v>1974</v>
      </c>
      <c r="E8" s="2">
        <v>87767.46</v>
      </c>
    </row>
    <row r="9" spans="2:9" x14ac:dyDescent="0.25">
      <c r="B9" s="1">
        <v>99569</v>
      </c>
      <c r="C9" t="s">
        <v>513</v>
      </c>
      <c r="D9" s="86">
        <v>2962</v>
      </c>
      <c r="E9" s="2">
        <v>26945.04</v>
      </c>
    </row>
    <row r="10" spans="2:9" x14ac:dyDescent="0.25">
      <c r="B10" s="1">
        <v>99570</v>
      </c>
      <c r="C10" t="s">
        <v>513</v>
      </c>
      <c r="D10" s="86">
        <v>2137</v>
      </c>
      <c r="E10" s="2">
        <v>94993.64</v>
      </c>
    </row>
    <row r="11" spans="2:9" x14ac:dyDescent="0.25">
      <c r="B11" s="1">
        <v>106446</v>
      </c>
      <c r="C11" t="s">
        <v>535</v>
      </c>
      <c r="D11" s="86">
        <v>637</v>
      </c>
      <c r="E11" s="2">
        <v>30270.64</v>
      </c>
    </row>
    <row r="12" spans="2:9" x14ac:dyDescent="0.25">
      <c r="B12" s="1">
        <v>106447</v>
      </c>
      <c r="C12" t="s">
        <v>540</v>
      </c>
      <c r="D12" s="86">
        <v>762</v>
      </c>
      <c r="E12" s="2">
        <v>27570.05</v>
      </c>
    </row>
    <row r="13" spans="2:9" x14ac:dyDescent="0.25">
      <c r="B13" s="1">
        <v>106709</v>
      </c>
      <c r="C13" t="s">
        <v>510</v>
      </c>
      <c r="D13" s="86">
        <v>3153</v>
      </c>
      <c r="E13" s="2">
        <v>27991.68</v>
      </c>
    </row>
    <row r="14" spans="2:9" x14ac:dyDescent="0.25">
      <c r="B14" s="1">
        <v>111649</v>
      </c>
      <c r="C14" t="s">
        <v>524</v>
      </c>
      <c r="D14" s="86">
        <v>2293</v>
      </c>
      <c r="E14" s="2">
        <v>12768.46</v>
      </c>
    </row>
    <row r="15" spans="2:9" x14ac:dyDescent="0.25">
      <c r="B15" s="1">
        <v>111651</v>
      </c>
      <c r="C15" t="s">
        <v>523</v>
      </c>
      <c r="D15" s="86">
        <v>507</v>
      </c>
      <c r="E15" s="2">
        <v>5992.1</v>
      </c>
    </row>
    <row r="16" spans="2:9" x14ac:dyDescent="0.25">
      <c r="B16" s="1">
        <v>114400</v>
      </c>
      <c r="C16" t="s">
        <v>533</v>
      </c>
      <c r="D16" s="86">
        <v>2681</v>
      </c>
      <c r="E16" s="2">
        <v>26327.45</v>
      </c>
    </row>
    <row r="17" spans="2:5" x14ac:dyDescent="0.25">
      <c r="B17" s="1">
        <v>114401</v>
      </c>
      <c r="C17" t="s">
        <v>526</v>
      </c>
      <c r="D17" s="86">
        <v>1263</v>
      </c>
      <c r="E17" s="2">
        <v>59963.33</v>
      </c>
    </row>
    <row r="18" spans="2:5" x14ac:dyDescent="0.25">
      <c r="B18" s="1">
        <v>114402</v>
      </c>
      <c r="C18" t="s">
        <v>506</v>
      </c>
      <c r="D18" s="86">
        <v>762</v>
      </c>
      <c r="E18" s="2">
        <v>38691.73</v>
      </c>
    </row>
    <row r="19" spans="2:5" x14ac:dyDescent="0.25">
      <c r="B19" s="1">
        <v>114403</v>
      </c>
      <c r="C19" t="s">
        <v>522</v>
      </c>
      <c r="D19" s="86">
        <v>540</v>
      </c>
      <c r="E19" s="2">
        <v>27350.76</v>
      </c>
    </row>
    <row r="20" spans="2:5" x14ac:dyDescent="0.25">
      <c r="B20" s="1">
        <v>114506</v>
      </c>
      <c r="C20" t="s">
        <v>536</v>
      </c>
      <c r="D20" s="86">
        <v>476</v>
      </c>
      <c r="E20" s="2">
        <v>90141.44</v>
      </c>
    </row>
    <row r="21" spans="2:5" x14ac:dyDescent="0.25">
      <c r="B21" s="1">
        <v>117071</v>
      </c>
      <c r="C21" t="s">
        <v>510</v>
      </c>
      <c r="D21" s="86">
        <v>1613</v>
      </c>
      <c r="E21" s="2">
        <v>71695.5</v>
      </c>
    </row>
    <row r="22" spans="2:5" x14ac:dyDescent="0.25">
      <c r="B22" s="1">
        <v>117080</v>
      </c>
      <c r="C22" t="s">
        <v>514</v>
      </c>
      <c r="D22" s="86">
        <v>3556</v>
      </c>
      <c r="E22" s="2">
        <v>44588.4</v>
      </c>
    </row>
    <row r="23" spans="2:5" x14ac:dyDescent="0.25">
      <c r="B23" s="1">
        <v>117081</v>
      </c>
      <c r="C23" t="s">
        <v>512</v>
      </c>
      <c r="D23" s="86">
        <v>3794</v>
      </c>
      <c r="E23" s="2">
        <v>49791.75</v>
      </c>
    </row>
    <row r="24" spans="2:5" x14ac:dyDescent="0.25">
      <c r="B24" s="1">
        <v>117555</v>
      </c>
      <c r="C24" t="s">
        <v>531</v>
      </c>
      <c r="D24" s="86">
        <v>1171</v>
      </c>
      <c r="E24" s="2">
        <v>11564.2</v>
      </c>
    </row>
    <row r="25" spans="2:5" x14ac:dyDescent="0.25">
      <c r="B25" s="1">
        <v>120523</v>
      </c>
      <c r="C25" t="s">
        <v>505</v>
      </c>
      <c r="D25" s="86">
        <v>1453</v>
      </c>
      <c r="E25" s="2">
        <v>16788.98</v>
      </c>
    </row>
    <row r="26" spans="2:5" x14ac:dyDescent="0.25">
      <c r="B26" s="1">
        <v>122575</v>
      </c>
      <c r="C26" t="s">
        <v>515</v>
      </c>
      <c r="D26" s="86">
        <v>104</v>
      </c>
      <c r="E26" s="2">
        <v>5326.71</v>
      </c>
    </row>
    <row r="27" spans="2:5" x14ac:dyDescent="0.25">
      <c r="B27" s="1">
        <v>122576</v>
      </c>
      <c r="C27" t="s">
        <v>527</v>
      </c>
      <c r="D27" s="86">
        <v>1112</v>
      </c>
      <c r="E27" s="2">
        <v>27347.98</v>
      </c>
    </row>
    <row r="28" spans="2:5" x14ac:dyDescent="0.25">
      <c r="B28" s="1">
        <v>124643</v>
      </c>
      <c r="C28" t="s">
        <v>532</v>
      </c>
      <c r="D28" s="86">
        <v>664</v>
      </c>
      <c r="E28" s="2">
        <v>6500.95</v>
      </c>
    </row>
    <row r="29" spans="2:5" x14ac:dyDescent="0.25">
      <c r="B29" s="1">
        <v>124827</v>
      </c>
      <c r="C29" t="s">
        <v>539</v>
      </c>
      <c r="D29" s="86">
        <v>1186</v>
      </c>
      <c r="E29" s="2">
        <v>6168.35</v>
      </c>
    </row>
    <row r="30" spans="2:5" x14ac:dyDescent="0.25">
      <c r="B30" s="1">
        <v>124828</v>
      </c>
      <c r="C30" t="s">
        <v>534</v>
      </c>
      <c r="D30" s="86">
        <v>2219</v>
      </c>
      <c r="E30" s="2">
        <v>32115.62</v>
      </c>
    </row>
    <row r="31" spans="2:5" x14ac:dyDescent="0.25">
      <c r="B31" s="1">
        <v>125996</v>
      </c>
      <c r="C31" t="s">
        <v>516</v>
      </c>
      <c r="D31" s="86">
        <v>1370</v>
      </c>
      <c r="E31" s="2">
        <v>25693.85</v>
      </c>
    </row>
    <row r="32" spans="2:5" x14ac:dyDescent="0.25">
      <c r="B32" s="1">
        <v>126952</v>
      </c>
      <c r="C32" t="s">
        <v>504</v>
      </c>
      <c r="D32" s="86">
        <v>394</v>
      </c>
      <c r="E32" s="2">
        <v>4314.71</v>
      </c>
    </row>
    <row r="33" spans="2:5" x14ac:dyDescent="0.25">
      <c r="B33" s="1">
        <v>128768</v>
      </c>
      <c r="C33" t="s">
        <v>517</v>
      </c>
      <c r="D33" s="86">
        <v>1394</v>
      </c>
      <c r="E33" s="2">
        <v>13017.52</v>
      </c>
    </row>
    <row r="34" spans="2:5" x14ac:dyDescent="0.25">
      <c r="B34" s="1">
        <v>128769</v>
      </c>
      <c r="C34" t="s">
        <v>519</v>
      </c>
      <c r="D34" s="86">
        <v>1752</v>
      </c>
      <c r="E34" s="2">
        <v>24182.49</v>
      </c>
    </row>
    <row r="35" spans="2:5" x14ac:dyDescent="0.25">
      <c r="B35" s="1">
        <v>128770</v>
      </c>
      <c r="C35" t="s">
        <v>518</v>
      </c>
      <c r="D35" s="86">
        <v>89</v>
      </c>
      <c r="E35" s="2">
        <v>5979.27</v>
      </c>
    </row>
    <row r="36" spans="2:5" x14ac:dyDescent="0.25">
      <c r="B36" s="1">
        <v>128912</v>
      </c>
      <c r="C36" t="s">
        <v>529</v>
      </c>
      <c r="D36" s="86">
        <v>113</v>
      </c>
      <c r="E36" s="2">
        <v>2369.21</v>
      </c>
    </row>
    <row r="37" spans="2:5" x14ac:dyDescent="0.25">
      <c r="B37" s="1">
        <v>128914</v>
      </c>
      <c r="C37" t="s">
        <v>530</v>
      </c>
      <c r="D37" s="86">
        <v>427</v>
      </c>
      <c r="E37" s="2">
        <v>8884.28</v>
      </c>
    </row>
    <row r="38" spans="2:5" x14ac:dyDescent="0.25">
      <c r="B38" s="1">
        <v>129236</v>
      </c>
      <c r="C38" t="s">
        <v>507</v>
      </c>
      <c r="D38" s="86">
        <v>270</v>
      </c>
      <c r="E38" s="2">
        <v>10541.77</v>
      </c>
    </row>
    <row r="39" spans="2:5" x14ac:dyDescent="0.25">
      <c r="B39" s="1">
        <v>131394</v>
      </c>
      <c r="C39" t="s">
        <v>503</v>
      </c>
      <c r="D39" s="86">
        <v>13</v>
      </c>
      <c r="E39" s="2">
        <v>123.72</v>
      </c>
    </row>
    <row r="40" spans="2:5" x14ac:dyDescent="0.25">
      <c r="B40" s="1">
        <v>132146</v>
      </c>
      <c r="C40" t="s">
        <v>520</v>
      </c>
      <c r="D40" s="86">
        <v>609</v>
      </c>
      <c r="E40" s="2">
        <v>11190.48</v>
      </c>
    </row>
    <row r="41" spans="2:5" x14ac:dyDescent="0.25">
      <c r="B41" s="1">
        <v>132230</v>
      </c>
      <c r="C41" t="s">
        <v>521</v>
      </c>
      <c r="D41" s="86">
        <v>601</v>
      </c>
      <c r="E41" s="2">
        <v>11087.76</v>
      </c>
    </row>
    <row r="42" spans="2:5" x14ac:dyDescent="0.25">
      <c r="B42" s="1">
        <v>132572</v>
      </c>
      <c r="C42" t="s">
        <v>541</v>
      </c>
      <c r="D42" s="86">
        <v>153</v>
      </c>
      <c r="E42" s="2">
        <v>1447.82</v>
      </c>
    </row>
    <row r="43" spans="2:5" x14ac:dyDescent="0.25">
      <c r="B43" s="1">
        <v>133245</v>
      </c>
      <c r="C43" t="inlineStr">
        <is>
          <t>LAMINA BIC CHROME PLATINUM</t>
        </is>
      </c>
      <c r="D43" s="86">
        <v>666</v>
      </c>
      <c r="E43" s="2">
        <v>21583.5</v>
      </c>
    </row>
    <row r="44" spans="2:5" x14ac:dyDescent="0.25">
      <c r="B44" s="1">
        <v>133020</v>
      </c>
      <c r="C44" s="1" t="inlineStr">
        <is>
          <t>APARELHO BIC  FLEX 5</t>
        </is>
      </c>
      <c r="D44" s="86">
        <v>370</v>
      </c>
      <c r="E44" s="2">
        <v>7579.29</v>
      </c>
    </row>
    <row r="45" spans="2:5" x14ac:dyDescent="0.25">
      <c r="B45">
        <v>133021</v>
      </c>
      <c r="C45" t="inlineStr">
        <is>
          <t>CARGA BIC FLEX5</t>
        </is>
      </c>
      <c r="D45">
        <v>42</v>
      </c>
      <c r="E45">
        <v>1220.92</v>
      </c>
    </row>
    <row r="46" spans="2:5" x14ac:dyDescent="0.25">
      <c r="B46">
        <v>133518</v>
      </c>
      <c r="C46" t="inlineStr">
        <is>
          <t>ISQUEIRO BIC MAX PAISAGENS</t>
        </is>
      </c>
      <c r="D46">
        <v>7</v>
      </c>
      <c r="E46">
        <v>335.59</v>
      </c>
    </row>
    <row r="47" spans="2:5" x14ac:dyDescent="0.25">
      <c r="B47" s="1" t="s">
        <v>2</v>
      </c>
      <c r="C47" s="1"/>
      <c r="D47" s="86">
        <v>45631</v>
      </c>
      <c r="E47" s="2">
        <v>977920.27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2147"/>
  <sheetViews>
    <sheetView showGridLines="0" topLeftCell="P1" workbookViewId="0">
      <selection activeCell="N3" sqref="N2:N3"/>
    </sheetView>
  </sheetViews>
  <sheetFormatPr defaultRowHeight="15" x14ac:dyDescent="0.25"/>
  <cols>
    <col min="1" max="1" width="4.28515625" customWidth="1"/>
    <col min="2" max="2" width="20.7109375" bestFit="1" customWidth="1"/>
    <col min="3" max="3" width="13.28515625" bestFit="1" customWidth="1"/>
    <col min="4" max="4" width="13.5703125" bestFit="1" customWidth="1"/>
    <col min="5" max="5" width="14.28515625" bestFit="1" customWidth="1"/>
    <col min="7" max="7" width="19.85546875" bestFit="1" customWidth="1"/>
    <col min="8" max="8" width="12.140625" bestFit="1" customWidth="1"/>
    <col min="9" max="9" width="13.28515625" bestFit="1" customWidth="1"/>
    <col min="10" max="10" width="13.5703125" bestFit="1" customWidth="1"/>
    <col min="11" max="11" width="14.28515625" bestFit="1" customWidth="1"/>
    <col min="12" max="12" width="7.42578125" customWidth="1"/>
    <col min="13" max="13" width="14.28515625" customWidth="1"/>
    <col min="14" max="14" width="15.28515625" bestFit="1" customWidth="1"/>
    <col min="15" max="15" width="13.28515625" bestFit="1" customWidth="1"/>
    <col min="16" max="16" width="13.5703125" bestFit="1" customWidth="1"/>
    <col min="17" max="17" width="12.140625" bestFit="1" customWidth="1"/>
    <col min="18" max="19" width="14.28515625" customWidth="1"/>
    <col min="20" max="20" width="13.42578125" bestFit="1" customWidth="1"/>
    <col min="21" max="21" width="13.28515625" bestFit="1" customWidth="1"/>
    <col min="22" max="22" width="13.5703125" bestFit="1" customWidth="1"/>
    <col min="23" max="23" width="14.28515625" bestFit="1" customWidth="1"/>
    <col min="24" max="25" width="14.28515625" customWidth="1"/>
    <col min="26" max="26" width="15.28515625" bestFit="1" customWidth="1"/>
    <col min="27" max="27" width="13.28515625" bestFit="1" customWidth="1"/>
    <col min="28" max="28" width="13.5703125" bestFit="1" customWidth="1"/>
    <col min="29" max="29" width="12.140625" bestFit="1" customWidth="1"/>
    <col min="30" max="30" width="13.28515625" bestFit="1" customWidth="1"/>
    <col min="31" max="31" width="13.5703125" bestFit="1" customWidth="1"/>
    <col min="32" max="33" width="12.140625" bestFit="1" customWidth="1"/>
    <col min="34" max="34" width="14.28515625" bestFit="1" customWidth="1"/>
    <col min="35" max="35" width="15.85546875" bestFit="1" customWidth="1"/>
  </cols>
  <sheetData>
    <row r="1" spans="2:34" x14ac:dyDescent="0.25">
      <c r="M1" s="1" t="s">
        <v>9</v>
      </c>
      <c r="Y1" s="10" t="s">
        <v>8</v>
      </c>
      <c r="Z1" s="1" t="inlineStr" vm="2">
        <is>
          <t>26/10/2026</t>
        </is>
      </c>
      <c r="AF1" s="10" t="s">
        <v>450</v>
      </c>
      <c r="AG1" s="10" t="s">
        <v>7</v>
      </c>
      <c r="AH1" s="1" t="s">
        <v>5</v>
      </c>
    </row>
    <row r="2" spans="2:34" x14ac:dyDescent="0.25">
      <c r="B2" s="10" t="s">
        <v>6</v>
      </c>
      <c r="C2" s="1" t="s">
        <v>3</v>
      </c>
      <c r="D2" s="1" t="s">
        <v>4</v>
      </c>
      <c r="E2" s="1" t="s">
        <v>5</v>
      </c>
      <c r="G2" s="10" t="s">
        <v>6</v>
      </c>
      <c r="H2" s="10" t="s">
        <v>7</v>
      </c>
      <c r="I2" s="1" t="s">
        <v>3</v>
      </c>
      <c r="J2" s="1" t="s">
        <v>4</v>
      </c>
      <c r="K2" s="1" t="s">
        <v>5</v>
      </c>
      <c r="L2" s="1"/>
      <c r="M2" s="10" t="s">
        <v>8</v>
      </c>
      <c r="N2" s="1" t="inlineStr" vm="2">
        <is>
          <t>26/10/2026</t>
        </is>
      </c>
      <c r="S2" s="10" t="s">
        <v>7</v>
      </c>
      <c r="T2" s="10" t="s">
        <v>11</v>
      </c>
      <c r="U2" s="1" t="s">
        <v>3</v>
      </c>
      <c r="V2" s="1" t="s">
        <v>4</v>
      </c>
      <c r="W2" s="1" t="s">
        <v>5</v>
      </c>
      <c r="X2" s="1"/>
      <c r="Y2" s="1" t="s">
        <v>9</v>
      </c>
      <c r="Z2" s="1"/>
      <c r="AF2" s="1">
        <v>15</v>
      </c>
      <c r="AG2" s="1">
        <v>555</v>
      </c>
      <c r="AH2" s="2">
        <v>178.65</v>
      </c>
    </row>
    <row r="3" spans="2:34" x14ac:dyDescent="0.25">
      <c r="B3" s="1" t="s">
        <v>0</v>
      </c>
      <c r="C3" s="86">
        <v>1897</v>
      </c>
      <c r="D3" s="86">
        <v>35570</v>
      </c>
      <c r="E3" s="2">
        <v>751057.8</v>
      </c>
      <c r="G3" s="1" t="s">
        <v>0</v>
      </c>
      <c r="H3" s="1">
        <v>104</v>
      </c>
      <c r="I3" s="86">
        <v>187</v>
      </c>
      <c r="J3" s="86">
        <v>2407</v>
      </c>
      <c r="K3" s="2">
        <v>54293.7</v>
      </c>
      <c r="L3" s="2"/>
      <c r="S3" s="1">
        <v>104</v>
      </c>
      <c r="T3" s="1">
        <v>2201</v>
      </c>
      <c r="U3" s="86">
        <v>1</v>
      </c>
      <c r="V3" s="86">
        <v>1</v>
      </c>
      <c r="W3" s="2">
        <v>191.35</v>
      </c>
      <c r="X3" s="2"/>
      <c r="Y3" s="10" t="s">
        <v>7</v>
      </c>
      <c r="Z3" s="10" t="s">
        <v>11</v>
      </c>
      <c r="AA3" s="1" t="s">
        <v>3</v>
      </c>
      <c r="AB3" s="1" t="s">
        <v>4</v>
      </c>
      <c r="AC3" s="1" t="s">
        <v>5</v>
      </c>
      <c r="AF3" s="1">
        <v>79</v>
      </c>
      <c r="AG3" s="1">
        <v>150</v>
      </c>
      <c r="AH3" s="2">
        <v>690.85</v>
      </c>
    </row>
    <row r="4" spans="2:34" x14ac:dyDescent="0.25">
      <c r="B4" s="1" t="s">
        <v>1</v>
      </c>
      <c r="C4" s="86">
        <v>824</v>
      </c>
      <c r="D4" s="86">
        <v>13559</v>
      </c>
      <c r="E4" s="2">
        <v>289267.29</v>
      </c>
      <c r="G4" s="1" t="s">
        <v>0</v>
      </c>
      <c r="H4" s="1">
        <v>150</v>
      </c>
      <c r="I4" s="86">
        <v>310</v>
      </c>
      <c r="J4" s="86">
        <v>2445</v>
      </c>
      <c r="K4" s="2">
        <v>78523.77</v>
      </c>
      <c r="L4" s="2"/>
      <c r="M4" s="10" t="s">
        <v>6</v>
      </c>
      <c r="N4" s="10" t="s">
        <v>7</v>
      </c>
      <c r="O4" s="1" t="s">
        <v>3</v>
      </c>
      <c r="P4" s="1" t="s">
        <v>4</v>
      </c>
      <c r="Q4" s="1" t="s">
        <v>5</v>
      </c>
      <c r="R4" s="1"/>
      <c r="S4" s="1">
        <v>104</v>
      </c>
      <c r="T4" s="1">
        <v>3126</v>
      </c>
      <c r="U4" s="86">
        <v>10</v>
      </c>
      <c r="V4" s="86">
        <v>38</v>
      </c>
      <c r="W4" s="2">
        <v>1625.55</v>
      </c>
      <c r="X4" s="2"/>
      <c r="Y4" s="1">
        <v>150</v>
      </c>
      <c r="Z4" s="1">
        <v>1576</v>
      </c>
      <c r="AA4" s="86">
        <v>2</v>
      </c>
      <c r="AB4" s="86">
        <v>5</v>
      </c>
      <c r="AC4" s="2">
        <v>180.59</v>
      </c>
      <c r="AF4" s="1">
        <v>351</v>
      </c>
      <c r="AG4" s="1">
        <v>290</v>
      </c>
      <c r="AH4" s="2">
        <v>130.36000000000001</v>
      </c>
    </row>
    <row r="5" spans="2:34" x14ac:dyDescent="0.25">
      <c r="B5" s="1" t="s">
        <v>554</v>
      </c>
      <c r="C5" s="86">
        <v>21</v>
      </c>
      <c r="D5" s="86">
        <v>186</v>
      </c>
      <c r="E5" s="2">
        <v>4501.46</v>
      </c>
      <c r="G5" s="1" t="s">
        <v>0</v>
      </c>
      <c r="H5" s="1">
        <v>220</v>
      </c>
      <c r="I5" s="86">
        <v>101</v>
      </c>
      <c r="J5" s="86">
        <v>2001</v>
      </c>
      <c r="K5" s="2">
        <v>47689.66</v>
      </c>
      <c r="L5" s="2"/>
      <c r="M5" s="1" t="s">
        <v>0</v>
      </c>
      <c r="N5" s="1">
        <v>150</v>
      </c>
      <c r="O5" s="86">
        <v>33</v>
      </c>
      <c r="P5" s="86">
        <v>152</v>
      </c>
      <c r="Q5" s="2">
        <v>5746.92</v>
      </c>
      <c r="R5" s="2"/>
      <c r="S5" s="1">
        <v>104</v>
      </c>
      <c r="T5" s="1">
        <v>4113</v>
      </c>
      <c r="U5" s="86">
        <v>8</v>
      </c>
      <c r="V5" s="86">
        <v>44</v>
      </c>
      <c r="W5" s="2">
        <v>1209.8</v>
      </c>
      <c r="X5" s="2"/>
      <c r="Y5" s="1">
        <v>150</v>
      </c>
      <c r="Z5" s="1">
        <v>1677</v>
      </c>
      <c r="AA5" s="86">
        <v>0</v>
      </c>
      <c r="AB5" s="86">
        <v>0</v>
      </c>
      <c r="AC5" s="2">
        <v>0</v>
      </c>
      <c r="AF5" s="1">
        <v>382</v>
      </c>
      <c r="AG5" s="1">
        <v>400</v>
      </c>
      <c r="AH5" s="2">
        <v>200.18</v>
      </c>
    </row>
    <row r="6" spans="2:34" x14ac:dyDescent="0.25">
      <c r="B6" s="1" t="s">
        <v>2</v>
      </c>
      <c r="C6" s="86">
        <v>2742</v>
      </c>
      <c r="D6" s="86">
        <v>49315</v>
      </c>
      <c r="E6" s="2">
        <v>1044826.55</v>
      </c>
      <c r="G6" s="1" t="s">
        <v>0</v>
      </c>
      <c r="H6" s="1">
        <v>250</v>
      </c>
      <c r="I6" s="86">
        <v>180</v>
      </c>
      <c r="J6" s="86">
        <v>3033</v>
      </c>
      <c r="K6" s="2">
        <v>67406.79</v>
      </c>
      <c r="L6" s="2"/>
      <c r="M6" s="1" t="s">
        <v>0</v>
      </c>
      <c r="N6" s="1">
        <v>220</v>
      </c>
      <c r="O6" s="86">
        <v>1</v>
      </c>
      <c r="P6" s="86">
        <v>1</v>
      </c>
      <c r="Q6" s="2">
        <v>24.9</v>
      </c>
      <c r="R6" s="2"/>
      <c r="S6" s="1">
        <v>104</v>
      </c>
      <c r="T6" s="1">
        <v>4127</v>
      </c>
      <c r="U6" s="86">
        <v>6</v>
      </c>
      <c r="V6" s="86">
        <v>14</v>
      </c>
      <c r="W6" s="2">
        <v>637.79999999999995</v>
      </c>
      <c r="X6" s="2"/>
      <c r="Y6" s="1">
        <v>220</v>
      </c>
      <c r="Z6" s="1">
        <v>2310</v>
      </c>
      <c r="AA6" s="86">
        <v>0</v>
      </c>
      <c r="AB6" s="86">
        <v>0</v>
      </c>
      <c r="AC6" s="2">
        <v>0</v>
      </c>
      <c r="AF6" s="1">
        <v>435</v>
      </c>
      <c r="AG6" s="1">
        <v>104</v>
      </c>
      <c r="AH6" s="2">
        <v>2869.22</v>
      </c>
    </row>
    <row r="7" spans="2:34" x14ac:dyDescent="0.25">
      <c r="G7" s="1" t="s">
        <v>0</v>
      </c>
      <c r="H7" s="1">
        <v>260</v>
      </c>
      <c r="I7" s="86">
        <v>115</v>
      </c>
      <c r="J7" s="86">
        <v>1239</v>
      </c>
      <c r="K7" s="2">
        <v>42971.97</v>
      </c>
      <c r="L7" s="2"/>
      <c r="M7" s="1" t="s">
        <v>0</v>
      </c>
      <c r="N7" s="1">
        <v>250</v>
      </c>
      <c r="O7" s="86">
        <v>13</v>
      </c>
      <c r="P7" s="86">
        <v>463</v>
      </c>
      <c r="Q7" s="2">
        <v>7287.06</v>
      </c>
      <c r="R7" s="2"/>
      <c r="S7" s="1">
        <v>104</v>
      </c>
      <c r="T7" s="1">
        <v>4137</v>
      </c>
      <c r="U7" s="86">
        <v>1</v>
      </c>
      <c r="V7" s="86">
        <v>74</v>
      </c>
      <c r="W7" s="2">
        <v>1298.3499999999999</v>
      </c>
      <c r="X7" s="2"/>
      <c r="Y7" s="1">
        <v>250</v>
      </c>
      <c r="Z7" s="1">
        <v>5124</v>
      </c>
      <c r="AA7" s="86">
        <v>0</v>
      </c>
      <c r="AB7" s="86">
        <v>0</v>
      </c>
      <c r="AC7" s="2">
        <v>0</v>
      </c>
      <c r="AF7" s="1">
        <v>774</v>
      </c>
      <c r="AG7" s="1">
        <v>777</v>
      </c>
      <c r="AH7" s="2">
        <v>45.5</v>
      </c>
    </row>
    <row r="8" spans="2:34" x14ac:dyDescent="0.25">
      <c r="G8" s="1" t="s">
        <v>0</v>
      </c>
      <c r="H8" s="1">
        <v>270</v>
      </c>
      <c r="I8" s="86">
        <v>54</v>
      </c>
      <c r="J8" s="86">
        <v>14129</v>
      </c>
      <c r="K8" s="2">
        <v>213922.27</v>
      </c>
      <c r="L8" s="2"/>
      <c r="M8" s="1" t="s">
        <v>0</v>
      </c>
      <c r="N8" s="1">
        <v>260</v>
      </c>
      <c r="O8" s="86">
        <v>10</v>
      </c>
      <c r="P8" s="86">
        <v>55</v>
      </c>
      <c r="Q8" s="2">
        <v>1635.08</v>
      </c>
      <c r="R8" s="2"/>
      <c r="S8" s="1">
        <v>104</v>
      </c>
      <c r="T8" s="1">
        <v>4141</v>
      </c>
      <c r="U8" s="86">
        <v>7</v>
      </c>
      <c r="V8" s="86">
        <v>17</v>
      </c>
      <c r="W8" s="2">
        <v>1791.8</v>
      </c>
      <c r="X8" s="2"/>
      <c r="Y8" s="1">
        <v>260</v>
      </c>
      <c r="Z8" s="1">
        <v>2686</v>
      </c>
      <c r="AA8" s="86">
        <v>0</v>
      </c>
      <c r="AB8" s="86">
        <v>0</v>
      </c>
      <c r="AC8" s="2">
        <v>0</v>
      </c>
      <c r="AF8" s="1">
        <v>898</v>
      </c>
      <c r="AG8" s="1">
        <v>320</v>
      </c>
      <c r="AH8" s="2">
        <v>45.22</v>
      </c>
    </row>
    <row r="9" spans="2:34" x14ac:dyDescent="0.25">
      <c r="G9" s="1" t="s">
        <v>0</v>
      </c>
      <c r="H9" s="1">
        <v>300</v>
      </c>
      <c r="I9" s="86">
        <v>43</v>
      </c>
      <c r="J9" s="86">
        <v>1187</v>
      </c>
      <c r="K9" s="2">
        <v>22322.87</v>
      </c>
      <c r="L9" s="2"/>
      <c r="M9" s="1" t="s">
        <v>0</v>
      </c>
      <c r="N9" s="1">
        <v>270</v>
      </c>
      <c r="O9" s="86">
        <v>10</v>
      </c>
      <c r="P9" s="86">
        <v>339</v>
      </c>
      <c r="Q9" s="2">
        <v>3997.15</v>
      </c>
      <c r="R9" s="2"/>
      <c r="S9" s="1">
        <v>104</v>
      </c>
      <c r="T9" s="1">
        <v>4145</v>
      </c>
      <c r="U9" s="86">
        <v>30</v>
      </c>
      <c r="V9" s="86">
        <v>903</v>
      </c>
      <c r="W9" s="2">
        <v>13986.67</v>
      </c>
      <c r="X9" s="2"/>
      <c r="Y9" s="1">
        <v>260</v>
      </c>
      <c r="Z9" s="1">
        <v>5119</v>
      </c>
      <c r="AA9" s="86">
        <v>0</v>
      </c>
      <c r="AB9" s="86">
        <v>0</v>
      </c>
      <c r="AC9" s="2">
        <v>0</v>
      </c>
      <c r="AF9" s="1">
        <v>972</v>
      </c>
      <c r="AG9" s="1">
        <v>320</v>
      </c>
      <c r="AH9" s="2">
        <v>87.65</v>
      </c>
    </row>
    <row r="10" spans="2:34" x14ac:dyDescent="0.25">
      <c r="G10" s="1" t="s">
        <v>0</v>
      </c>
      <c r="H10" s="1">
        <v>320</v>
      </c>
      <c r="I10" s="86">
        <v>221</v>
      </c>
      <c r="J10" s="86">
        <v>1122</v>
      </c>
      <c r="K10" s="2">
        <v>28059.07</v>
      </c>
      <c r="L10" s="2"/>
      <c r="M10" s="1" t="s">
        <v>0</v>
      </c>
      <c r="N10" s="1">
        <v>340</v>
      </c>
      <c r="O10" s="86">
        <v>10</v>
      </c>
      <c r="P10" s="86">
        <v>23</v>
      </c>
      <c r="Q10" s="2">
        <v>1263.42</v>
      </c>
      <c r="R10" s="2"/>
      <c r="S10" s="1">
        <v>104</v>
      </c>
      <c r="T10" s="1">
        <v>4146</v>
      </c>
      <c r="U10" s="86">
        <v>2</v>
      </c>
      <c r="V10" s="86">
        <v>4</v>
      </c>
      <c r="W10" s="2">
        <v>141.84</v>
      </c>
      <c r="X10" s="2"/>
      <c r="Y10" s="1">
        <v>270</v>
      </c>
      <c r="Z10" s="1">
        <v>2721</v>
      </c>
      <c r="AA10" s="86">
        <v>0</v>
      </c>
      <c r="AB10" s="86">
        <v>0</v>
      </c>
      <c r="AC10" s="2">
        <v>0</v>
      </c>
      <c r="AF10" s="1">
        <v>1275</v>
      </c>
      <c r="AG10" s="1">
        <v>250</v>
      </c>
      <c r="AH10" s="2">
        <v>42.98</v>
      </c>
    </row>
    <row r="11" spans="2:34" x14ac:dyDescent="0.25">
      <c r="G11" s="1" t="s">
        <v>0</v>
      </c>
      <c r="H11" s="1">
        <v>340</v>
      </c>
      <c r="I11" s="86">
        <v>206</v>
      </c>
      <c r="J11" s="86">
        <v>1456</v>
      </c>
      <c r="K11" s="2">
        <v>49237.5</v>
      </c>
      <c r="L11" s="2"/>
      <c r="M11" s="1" t="s">
        <v>0</v>
      </c>
      <c r="N11" s="1">
        <v>450</v>
      </c>
      <c r="O11" s="86">
        <v>4</v>
      </c>
      <c r="P11" s="86">
        <v>15</v>
      </c>
      <c r="Q11" s="2">
        <v>756.84</v>
      </c>
      <c r="R11" s="2"/>
      <c r="S11" s="1">
        <v>104</v>
      </c>
      <c r="T11" s="1">
        <v>4174</v>
      </c>
      <c r="U11" s="86">
        <v>1</v>
      </c>
      <c r="V11" s="86">
        <v>9</v>
      </c>
      <c r="W11" s="2">
        <v>386.82</v>
      </c>
      <c r="X11" s="2"/>
      <c r="Y11" s="1">
        <v>270</v>
      </c>
      <c r="Z11" s="1">
        <v>2794</v>
      </c>
      <c r="AA11" s="86">
        <v>0</v>
      </c>
      <c r="AB11" s="86">
        <v>0</v>
      </c>
      <c r="AC11" s="2">
        <v>0</v>
      </c>
      <c r="AF11" s="1">
        <v>1343</v>
      </c>
      <c r="AG11" s="1">
        <v>290</v>
      </c>
      <c r="AH11" s="2">
        <v>32.520000000000003</v>
      </c>
    </row>
    <row r="12" spans="2:34" x14ac:dyDescent="0.25">
      <c r="G12" s="1" t="s">
        <v>0</v>
      </c>
      <c r="H12" s="1">
        <v>360</v>
      </c>
      <c r="I12" s="86">
        <v>67</v>
      </c>
      <c r="J12" s="86">
        <v>686</v>
      </c>
      <c r="K12" s="2">
        <v>21792.3</v>
      </c>
      <c r="L12" s="2"/>
      <c r="M12" s="1" t="s">
        <v>1</v>
      </c>
      <c r="N12" s="1">
        <v>290</v>
      </c>
      <c r="O12" s="86">
        <v>6</v>
      </c>
      <c r="P12" s="86">
        <v>67</v>
      </c>
      <c r="Q12" s="2">
        <v>1842.51</v>
      </c>
      <c r="R12" s="2"/>
      <c r="S12" s="1">
        <v>104</v>
      </c>
      <c r="T12" s="1">
        <v>4175</v>
      </c>
      <c r="U12" s="86">
        <v>5</v>
      </c>
      <c r="V12" s="86">
        <v>91</v>
      </c>
      <c r="W12" s="2">
        <v>2069.89</v>
      </c>
      <c r="X12" s="2"/>
      <c r="Y12" s="1">
        <v>290</v>
      </c>
      <c r="Z12" s="1">
        <v>3020</v>
      </c>
      <c r="AA12" s="86">
        <v>0</v>
      </c>
      <c r="AB12" s="86">
        <v>0</v>
      </c>
      <c r="AC12" s="2">
        <v>0</v>
      </c>
      <c r="AF12" s="1">
        <v>2074</v>
      </c>
      <c r="AG12" s="1">
        <v>555</v>
      </c>
      <c r="AH12" s="2">
        <v>84.39</v>
      </c>
    </row>
    <row r="13" spans="2:34" x14ac:dyDescent="0.25">
      <c r="G13" s="1" t="s">
        <v>0</v>
      </c>
      <c r="H13" s="1">
        <v>400</v>
      </c>
      <c r="I13" s="86">
        <v>146</v>
      </c>
      <c r="J13" s="86">
        <v>1510</v>
      </c>
      <c r="K13" s="2">
        <v>28565.37</v>
      </c>
      <c r="L13" s="2"/>
      <c r="M13" s="1" t="s">
        <v>2</v>
      </c>
      <c r="N13" s="1"/>
      <c r="O13" s="86">
        <v>14</v>
      </c>
      <c r="P13" s="86">
        <v>285</v>
      </c>
      <c r="Q13" s="2">
        <v>6024.43</v>
      </c>
      <c r="R13" s="2"/>
      <c r="S13" s="1">
        <v>104</v>
      </c>
      <c r="T13" s="1">
        <v>4176</v>
      </c>
      <c r="U13" s="86">
        <v>9</v>
      </c>
      <c r="V13" s="86">
        <v>22</v>
      </c>
      <c r="W13" s="2">
        <v>964.49</v>
      </c>
      <c r="X13" s="2"/>
      <c r="Y13" s="1">
        <v>340</v>
      </c>
      <c r="Z13" s="1">
        <v>3413</v>
      </c>
      <c r="AA13" s="86">
        <v>1</v>
      </c>
      <c r="AB13" s="86">
        <v>1</v>
      </c>
      <c r="AC13" s="2">
        <v>10.93</v>
      </c>
      <c r="AF13" s="1">
        <v>2446</v>
      </c>
      <c r="AG13" s="1">
        <v>150</v>
      </c>
      <c r="AH13" s="2">
        <v>491.91</v>
      </c>
    </row>
    <row r="14" spans="2:34" x14ac:dyDescent="0.25">
      <c r="G14" s="1" t="s">
        <v>0</v>
      </c>
      <c r="H14" s="1">
        <v>450</v>
      </c>
      <c r="I14" s="86">
        <v>102</v>
      </c>
      <c r="J14" s="86">
        <v>936</v>
      </c>
      <c r="K14" s="2">
        <v>29008.18</v>
      </c>
      <c r="L14" s="2"/>
      <c r="R14" s="2"/>
      <c r="S14" s="1">
        <v>104</v>
      </c>
      <c r="T14" s="1">
        <v>4177</v>
      </c>
      <c r="U14" s="86">
        <v>1</v>
      </c>
      <c r="V14" s="86">
        <v>20</v>
      </c>
      <c r="W14" s="2">
        <v>269.29000000000002</v>
      </c>
      <c r="X14" s="2"/>
      <c r="Y14" s="1">
        <v>450</v>
      </c>
      <c r="Z14" s="1">
        <v>302</v>
      </c>
      <c r="AA14" s="86">
        <v>0</v>
      </c>
      <c r="AB14" s="86">
        <v>0</v>
      </c>
      <c r="AC14" s="2">
        <v>0</v>
      </c>
      <c r="AF14" s="1">
        <v>2497</v>
      </c>
      <c r="AG14" s="1">
        <v>250</v>
      </c>
      <c r="AH14" s="2">
        <v>25.73</v>
      </c>
    </row>
    <row r="15" spans="2:34" x14ac:dyDescent="0.25">
      <c r="G15" s="1" t="s">
        <v>0</v>
      </c>
      <c r="H15" s="1">
        <v>4980</v>
      </c>
      <c r="I15" s="86">
        <v>166</v>
      </c>
      <c r="J15" s="86">
        <v>3419</v>
      </c>
      <c r="K15" s="2">
        <v>67264.35</v>
      </c>
      <c r="L15" s="2"/>
      <c r="R15" s="2"/>
      <c r="S15" s="1">
        <v>104</v>
      </c>
      <c r="T15" s="1">
        <v>4178</v>
      </c>
      <c r="U15" s="86">
        <v>5</v>
      </c>
      <c r="V15" s="86">
        <v>26</v>
      </c>
      <c r="W15" s="2">
        <v>731.46</v>
      </c>
      <c r="X15" s="2"/>
      <c r="Y15" s="1">
        <v>450</v>
      </c>
      <c r="Z15" s="1">
        <v>4544</v>
      </c>
      <c r="AA15" s="86">
        <v>0</v>
      </c>
      <c r="AB15" s="86">
        <v>0</v>
      </c>
      <c r="AC15" s="2">
        <v>0</v>
      </c>
      <c r="AF15" s="1">
        <v>3256</v>
      </c>
      <c r="AG15" s="1">
        <v>220</v>
      </c>
      <c r="AH15" s="2">
        <v>11243.18</v>
      </c>
    </row>
    <row r="16" spans="2:34" x14ac:dyDescent="0.25">
      <c r="G16" s="1" t="s">
        <v>1</v>
      </c>
      <c r="H16" s="1">
        <v>180</v>
      </c>
      <c r="I16" s="86">
        <v>150</v>
      </c>
      <c r="J16" s="86">
        <v>5366</v>
      </c>
      <c r="K16" s="2">
        <v>96363.1</v>
      </c>
      <c r="L16" s="2"/>
      <c r="R16" s="2"/>
      <c r="S16" s="1">
        <v>104</v>
      </c>
      <c r="T16" s="1">
        <v>4314</v>
      </c>
      <c r="U16" s="86">
        <v>5</v>
      </c>
      <c r="V16" s="86">
        <v>21</v>
      </c>
      <c r="W16" s="2">
        <v>713.41</v>
      </c>
      <c r="X16" s="2"/>
      <c r="Y16" s="1" t="s">
        <v>2</v>
      </c>
      <c r="Z16" s="1"/>
      <c r="AA16" s="86">
        <v>14</v>
      </c>
      <c r="AB16" s="86">
        <v>285</v>
      </c>
      <c r="AC16" s="2">
        <v>6024.43</v>
      </c>
      <c r="AF16" s="1">
        <v>3351</v>
      </c>
      <c r="AG16" s="1">
        <v>250</v>
      </c>
      <c r="AH16" s="2">
        <v>4054.08</v>
      </c>
    </row>
    <row r="17" spans="7:34" x14ac:dyDescent="0.25">
      <c r="G17" s="1" t="s">
        <v>1</v>
      </c>
      <c r="H17" s="1">
        <v>280</v>
      </c>
      <c r="I17" s="86">
        <v>128</v>
      </c>
      <c r="J17" s="86">
        <v>786</v>
      </c>
      <c r="K17" s="2">
        <v>16230.66</v>
      </c>
      <c r="L17" s="2"/>
      <c r="R17" s="2"/>
      <c r="S17" s="1">
        <v>104</v>
      </c>
      <c r="T17" s="1">
        <v>4316</v>
      </c>
      <c r="U17" s="86">
        <v>8</v>
      </c>
      <c r="V17" s="86">
        <v>161</v>
      </c>
      <c r="W17" s="2">
        <v>3187.04</v>
      </c>
      <c r="X17" s="2"/>
      <c r="AF17" s="1">
        <v>3409</v>
      </c>
      <c r="AG17" s="1">
        <v>360</v>
      </c>
      <c r="AH17" s="2">
        <v>13.15</v>
      </c>
    </row>
    <row r="18" spans="7:34" x14ac:dyDescent="0.25">
      <c r="G18" s="1" t="s">
        <v>1</v>
      </c>
      <c r="H18" s="1">
        <v>290</v>
      </c>
      <c r="I18" s="86">
        <v>126</v>
      </c>
      <c r="J18" s="86">
        <v>1323</v>
      </c>
      <c r="K18" s="2">
        <v>48703.67</v>
      </c>
      <c r="L18" s="2"/>
      <c r="R18" s="2"/>
      <c r="S18" s="1">
        <v>104</v>
      </c>
      <c r="T18" s="1">
        <v>4318</v>
      </c>
      <c r="U18" s="86">
        <v>1</v>
      </c>
      <c r="V18" s="86">
        <v>14</v>
      </c>
      <c r="W18" s="2">
        <v>204.78</v>
      </c>
      <c r="X18" s="2"/>
      <c r="AF18" s="1">
        <v>3619</v>
      </c>
      <c r="AG18" s="1">
        <v>104</v>
      </c>
      <c r="AH18" s="2">
        <v>164.06</v>
      </c>
    </row>
    <row r="19" spans="7:34" x14ac:dyDescent="0.25">
      <c r="G19" s="1" t="s">
        <v>1</v>
      </c>
      <c r="H19" s="1">
        <v>370</v>
      </c>
      <c r="I19" s="86">
        <v>104</v>
      </c>
      <c r="J19" s="86">
        <v>2097</v>
      </c>
      <c r="K19" s="2">
        <v>44311.52</v>
      </c>
      <c r="L19" s="2"/>
      <c r="R19" s="2"/>
      <c r="S19" s="1">
        <v>104</v>
      </c>
      <c r="T19" s="1">
        <v>4333</v>
      </c>
      <c r="U19" s="86">
        <v>3</v>
      </c>
      <c r="V19" s="86">
        <v>5</v>
      </c>
      <c r="W19" s="2">
        <v>225.19</v>
      </c>
      <c r="X19" s="2"/>
      <c r="AF19" s="1">
        <v>3714</v>
      </c>
      <c r="AG19" s="1">
        <v>360</v>
      </c>
      <c r="AH19" s="2">
        <v>519.25</v>
      </c>
    </row>
    <row r="20" spans="7:34" x14ac:dyDescent="0.25">
      <c r="G20" s="1" t="s">
        <v>1</v>
      </c>
      <c r="H20" s="1">
        <v>555</v>
      </c>
      <c r="I20" s="86">
        <v>85</v>
      </c>
      <c r="J20" s="86">
        <v>518</v>
      </c>
      <c r="K20" s="2">
        <v>15316.83</v>
      </c>
      <c r="L20" s="2"/>
      <c r="R20" s="2"/>
      <c r="S20" s="1">
        <v>104</v>
      </c>
      <c r="T20" s="1">
        <v>4334</v>
      </c>
      <c r="U20" s="86">
        <v>1</v>
      </c>
      <c r="V20" s="86">
        <v>28</v>
      </c>
      <c r="W20" s="2">
        <v>358.96</v>
      </c>
      <c r="X20" s="2"/>
      <c r="AF20" s="1">
        <v>3769</v>
      </c>
      <c r="AG20" s="1">
        <v>450</v>
      </c>
      <c r="AH20" s="2">
        <v>941.53</v>
      </c>
    </row>
    <row r="21" spans="7:34" x14ac:dyDescent="0.25">
      <c r="G21" s="1" t="s">
        <v>1</v>
      </c>
      <c r="H21" s="1">
        <v>650</v>
      </c>
      <c r="I21" s="86">
        <v>61</v>
      </c>
      <c r="J21" s="86">
        <v>349</v>
      </c>
      <c r="K21" s="2">
        <v>7382.32</v>
      </c>
      <c r="L21" s="2"/>
      <c r="R21" s="2"/>
      <c r="S21" s="1">
        <v>104</v>
      </c>
      <c r="T21" s="1">
        <v>4339</v>
      </c>
      <c r="U21" s="86">
        <v>9</v>
      </c>
      <c r="V21" s="86">
        <v>51</v>
      </c>
      <c r="W21" s="2">
        <v>2015.51</v>
      </c>
      <c r="X21" s="2"/>
      <c r="AF21" s="1">
        <v>3823</v>
      </c>
      <c r="AG21" s="1">
        <v>150</v>
      </c>
      <c r="AH21" s="2">
        <v>180.88</v>
      </c>
    </row>
    <row r="22" spans="7:34" x14ac:dyDescent="0.25">
      <c r="G22" s="1" t="s">
        <v>1</v>
      </c>
      <c r="H22" s="1">
        <v>777</v>
      </c>
      <c r="I22" s="86">
        <v>91</v>
      </c>
      <c r="J22" s="86">
        <v>740</v>
      </c>
      <c r="K22" s="2">
        <v>22846.04</v>
      </c>
      <c r="L22" s="2"/>
      <c r="R22" s="2"/>
      <c r="S22" s="1">
        <v>104</v>
      </c>
      <c r="T22" s="1">
        <v>4341</v>
      </c>
      <c r="U22" s="86">
        <v>10</v>
      </c>
      <c r="V22" s="86">
        <v>61</v>
      </c>
      <c r="W22" s="2">
        <v>1414.49</v>
      </c>
      <c r="X22" s="2"/>
      <c r="AF22" s="1">
        <v>3893</v>
      </c>
      <c r="AG22" s="1">
        <v>150</v>
      </c>
      <c r="AH22" s="2">
        <v>228.31</v>
      </c>
    </row>
    <row r="23" spans="7:34" x14ac:dyDescent="0.25">
      <c r="G23" s="1" t="s">
        <v>1</v>
      </c>
      <c r="H23" s="1">
        <v>800</v>
      </c>
      <c r="I23" s="86">
        <v>79</v>
      </c>
      <c r="J23" s="86">
        <v>2380</v>
      </c>
      <c r="K23" s="2">
        <v>38113.15</v>
      </c>
      <c r="L23" s="2"/>
      <c r="R23" s="2"/>
      <c r="S23" s="1">
        <v>104</v>
      </c>
      <c r="T23" s="1">
        <v>4343</v>
      </c>
      <c r="U23" s="86">
        <v>3</v>
      </c>
      <c r="V23" s="86">
        <v>77</v>
      </c>
      <c r="W23" s="2">
        <v>3445.58</v>
      </c>
      <c r="X23" s="2"/>
      <c r="AF23" s="1">
        <v>3922</v>
      </c>
      <c r="AG23" s="1">
        <v>300</v>
      </c>
      <c r="AH23" s="2">
        <v>265.10000000000002</v>
      </c>
    </row>
    <row r="24" spans="7:34" x14ac:dyDescent="0.25">
      <c r="G24" s="1" t="s">
        <v>554</v>
      </c>
      <c r="H24" s="1">
        <v>500</v>
      </c>
      <c r="I24" s="86">
        <v>21</v>
      </c>
      <c r="J24" s="86">
        <v>186</v>
      </c>
      <c r="K24" s="2">
        <v>4501.46</v>
      </c>
      <c r="L24" s="2"/>
      <c r="R24" s="2"/>
      <c r="S24" s="1">
        <v>104</v>
      </c>
      <c r="T24" s="1">
        <v>4348</v>
      </c>
      <c r="U24" s="86">
        <v>7</v>
      </c>
      <c r="V24" s="86">
        <v>20</v>
      </c>
      <c r="W24" s="2">
        <v>1115.6099999999999</v>
      </c>
      <c r="X24" s="2"/>
      <c r="AF24" s="1">
        <v>3935</v>
      </c>
      <c r="AG24" s="1">
        <v>250</v>
      </c>
      <c r="AH24" s="2">
        <v>45.9</v>
      </c>
    </row>
    <row r="25" spans="7:34" x14ac:dyDescent="0.25">
      <c r="G25" s="1" t="s">
        <v>2</v>
      </c>
      <c r="H25" s="1"/>
      <c r="I25" s="86">
        <v>2689</v>
      </c>
      <c r="J25" s="86">
        <v>45631</v>
      </c>
      <c r="K25" s="2">
        <v>977920.27</v>
      </c>
      <c r="L25" s="2"/>
      <c r="R25" s="2"/>
      <c r="S25" s="1">
        <v>104</v>
      </c>
      <c r="T25" s="1">
        <v>4349</v>
      </c>
      <c r="U25" s="86">
        <v>17</v>
      </c>
      <c r="V25" s="86">
        <v>51</v>
      </c>
      <c r="W25" s="2">
        <v>1669.39</v>
      </c>
      <c r="X25" s="2"/>
      <c r="AF25" s="1">
        <v>3991</v>
      </c>
      <c r="AG25" s="1">
        <v>360</v>
      </c>
      <c r="AH25" s="2">
        <v>1865.92</v>
      </c>
    </row>
    <row r="26" spans="7:34" x14ac:dyDescent="0.25">
      <c r="L26" s="2"/>
      <c r="R26" s="2"/>
      <c r="S26" s="1">
        <v>104</v>
      </c>
      <c r="T26" s="1">
        <v>4350</v>
      </c>
      <c r="U26" s="86">
        <v>5</v>
      </c>
      <c r="V26" s="86">
        <v>30</v>
      </c>
      <c r="W26" s="2">
        <v>1266.1400000000001</v>
      </c>
      <c r="X26" s="2"/>
      <c r="AF26" s="1">
        <v>4002</v>
      </c>
      <c r="AG26" s="1">
        <v>104</v>
      </c>
      <c r="AH26" s="2">
        <v>269.29000000000002</v>
      </c>
    </row>
    <row r="27" spans="7:34" x14ac:dyDescent="0.25">
      <c r="L27" s="2"/>
      <c r="R27" s="2"/>
      <c r="S27" s="1">
        <v>104</v>
      </c>
      <c r="T27" s="1">
        <v>4351</v>
      </c>
      <c r="U27" s="86">
        <v>7</v>
      </c>
      <c r="V27" s="86">
        <v>34</v>
      </c>
      <c r="W27" s="2">
        <v>781.03</v>
      </c>
      <c r="X27" s="2"/>
      <c r="AF27" s="1">
        <v>4074</v>
      </c>
      <c r="AG27" s="1">
        <v>340</v>
      </c>
      <c r="AH27" s="2">
        <v>91.54</v>
      </c>
    </row>
    <row r="28" spans="7:34" x14ac:dyDescent="0.25">
      <c r="S28" s="1">
        <v>104</v>
      </c>
      <c r="T28" s="1">
        <v>4352</v>
      </c>
      <c r="U28" s="86">
        <v>11</v>
      </c>
      <c r="V28" s="86">
        <v>139</v>
      </c>
      <c r="W28" s="2">
        <v>4539.38</v>
      </c>
      <c r="AF28" s="1">
        <v>4303</v>
      </c>
      <c r="AG28" s="1">
        <v>250</v>
      </c>
      <c r="AH28" s="2">
        <v>192.88</v>
      </c>
    </row>
    <row r="29" spans="7:34" x14ac:dyDescent="0.25">
      <c r="S29" s="1">
        <v>104</v>
      </c>
      <c r="T29" s="1">
        <v>4353</v>
      </c>
      <c r="U29" s="86">
        <v>12</v>
      </c>
      <c r="V29" s="86">
        <v>173</v>
      </c>
      <c r="W29" s="2">
        <v>3650.54</v>
      </c>
      <c r="AF29" s="1">
        <v>4314</v>
      </c>
      <c r="AG29" s="1">
        <v>340</v>
      </c>
      <c r="AH29" s="2">
        <v>188.6</v>
      </c>
    </row>
    <row r="30" spans="7:34" x14ac:dyDescent="0.25">
      <c r="S30" s="1">
        <v>150</v>
      </c>
      <c r="T30" s="1">
        <v>1528</v>
      </c>
      <c r="U30" s="86">
        <v>10</v>
      </c>
      <c r="V30" s="86">
        <v>155</v>
      </c>
      <c r="W30" s="2">
        <v>5061.5600000000004</v>
      </c>
      <c r="AF30" s="1">
        <v>4340</v>
      </c>
      <c r="AG30" s="1">
        <v>104</v>
      </c>
      <c r="AH30" s="2">
        <v>88.34</v>
      </c>
    </row>
    <row r="31" spans="7:34" x14ac:dyDescent="0.25">
      <c r="L31" s="1"/>
      <c r="M31" s="1"/>
      <c r="N31" s="1"/>
      <c r="O31" s="1"/>
      <c r="P31" s="1"/>
      <c r="Q31" s="1"/>
      <c r="R31" s="1"/>
      <c r="S31" s="1">
        <v>150</v>
      </c>
      <c r="T31" s="1">
        <v>1563</v>
      </c>
      <c r="U31" s="86">
        <v>17</v>
      </c>
      <c r="V31" s="86">
        <v>68</v>
      </c>
      <c r="W31" s="2">
        <v>2954.43</v>
      </c>
      <c r="X31" s="1"/>
      <c r="AF31" s="1">
        <v>4341</v>
      </c>
      <c r="AG31" s="1">
        <v>150</v>
      </c>
      <c r="AH31" s="2">
        <v>187.6</v>
      </c>
    </row>
    <row r="32" spans="7:34" x14ac:dyDescent="0.25">
      <c r="L32" s="2"/>
      <c r="M32" s="2"/>
      <c r="N32" s="2"/>
      <c r="O32" s="2"/>
      <c r="P32" s="2"/>
      <c r="Q32" s="2"/>
      <c r="R32" s="2"/>
      <c r="S32" s="1">
        <v>150</v>
      </c>
      <c r="T32" s="1">
        <v>1565</v>
      </c>
      <c r="U32" s="86">
        <v>14</v>
      </c>
      <c r="V32" s="86">
        <v>118</v>
      </c>
      <c r="W32" s="2">
        <v>5300.67</v>
      </c>
      <c r="X32" s="2"/>
      <c r="AF32" s="1">
        <v>4464</v>
      </c>
      <c r="AG32" s="1">
        <v>104</v>
      </c>
      <c r="AH32" s="2">
        <v>87.58</v>
      </c>
    </row>
    <row r="33" spans="12:34" x14ac:dyDescent="0.25">
      <c r="L33" s="2"/>
      <c r="M33" s="2"/>
      <c r="N33" s="2"/>
      <c r="O33" s="2"/>
      <c r="P33" s="2"/>
      <c r="Q33" s="2"/>
      <c r="R33" s="2"/>
      <c r="S33" s="1">
        <v>150</v>
      </c>
      <c r="T33" s="1">
        <v>1576</v>
      </c>
      <c r="U33" s="86">
        <v>14</v>
      </c>
      <c r="V33" s="86">
        <v>149</v>
      </c>
      <c r="W33" s="2">
        <v>4003.55</v>
      </c>
      <c r="X33" s="2"/>
      <c r="AF33" s="1">
        <v>4532</v>
      </c>
      <c r="AG33" s="1">
        <v>300</v>
      </c>
      <c r="AH33" s="2">
        <v>128.65</v>
      </c>
    </row>
    <row r="34" spans="12:34" x14ac:dyDescent="0.25">
      <c r="L34" s="2"/>
      <c r="M34" s="2"/>
      <c r="N34" s="2"/>
      <c r="O34" s="2"/>
      <c r="P34" s="2"/>
      <c r="Q34" s="2"/>
      <c r="R34" s="2"/>
      <c r="S34" s="1">
        <v>150</v>
      </c>
      <c r="T34" s="1">
        <v>1586</v>
      </c>
      <c r="U34" s="86">
        <v>9</v>
      </c>
      <c r="V34" s="86">
        <v>326</v>
      </c>
      <c r="W34" s="2">
        <v>5778.17</v>
      </c>
      <c r="X34" s="2"/>
      <c r="AF34" s="1">
        <v>4599</v>
      </c>
      <c r="AG34" s="1">
        <v>340</v>
      </c>
      <c r="AH34" s="2">
        <v>48.04</v>
      </c>
    </row>
    <row r="35" spans="12:34" x14ac:dyDescent="0.25">
      <c r="L35" s="2"/>
      <c r="M35" s="2"/>
      <c r="N35" s="2"/>
      <c r="O35" s="2"/>
      <c r="P35" s="2"/>
      <c r="Q35" s="2"/>
      <c r="R35" s="2"/>
      <c r="S35" s="1">
        <v>150</v>
      </c>
      <c r="T35" s="1">
        <v>1597</v>
      </c>
      <c r="U35" s="86">
        <v>11</v>
      </c>
      <c r="V35" s="86">
        <v>76</v>
      </c>
      <c r="W35" s="2">
        <v>3408.27</v>
      </c>
      <c r="X35" s="2"/>
      <c r="AF35" s="1">
        <v>4702</v>
      </c>
      <c r="AG35" s="1">
        <v>104</v>
      </c>
      <c r="AH35" s="2">
        <v>216.86</v>
      </c>
    </row>
    <row r="36" spans="12:34" x14ac:dyDescent="0.25">
      <c r="L36" s="2"/>
      <c r="M36" s="2"/>
      <c r="N36" s="2"/>
      <c r="O36" s="2"/>
      <c r="P36" s="2"/>
      <c r="Q36" s="2"/>
      <c r="R36" s="2"/>
      <c r="S36" s="1">
        <v>150</v>
      </c>
      <c r="T36" s="1">
        <v>1598</v>
      </c>
      <c r="U36" s="86">
        <v>9</v>
      </c>
      <c r="V36" s="86">
        <v>363</v>
      </c>
      <c r="W36" s="2">
        <v>6490.93</v>
      </c>
      <c r="X36" s="2"/>
      <c r="AF36" s="1">
        <v>4784</v>
      </c>
      <c r="AG36" s="1">
        <v>104</v>
      </c>
      <c r="AH36" s="2">
        <v>1298.3499999999999</v>
      </c>
    </row>
    <row r="37" spans="12:34" x14ac:dyDescent="0.25">
      <c r="L37" s="2"/>
      <c r="M37" s="2"/>
      <c r="N37" s="2"/>
      <c r="O37" s="2"/>
      <c r="P37" s="2"/>
      <c r="Q37" s="2"/>
      <c r="R37" s="2"/>
      <c r="S37" s="1">
        <v>150</v>
      </c>
      <c r="T37" s="1">
        <v>1645</v>
      </c>
      <c r="U37" s="86">
        <v>8</v>
      </c>
      <c r="V37" s="86">
        <v>33</v>
      </c>
      <c r="W37" s="2">
        <v>1573.05</v>
      </c>
      <c r="X37" s="2"/>
      <c r="AF37" s="1">
        <v>4934</v>
      </c>
      <c r="AG37" s="1">
        <v>150</v>
      </c>
      <c r="AH37" s="2">
        <v>170.76</v>
      </c>
    </row>
    <row r="38" spans="12:34" x14ac:dyDescent="0.25">
      <c r="L38" s="2"/>
      <c r="M38" s="2"/>
      <c r="N38" s="2"/>
      <c r="O38" s="2"/>
      <c r="P38" s="2"/>
      <c r="Q38" s="2"/>
      <c r="R38" s="2"/>
      <c r="S38" s="1">
        <v>150</v>
      </c>
      <c r="T38" s="1">
        <v>1648</v>
      </c>
      <c r="U38" s="86">
        <v>22</v>
      </c>
      <c r="V38" s="86">
        <v>153</v>
      </c>
      <c r="W38" s="2">
        <v>5427.95</v>
      </c>
      <c r="X38" s="2"/>
      <c r="AF38" s="1">
        <v>5014</v>
      </c>
      <c r="AG38" s="1">
        <v>340</v>
      </c>
      <c r="AH38" s="2">
        <v>9.31</v>
      </c>
    </row>
    <row r="39" spans="12:34" x14ac:dyDescent="0.25">
      <c r="L39" s="2"/>
      <c r="M39" s="2"/>
      <c r="N39" s="2"/>
      <c r="O39" s="2"/>
      <c r="P39" s="2"/>
      <c r="Q39" s="2"/>
      <c r="R39" s="2"/>
      <c r="S39" s="1">
        <v>150</v>
      </c>
      <c r="T39" s="1">
        <v>1651</v>
      </c>
      <c r="U39" s="86">
        <v>1</v>
      </c>
      <c r="V39" s="86">
        <v>1</v>
      </c>
      <c r="W39" s="2">
        <v>182.1</v>
      </c>
      <c r="X39" s="2"/>
      <c r="AF39" s="1">
        <v>5065</v>
      </c>
      <c r="AG39" s="1">
        <v>320</v>
      </c>
      <c r="AH39" s="2">
        <v>129.44999999999999</v>
      </c>
    </row>
    <row r="40" spans="12:34" x14ac:dyDescent="0.25">
      <c r="L40" s="2"/>
      <c r="M40" s="2"/>
      <c r="N40" s="2"/>
      <c r="O40" s="2"/>
      <c r="P40" s="2"/>
      <c r="Q40" s="2"/>
      <c r="R40" s="2"/>
      <c r="S40" s="1">
        <v>150</v>
      </c>
      <c r="T40" s="1">
        <v>1654</v>
      </c>
      <c r="U40" s="86">
        <v>5</v>
      </c>
      <c r="V40" s="86">
        <v>18</v>
      </c>
      <c r="W40" s="2">
        <v>752.57</v>
      </c>
      <c r="X40" s="2"/>
      <c r="AF40" s="1">
        <v>5192</v>
      </c>
      <c r="AG40" s="1">
        <v>320</v>
      </c>
      <c r="AH40" s="2">
        <v>188.69</v>
      </c>
    </row>
    <row r="41" spans="12:34" x14ac:dyDescent="0.25">
      <c r="L41" s="2"/>
      <c r="M41" s="2"/>
      <c r="N41" s="2"/>
      <c r="O41" s="2"/>
      <c r="P41" s="2"/>
      <c r="Q41" s="2"/>
      <c r="R41" s="2"/>
      <c r="S41" s="1">
        <v>150</v>
      </c>
      <c r="T41" s="1">
        <v>1655</v>
      </c>
      <c r="U41" s="86">
        <v>15</v>
      </c>
      <c r="V41" s="86">
        <v>76</v>
      </c>
      <c r="W41" s="2">
        <v>3352.27</v>
      </c>
      <c r="X41" s="2"/>
      <c r="AF41" s="1">
        <v>5487</v>
      </c>
      <c r="AG41" s="1">
        <v>104</v>
      </c>
      <c r="AH41" s="2">
        <v>395.67</v>
      </c>
    </row>
    <row r="42" spans="12:34" x14ac:dyDescent="0.25">
      <c r="L42" s="2"/>
      <c r="M42" s="2"/>
      <c r="N42" s="2"/>
      <c r="O42" s="2"/>
      <c r="P42" s="2"/>
      <c r="Q42" s="2"/>
      <c r="R42" s="2"/>
      <c r="S42" s="1">
        <v>150</v>
      </c>
      <c r="T42" s="1">
        <v>1662</v>
      </c>
      <c r="U42" s="86">
        <v>9</v>
      </c>
      <c r="V42" s="86">
        <v>56</v>
      </c>
      <c r="W42" s="2">
        <v>1840.59</v>
      </c>
      <c r="X42" s="2"/>
      <c r="AF42" s="1">
        <v>5680</v>
      </c>
      <c r="AG42" s="1">
        <v>104</v>
      </c>
      <c r="AH42" s="2">
        <v>2330.31</v>
      </c>
    </row>
    <row r="43" spans="12:34" x14ac:dyDescent="0.25">
      <c r="L43" s="2"/>
      <c r="M43" s="2"/>
      <c r="N43" s="2"/>
      <c r="O43" s="2"/>
      <c r="P43" s="2"/>
      <c r="Q43" s="2"/>
      <c r="R43" s="2"/>
      <c r="S43" s="1">
        <v>150</v>
      </c>
      <c r="T43" s="1">
        <v>1663</v>
      </c>
      <c r="U43" s="86">
        <v>7</v>
      </c>
      <c r="V43" s="86">
        <v>26</v>
      </c>
      <c r="W43" s="2">
        <v>869.25</v>
      </c>
      <c r="X43" s="2"/>
      <c r="AF43" s="1">
        <v>5800</v>
      </c>
      <c r="AG43" s="1">
        <v>104</v>
      </c>
      <c r="AH43" s="2">
        <v>129.99</v>
      </c>
    </row>
    <row r="44" spans="12:34" x14ac:dyDescent="0.25">
      <c r="L44" s="2"/>
      <c r="M44" s="2"/>
      <c r="N44" s="2"/>
      <c r="O44" s="2"/>
      <c r="P44" s="2"/>
      <c r="Q44" s="2"/>
      <c r="R44" s="2"/>
      <c r="S44" s="1">
        <v>150</v>
      </c>
      <c r="T44" s="1">
        <v>1667</v>
      </c>
      <c r="U44" s="86">
        <v>15</v>
      </c>
      <c r="V44" s="86">
        <v>92</v>
      </c>
      <c r="W44" s="2">
        <v>3131.8</v>
      </c>
      <c r="X44" s="2"/>
      <c r="AF44" s="1">
        <v>5898</v>
      </c>
      <c r="AG44" s="1">
        <v>250</v>
      </c>
      <c r="AH44" s="2">
        <v>105.58</v>
      </c>
    </row>
    <row r="45" spans="12:34" x14ac:dyDescent="0.25">
      <c r="L45" s="2"/>
      <c r="M45" s="2"/>
      <c r="N45" s="2"/>
      <c r="O45" s="2"/>
      <c r="P45" s="2"/>
      <c r="Q45" s="2"/>
      <c r="R45" s="2"/>
      <c r="S45" s="1">
        <v>150</v>
      </c>
      <c r="T45" s="1">
        <v>1669</v>
      </c>
      <c r="U45" s="86">
        <v>5</v>
      </c>
      <c r="V45" s="86">
        <v>21</v>
      </c>
      <c r="W45" s="2">
        <v>1439.34</v>
      </c>
      <c r="X45" s="2"/>
      <c r="AF45" s="1">
        <v>6089</v>
      </c>
      <c r="AG45" s="1">
        <v>400</v>
      </c>
      <c r="AH45" s="2">
        <v>96.12</v>
      </c>
    </row>
    <row r="46" spans="12:34" x14ac:dyDescent="0.25">
      <c r="L46" s="2"/>
      <c r="M46" s="2"/>
      <c r="N46" s="2"/>
      <c r="O46" s="2"/>
      <c r="P46" s="2"/>
      <c r="Q46" s="2"/>
      <c r="R46" s="2"/>
      <c r="S46" s="1">
        <v>150</v>
      </c>
      <c r="T46" s="1">
        <v>1670</v>
      </c>
      <c r="U46" s="86">
        <v>11</v>
      </c>
      <c r="V46" s="86">
        <v>57</v>
      </c>
      <c r="W46" s="2">
        <v>2489.23</v>
      </c>
      <c r="X46" s="2"/>
      <c r="AF46" s="1">
        <v>6132</v>
      </c>
      <c r="AG46" s="1">
        <v>250</v>
      </c>
      <c r="AH46" s="2">
        <v>302.64</v>
      </c>
    </row>
    <row r="47" spans="12:34" x14ac:dyDescent="0.25">
      <c r="L47" s="2"/>
      <c r="M47" s="2"/>
      <c r="N47" s="2"/>
      <c r="O47" s="2"/>
      <c r="P47" s="2"/>
      <c r="Q47" s="2"/>
      <c r="R47" s="2"/>
      <c r="S47" s="1">
        <v>150</v>
      </c>
      <c r="T47" s="1">
        <v>1675</v>
      </c>
      <c r="U47" s="86">
        <v>11</v>
      </c>
      <c r="V47" s="86">
        <v>62</v>
      </c>
      <c r="W47" s="2">
        <v>2851.77</v>
      </c>
      <c r="X47" s="2"/>
      <c r="AF47" s="1">
        <v>6248</v>
      </c>
      <c r="AG47" s="1">
        <v>104</v>
      </c>
      <c r="AH47" s="2">
        <v>386.08</v>
      </c>
    </row>
    <row r="48" spans="12:34" x14ac:dyDescent="0.25">
      <c r="L48" s="2"/>
      <c r="M48" s="2"/>
      <c r="N48" s="2"/>
      <c r="O48" s="2"/>
      <c r="P48" s="2"/>
      <c r="Q48" s="2"/>
      <c r="R48" s="2"/>
      <c r="S48" s="1">
        <v>150</v>
      </c>
      <c r="T48" s="1">
        <v>1676</v>
      </c>
      <c r="U48" s="86">
        <v>12</v>
      </c>
      <c r="V48" s="86">
        <v>61</v>
      </c>
      <c r="W48" s="2">
        <v>2094.48</v>
      </c>
      <c r="X48" s="2"/>
      <c r="AF48" s="1">
        <v>6329</v>
      </c>
      <c r="AG48" s="1">
        <v>4980</v>
      </c>
      <c r="AH48" s="2">
        <v>70.63</v>
      </c>
    </row>
    <row r="49" spans="12:34" x14ac:dyDescent="0.25">
      <c r="L49" s="2"/>
      <c r="M49" s="2"/>
      <c r="N49" s="2"/>
      <c r="O49" s="2"/>
      <c r="P49" s="2"/>
      <c r="Q49" s="2"/>
      <c r="R49" s="2"/>
      <c r="S49" s="1">
        <v>150</v>
      </c>
      <c r="T49" s="1">
        <v>1677</v>
      </c>
      <c r="U49" s="86">
        <v>4</v>
      </c>
      <c r="V49" s="86">
        <v>10</v>
      </c>
      <c r="W49" s="2">
        <v>234.59</v>
      </c>
      <c r="X49" s="2"/>
      <c r="AF49" s="1">
        <v>6886</v>
      </c>
      <c r="AG49" s="1">
        <v>450</v>
      </c>
      <c r="AH49" s="2">
        <v>226.35</v>
      </c>
    </row>
    <row r="50" spans="12:34" x14ac:dyDescent="0.25">
      <c r="L50" s="2"/>
      <c r="M50" s="2"/>
      <c r="N50" s="2"/>
      <c r="O50" s="2"/>
      <c r="P50" s="2"/>
      <c r="Q50" s="2"/>
      <c r="R50" s="2"/>
      <c r="S50" s="1">
        <v>150</v>
      </c>
      <c r="T50" s="1">
        <v>1678</v>
      </c>
      <c r="U50" s="86">
        <v>7</v>
      </c>
      <c r="V50" s="86">
        <v>16</v>
      </c>
      <c r="W50" s="2">
        <v>827.76</v>
      </c>
      <c r="X50" s="2"/>
      <c r="AF50" s="1">
        <v>7080</v>
      </c>
      <c r="AG50" s="1">
        <v>104</v>
      </c>
      <c r="AH50" s="2">
        <v>93.36</v>
      </c>
    </row>
    <row r="51" spans="12:34" x14ac:dyDescent="0.25">
      <c r="L51" s="2"/>
      <c r="M51" s="2"/>
      <c r="N51" s="2"/>
      <c r="O51" s="2"/>
      <c r="P51" s="2"/>
      <c r="Q51" s="2"/>
      <c r="R51" s="2"/>
      <c r="S51" s="1">
        <v>150</v>
      </c>
      <c r="T51" s="1">
        <v>1679</v>
      </c>
      <c r="U51" s="86">
        <v>9</v>
      </c>
      <c r="V51" s="86">
        <v>18</v>
      </c>
      <c r="W51" s="2">
        <v>799.55</v>
      </c>
      <c r="X51" s="2"/>
      <c r="AF51" s="1">
        <v>7194</v>
      </c>
      <c r="AG51" s="1">
        <v>360</v>
      </c>
      <c r="AH51" s="2">
        <v>35.299999999999997</v>
      </c>
    </row>
    <row r="52" spans="12:34" x14ac:dyDescent="0.25">
      <c r="L52" s="2"/>
      <c r="M52" s="2"/>
      <c r="N52" s="2"/>
      <c r="O52" s="2"/>
      <c r="P52" s="2"/>
      <c r="Q52" s="2"/>
      <c r="R52" s="2"/>
      <c r="S52" s="1">
        <v>150</v>
      </c>
      <c r="T52" s="1">
        <v>1680</v>
      </c>
      <c r="U52" s="86">
        <v>15</v>
      </c>
      <c r="V52" s="86">
        <v>77</v>
      </c>
      <c r="W52" s="2">
        <v>2455.7399999999998</v>
      </c>
      <c r="X52" s="2"/>
      <c r="AF52" s="1">
        <v>7196</v>
      </c>
      <c r="AG52" s="1">
        <v>250</v>
      </c>
      <c r="AH52" s="2">
        <v>46.82</v>
      </c>
    </row>
    <row r="53" spans="12:34" x14ac:dyDescent="0.25">
      <c r="S53" s="1">
        <v>150</v>
      </c>
      <c r="T53" s="1">
        <v>2762</v>
      </c>
      <c r="U53" s="86">
        <v>36</v>
      </c>
      <c r="V53" s="86">
        <v>204</v>
      </c>
      <c r="W53" s="2">
        <v>6919.15</v>
      </c>
      <c r="AF53" s="1">
        <v>7267</v>
      </c>
      <c r="AG53" s="1">
        <v>250</v>
      </c>
      <c r="AH53" s="2">
        <v>129.99</v>
      </c>
    </row>
    <row r="54" spans="12:34" x14ac:dyDescent="0.25">
      <c r="S54" s="1">
        <v>150</v>
      </c>
      <c r="T54" s="1">
        <v>2763</v>
      </c>
      <c r="U54" s="86">
        <v>6</v>
      </c>
      <c r="V54" s="86">
        <v>12</v>
      </c>
      <c r="W54" s="2">
        <v>558.53</v>
      </c>
      <c r="AF54" s="1">
        <v>7305</v>
      </c>
      <c r="AG54" s="1">
        <v>340</v>
      </c>
      <c r="AH54" s="2">
        <v>620.64</v>
      </c>
    </row>
    <row r="55" spans="12:34" x14ac:dyDescent="0.25">
      <c r="S55" s="1">
        <v>150</v>
      </c>
      <c r="T55" s="1">
        <v>2767</v>
      </c>
      <c r="U55" s="86">
        <v>9</v>
      </c>
      <c r="V55" s="86">
        <v>60</v>
      </c>
      <c r="W55" s="2">
        <v>1660</v>
      </c>
      <c r="AF55" s="1">
        <v>7353</v>
      </c>
      <c r="AG55" s="1">
        <v>150</v>
      </c>
      <c r="AH55" s="2">
        <v>94.14</v>
      </c>
    </row>
    <row r="56" spans="12:34" x14ac:dyDescent="0.25">
      <c r="S56" s="1">
        <v>150</v>
      </c>
      <c r="T56" s="1">
        <v>2783</v>
      </c>
      <c r="U56" s="86">
        <v>14</v>
      </c>
      <c r="V56" s="86">
        <v>84</v>
      </c>
      <c r="W56" s="2">
        <v>3440.65</v>
      </c>
      <c r="AF56" s="1">
        <v>7545</v>
      </c>
      <c r="AG56" s="1">
        <v>104</v>
      </c>
      <c r="AH56" s="2">
        <v>403.98</v>
      </c>
    </row>
    <row r="57" spans="12:34" x14ac:dyDescent="0.25">
      <c r="S57" s="1">
        <v>180</v>
      </c>
      <c r="T57" s="1">
        <v>1840</v>
      </c>
      <c r="U57" s="86">
        <v>16</v>
      </c>
      <c r="V57" s="86">
        <v>43</v>
      </c>
      <c r="W57" s="2">
        <v>1348.16</v>
      </c>
      <c r="AF57" s="1">
        <v>7823</v>
      </c>
      <c r="AG57" s="1">
        <v>250</v>
      </c>
      <c r="AH57" s="2">
        <v>111.03</v>
      </c>
    </row>
    <row r="58" spans="12:34" x14ac:dyDescent="0.25">
      <c r="S58" s="1">
        <v>180</v>
      </c>
      <c r="T58" s="1">
        <v>1877</v>
      </c>
      <c r="U58" s="86">
        <v>4</v>
      </c>
      <c r="V58" s="86">
        <v>14</v>
      </c>
      <c r="W58" s="2">
        <v>966.17</v>
      </c>
      <c r="AF58" s="1">
        <v>8134</v>
      </c>
      <c r="AG58" s="1">
        <v>150</v>
      </c>
      <c r="AH58" s="2">
        <v>1580.78</v>
      </c>
    </row>
    <row r="59" spans="12:34" x14ac:dyDescent="0.25">
      <c r="S59" s="1">
        <v>180</v>
      </c>
      <c r="T59" s="1">
        <v>1881</v>
      </c>
      <c r="U59" s="86">
        <v>9</v>
      </c>
      <c r="V59" s="86">
        <v>31</v>
      </c>
      <c r="W59" s="2">
        <v>1232.4100000000001</v>
      </c>
      <c r="AF59" s="1">
        <v>8197</v>
      </c>
      <c r="AG59" s="1">
        <v>340</v>
      </c>
      <c r="AH59" s="2">
        <v>35.299999999999997</v>
      </c>
    </row>
    <row r="60" spans="12:34" x14ac:dyDescent="0.25">
      <c r="S60" s="1">
        <v>180</v>
      </c>
      <c r="T60" s="1">
        <v>1890</v>
      </c>
      <c r="U60" s="86">
        <v>9</v>
      </c>
      <c r="V60" s="86">
        <v>3967</v>
      </c>
      <c r="W60" s="2">
        <v>59800.79</v>
      </c>
      <c r="AF60" s="1">
        <v>8353</v>
      </c>
      <c r="AG60" s="1">
        <v>104</v>
      </c>
      <c r="AH60" s="2">
        <v>13986.67</v>
      </c>
    </row>
    <row r="61" spans="12:34" x14ac:dyDescent="0.25">
      <c r="S61" s="1">
        <v>180</v>
      </c>
      <c r="T61" s="1">
        <v>1891</v>
      </c>
      <c r="U61" s="86">
        <v>3</v>
      </c>
      <c r="V61" s="86">
        <v>9</v>
      </c>
      <c r="W61" s="2">
        <v>247.01</v>
      </c>
      <c r="AF61" s="1">
        <v>8467</v>
      </c>
      <c r="AG61" s="1">
        <v>400</v>
      </c>
      <c r="AH61" s="2">
        <v>98.34</v>
      </c>
    </row>
    <row r="62" spans="12:34" x14ac:dyDescent="0.25">
      <c r="S62" s="1">
        <v>180</v>
      </c>
      <c r="T62" s="1">
        <v>1894</v>
      </c>
      <c r="U62" s="86">
        <v>14</v>
      </c>
      <c r="V62" s="86">
        <v>62</v>
      </c>
      <c r="W62" s="2">
        <v>4779.6400000000003</v>
      </c>
      <c r="AF62" s="1">
        <v>8631</v>
      </c>
      <c r="AG62" s="1">
        <v>320</v>
      </c>
      <c r="AH62" s="2">
        <v>45.66</v>
      </c>
    </row>
    <row r="63" spans="12:34" x14ac:dyDescent="0.25">
      <c r="S63" s="1">
        <v>180</v>
      </c>
      <c r="T63" s="1">
        <v>1967</v>
      </c>
      <c r="U63" s="86">
        <v>11</v>
      </c>
      <c r="V63" s="86">
        <v>110</v>
      </c>
      <c r="W63" s="2">
        <v>2950.81</v>
      </c>
      <c r="AF63" s="1">
        <v>8685</v>
      </c>
      <c r="AG63" s="1">
        <v>150</v>
      </c>
      <c r="AH63" s="2">
        <v>45.3</v>
      </c>
    </row>
    <row r="64" spans="12:34" x14ac:dyDescent="0.25">
      <c r="S64" s="1">
        <v>180</v>
      </c>
      <c r="T64" s="1">
        <v>1970</v>
      </c>
      <c r="U64" s="86">
        <v>5</v>
      </c>
      <c r="V64" s="86">
        <v>15</v>
      </c>
      <c r="W64" s="2">
        <v>595.95000000000005</v>
      </c>
      <c r="AF64" s="1">
        <v>8876</v>
      </c>
      <c r="AG64" s="1">
        <v>150</v>
      </c>
      <c r="AH64" s="2">
        <v>95</v>
      </c>
    </row>
    <row r="65" spans="19:34" x14ac:dyDescent="0.25">
      <c r="S65" s="1">
        <v>180</v>
      </c>
      <c r="T65" s="1">
        <v>1971</v>
      </c>
      <c r="U65" s="86">
        <v>6</v>
      </c>
      <c r="V65" s="86">
        <v>251</v>
      </c>
      <c r="W65" s="2">
        <v>7760.3</v>
      </c>
      <c r="AF65" s="1">
        <v>8979</v>
      </c>
      <c r="AG65" s="1">
        <v>104</v>
      </c>
      <c r="AH65" s="2">
        <v>356.58</v>
      </c>
    </row>
    <row r="66" spans="19:34" x14ac:dyDescent="0.25">
      <c r="S66" s="1">
        <v>180</v>
      </c>
      <c r="T66" s="1">
        <v>1975</v>
      </c>
      <c r="U66" s="86">
        <v>6</v>
      </c>
      <c r="V66" s="86">
        <v>26</v>
      </c>
      <c r="W66" s="2">
        <v>656.26</v>
      </c>
      <c r="AF66" s="1">
        <v>9193</v>
      </c>
      <c r="AG66" s="1">
        <v>250</v>
      </c>
      <c r="AH66" s="2">
        <v>116.44</v>
      </c>
    </row>
    <row r="67" spans="19:34" x14ac:dyDescent="0.25">
      <c r="S67" s="1">
        <v>180</v>
      </c>
      <c r="T67" s="1">
        <v>1984</v>
      </c>
      <c r="U67" s="86">
        <v>13</v>
      </c>
      <c r="V67" s="86">
        <v>288</v>
      </c>
      <c r="W67" s="2">
        <v>4850.47</v>
      </c>
      <c r="AF67" s="1">
        <v>9228</v>
      </c>
      <c r="AG67" s="1">
        <v>150</v>
      </c>
      <c r="AH67" s="2">
        <v>431.73</v>
      </c>
    </row>
    <row r="68" spans="19:34" x14ac:dyDescent="0.25">
      <c r="S68" s="1">
        <v>180</v>
      </c>
      <c r="T68" s="1">
        <v>3047</v>
      </c>
      <c r="U68" s="86">
        <v>3</v>
      </c>
      <c r="V68" s="86">
        <v>36</v>
      </c>
      <c r="W68" s="2">
        <v>471.24</v>
      </c>
      <c r="AF68" s="1">
        <v>9334</v>
      </c>
      <c r="AG68" s="1">
        <v>300</v>
      </c>
      <c r="AH68" s="2">
        <v>2129.52</v>
      </c>
    </row>
    <row r="69" spans="19:34" x14ac:dyDescent="0.25">
      <c r="S69" s="1">
        <v>180</v>
      </c>
      <c r="T69" s="1">
        <v>3048</v>
      </c>
      <c r="U69" s="86">
        <v>4</v>
      </c>
      <c r="V69" s="86">
        <v>17</v>
      </c>
      <c r="W69" s="2">
        <v>398.2</v>
      </c>
      <c r="AF69" s="1">
        <v>9550</v>
      </c>
      <c r="AG69" s="1">
        <v>104</v>
      </c>
      <c r="AH69" s="2">
        <v>1820.92</v>
      </c>
    </row>
    <row r="70" spans="19:34" x14ac:dyDescent="0.25">
      <c r="S70" s="1">
        <v>180</v>
      </c>
      <c r="T70" s="1">
        <v>3065</v>
      </c>
      <c r="U70" s="86">
        <v>19</v>
      </c>
      <c r="V70" s="86">
        <v>137</v>
      </c>
      <c r="W70" s="2">
        <v>4255.68</v>
      </c>
      <c r="AF70" s="1">
        <v>9676</v>
      </c>
      <c r="AG70" s="1">
        <v>104</v>
      </c>
      <c r="AH70" s="2">
        <v>158.66</v>
      </c>
    </row>
    <row r="71" spans="19:34" x14ac:dyDescent="0.25">
      <c r="S71" s="1">
        <v>180</v>
      </c>
      <c r="T71" s="1">
        <v>3066</v>
      </c>
      <c r="U71" s="86">
        <v>4</v>
      </c>
      <c r="V71" s="86">
        <v>206</v>
      </c>
      <c r="W71" s="2">
        <v>1359.6</v>
      </c>
      <c r="AF71" s="1">
        <v>9765</v>
      </c>
      <c r="AG71" s="1">
        <v>250</v>
      </c>
      <c r="AH71" s="2">
        <v>324.95999999999998</v>
      </c>
    </row>
    <row r="72" spans="19:34" x14ac:dyDescent="0.25">
      <c r="S72" s="1">
        <v>180</v>
      </c>
      <c r="T72" s="1">
        <v>3068</v>
      </c>
      <c r="U72" s="86">
        <v>5</v>
      </c>
      <c r="V72" s="86">
        <v>33</v>
      </c>
      <c r="W72" s="2">
        <v>1295.93</v>
      </c>
      <c r="AF72" s="1">
        <v>9787</v>
      </c>
      <c r="AG72" s="1">
        <v>4980</v>
      </c>
      <c r="AH72" s="2">
        <v>128.07</v>
      </c>
    </row>
    <row r="73" spans="19:34" x14ac:dyDescent="0.25">
      <c r="S73" s="1">
        <v>180</v>
      </c>
      <c r="T73" s="1">
        <v>3077</v>
      </c>
      <c r="U73" s="86">
        <v>2</v>
      </c>
      <c r="V73" s="86">
        <v>3</v>
      </c>
      <c r="W73" s="2">
        <v>463.96</v>
      </c>
      <c r="AF73" s="1">
        <v>9856</v>
      </c>
      <c r="AG73" s="1">
        <v>320</v>
      </c>
      <c r="AH73" s="2">
        <v>216.43</v>
      </c>
    </row>
    <row r="74" spans="19:34" x14ac:dyDescent="0.25">
      <c r="S74" s="1">
        <v>180</v>
      </c>
      <c r="T74" s="1">
        <v>3078</v>
      </c>
      <c r="U74" s="86">
        <v>3</v>
      </c>
      <c r="V74" s="86">
        <v>22</v>
      </c>
      <c r="W74" s="2">
        <v>277.66000000000003</v>
      </c>
      <c r="AF74" s="1">
        <v>9946</v>
      </c>
      <c r="AG74" s="1">
        <v>320</v>
      </c>
      <c r="AH74" s="2">
        <v>49.23</v>
      </c>
    </row>
    <row r="75" spans="19:34" x14ac:dyDescent="0.25">
      <c r="S75" s="1">
        <v>180</v>
      </c>
      <c r="T75" s="1">
        <v>3079</v>
      </c>
      <c r="U75" s="86">
        <v>2</v>
      </c>
      <c r="V75" s="86">
        <v>6</v>
      </c>
      <c r="W75" s="2">
        <v>423.42</v>
      </c>
      <c r="AF75" s="1">
        <v>9971</v>
      </c>
      <c r="AG75" s="1">
        <v>104</v>
      </c>
      <c r="AH75" s="2">
        <v>147.66</v>
      </c>
    </row>
    <row r="76" spans="19:34" x14ac:dyDescent="0.25">
      <c r="S76" s="1">
        <v>180</v>
      </c>
      <c r="T76" s="1">
        <v>3081</v>
      </c>
      <c r="U76" s="86">
        <v>8</v>
      </c>
      <c r="V76" s="86">
        <v>37</v>
      </c>
      <c r="W76" s="2">
        <v>1017.23</v>
      </c>
      <c r="AF76" s="1">
        <v>10068</v>
      </c>
      <c r="AG76" s="1">
        <v>360</v>
      </c>
      <c r="AH76" s="2">
        <v>501.04</v>
      </c>
    </row>
    <row r="77" spans="19:34" x14ac:dyDescent="0.25">
      <c r="S77" s="1">
        <v>180</v>
      </c>
      <c r="T77" s="1">
        <v>3084</v>
      </c>
      <c r="U77" s="86">
        <v>2</v>
      </c>
      <c r="V77" s="86">
        <v>5</v>
      </c>
      <c r="W77" s="2">
        <v>242.66</v>
      </c>
      <c r="AF77" s="1">
        <v>10116</v>
      </c>
      <c r="AG77" s="1">
        <v>4980</v>
      </c>
      <c r="AH77" s="2">
        <v>276.24</v>
      </c>
    </row>
    <row r="78" spans="19:34" x14ac:dyDescent="0.25">
      <c r="S78" s="1">
        <v>220</v>
      </c>
      <c r="T78" s="1">
        <v>2310</v>
      </c>
      <c r="U78" s="86">
        <v>1</v>
      </c>
      <c r="V78" s="86">
        <v>135</v>
      </c>
      <c r="W78" s="2">
        <v>2863.1</v>
      </c>
      <c r="AF78" s="1">
        <v>10127</v>
      </c>
      <c r="AG78" s="1">
        <v>4980</v>
      </c>
      <c r="AH78" s="2">
        <v>484.45</v>
      </c>
    </row>
    <row r="79" spans="19:34" x14ac:dyDescent="0.25">
      <c r="S79" s="1">
        <v>220</v>
      </c>
      <c r="T79" s="1">
        <v>2314</v>
      </c>
      <c r="U79" s="86">
        <v>2</v>
      </c>
      <c r="V79" s="86">
        <v>84</v>
      </c>
      <c r="W79" s="2">
        <v>735.96</v>
      </c>
      <c r="AF79" s="1">
        <v>10393</v>
      </c>
      <c r="AG79" s="1">
        <v>4980</v>
      </c>
      <c r="AH79" s="2">
        <v>2753.82</v>
      </c>
    </row>
    <row r="80" spans="19:34" x14ac:dyDescent="0.25">
      <c r="S80" s="1">
        <v>220</v>
      </c>
      <c r="T80" s="1">
        <v>2320</v>
      </c>
      <c r="U80" s="86">
        <v>13</v>
      </c>
      <c r="V80" s="86">
        <v>91</v>
      </c>
      <c r="W80" s="2">
        <v>2074.5700000000002</v>
      </c>
      <c r="AF80" s="1">
        <v>10430</v>
      </c>
      <c r="AG80" s="1">
        <v>340</v>
      </c>
      <c r="AH80" s="2">
        <v>321.99</v>
      </c>
    </row>
    <row r="81" spans="19:34" x14ac:dyDescent="0.25">
      <c r="S81" s="1">
        <v>220</v>
      </c>
      <c r="T81" s="1">
        <v>2324</v>
      </c>
      <c r="U81" s="86">
        <v>7</v>
      </c>
      <c r="V81" s="86">
        <v>40</v>
      </c>
      <c r="W81" s="2">
        <v>815</v>
      </c>
      <c r="AF81" s="1">
        <v>10487</v>
      </c>
      <c r="AG81" s="1">
        <v>250</v>
      </c>
      <c r="AH81" s="2">
        <v>192.88</v>
      </c>
    </row>
    <row r="82" spans="19:34" x14ac:dyDescent="0.25">
      <c r="S82" s="1">
        <v>220</v>
      </c>
      <c r="T82" s="1">
        <v>2325</v>
      </c>
      <c r="U82" s="86">
        <v>8</v>
      </c>
      <c r="V82" s="86">
        <v>18</v>
      </c>
      <c r="W82" s="2">
        <v>1248.29</v>
      </c>
      <c r="AF82" s="1">
        <v>10559</v>
      </c>
      <c r="AG82" s="1">
        <v>320</v>
      </c>
      <c r="AH82" s="2">
        <v>349.58</v>
      </c>
    </row>
    <row r="83" spans="19:34" x14ac:dyDescent="0.25">
      <c r="S83" s="1">
        <v>220</v>
      </c>
      <c r="T83" s="1">
        <v>2335</v>
      </c>
      <c r="U83" s="86">
        <v>6</v>
      </c>
      <c r="V83" s="86">
        <v>12</v>
      </c>
      <c r="W83" s="2">
        <v>765.1</v>
      </c>
      <c r="AF83" s="1">
        <v>10686</v>
      </c>
      <c r="AG83" s="1">
        <v>340</v>
      </c>
      <c r="AH83" s="2">
        <v>998.73</v>
      </c>
    </row>
    <row r="84" spans="19:34" x14ac:dyDescent="0.25">
      <c r="S84" s="1">
        <v>220</v>
      </c>
      <c r="T84" s="1">
        <v>2336</v>
      </c>
      <c r="U84" s="86">
        <v>2</v>
      </c>
      <c r="V84" s="86">
        <v>18</v>
      </c>
      <c r="W84" s="2">
        <v>538.9</v>
      </c>
      <c r="AF84" s="1">
        <v>10923</v>
      </c>
      <c r="AG84" s="1">
        <v>320</v>
      </c>
      <c r="AH84" s="2">
        <v>324.57</v>
      </c>
    </row>
    <row r="85" spans="19:34" x14ac:dyDescent="0.25">
      <c r="S85" s="1">
        <v>220</v>
      </c>
      <c r="T85" s="1">
        <v>2338</v>
      </c>
      <c r="U85" s="86">
        <v>9</v>
      </c>
      <c r="V85" s="86">
        <v>762</v>
      </c>
      <c r="W85" s="2">
        <v>16328</v>
      </c>
      <c r="AF85" s="1">
        <v>11076</v>
      </c>
      <c r="AG85" s="1">
        <v>250</v>
      </c>
      <c r="AH85" s="2">
        <v>988.85</v>
      </c>
    </row>
    <row r="86" spans="19:34" x14ac:dyDescent="0.25">
      <c r="S86" s="1">
        <v>220</v>
      </c>
      <c r="T86" s="1">
        <v>2339</v>
      </c>
      <c r="U86" s="86">
        <v>3</v>
      </c>
      <c r="V86" s="86">
        <v>25</v>
      </c>
      <c r="W86" s="2">
        <v>1100.76</v>
      </c>
      <c r="AF86" s="1">
        <v>11317</v>
      </c>
      <c r="AG86" s="1">
        <v>104</v>
      </c>
      <c r="AH86" s="2">
        <v>86.66</v>
      </c>
    </row>
    <row r="87" spans="19:34" x14ac:dyDescent="0.25">
      <c r="S87" s="1">
        <v>220</v>
      </c>
      <c r="T87" s="1">
        <v>2340</v>
      </c>
      <c r="U87" s="86">
        <v>3</v>
      </c>
      <c r="V87" s="86">
        <v>15</v>
      </c>
      <c r="W87" s="2">
        <v>484.32</v>
      </c>
      <c r="AF87" s="1">
        <v>11596</v>
      </c>
      <c r="AG87" s="1">
        <v>360</v>
      </c>
      <c r="AH87" s="2">
        <v>4734.8</v>
      </c>
    </row>
    <row r="88" spans="19:34" x14ac:dyDescent="0.25">
      <c r="S88" s="1">
        <v>220</v>
      </c>
      <c r="T88" s="1">
        <v>2343</v>
      </c>
      <c r="U88" s="86">
        <v>7</v>
      </c>
      <c r="V88" s="86">
        <v>70</v>
      </c>
      <c r="W88" s="2">
        <v>1378.69</v>
      </c>
      <c r="AF88" s="1">
        <v>11806</v>
      </c>
      <c r="AG88" s="1">
        <v>360</v>
      </c>
      <c r="AH88" s="2">
        <v>1492.06</v>
      </c>
    </row>
    <row r="89" spans="19:34" x14ac:dyDescent="0.25">
      <c r="S89" s="1">
        <v>220</v>
      </c>
      <c r="T89" s="1">
        <v>2352</v>
      </c>
      <c r="U89" s="86">
        <v>4</v>
      </c>
      <c r="V89" s="86">
        <v>16</v>
      </c>
      <c r="W89" s="2">
        <v>510.04</v>
      </c>
      <c r="AF89" s="1">
        <v>11977</v>
      </c>
      <c r="AG89" s="1">
        <v>104</v>
      </c>
      <c r="AH89" s="2">
        <v>86.66</v>
      </c>
    </row>
    <row r="90" spans="19:34" x14ac:dyDescent="0.25">
      <c r="S90" s="1">
        <v>220</v>
      </c>
      <c r="T90" s="1">
        <v>2353</v>
      </c>
      <c r="U90" s="86">
        <v>4</v>
      </c>
      <c r="V90" s="86">
        <v>32</v>
      </c>
      <c r="W90" s="2">
        <v>521.04</v>
      </c>
      <c r="AF90" s="1">
        <v>11979</v>
      </c>
      <c r="AG90" s="1">
        <v>250</v>
      </c>
      <c r="AH90" s="2">
        <v>307.51</v>
      </c>
    </row>
    <row r="91" spans="19:34" x14ac:dyDescent="0.25">
      <c r="S91" s="1">
        <v>220</v>
      </c>
      <c r="T91" s="1">
        <v>2354</v>
      </c>
      <c r="U91" s="86">
        <v>4</v>
      </c>
      <c r="V91" s="86">
        <v>32</v>
      </c>
      <c r="W91" s="2">
        <v>1157.77</v>
      </c>
      <c r="AF91" s="1">
        <v>12058</v>
      </c>
      <c r="AG91" s="1">
        <v>250</v>
      </c>
      <c r="AH91" s="2">
        <v>179.84</v>
      </c>
    </row>
    <row r="92" spans="19:34" x14ac:dyDescent="0.25">
      <c r="S92" s="1">
        <v>220</v>
      </c>
      <c r="T92" s="1">
        <v>2635</v>
      </c>
      <c r="U92" s="86">
        <v>5</v>
      </c>
      <c r="V92" s="86">
        <v>484</v>
      </c>
      <c r="W92" s="2">
        <v>11243.18</v>
      </c>
      <c r="AF92" s="1">
        <v>12076</v>
      </c>
      <c r="AG92" s="1">
        <v>250</v>
      </c>
      <c r="AH92" s="2">
        <v>629.24</v>
      </c>
    </row>
    <row r="93" spans="19:34" x14ac:dyDescent="0.25">
      <c r="S93" s="1">
        <v>220</v>
      </c>
      <c r="T93" s="1">
        <v>3116</v>
      </c>
      <c r="U93" s="86">
        <v>8</v>
      </c>
      <c r="V93" s="86">
        <v>42</v>
      </c>
      <c r="W93" s="2">
        <v>1673.46</v>
      </c>
      <c r="AF93" s="1">
        <v>12583</v>
      </c>
      <c r="AG93" s="1">
        <v>250</v>
      </c>
      <c r="AH93" s="2">
        <v>2243.36</v>
      </c>
    </row>
    <row r="94" spans="19:34" x14ac:dyDescent="0.25">
      <c r="S94" s="1">
        <v>220</v>
      </c>
      <c r="T94" s="1">
        <v>3175</v>
      </c>
      <c r="U94" s="86">
        <v>6</v>
      </c>
      <c r="V94" s="86">
        <v>46</v>
      </c>
      <c r="W94" s="2">
        <v>2060.42</v>
      </c>
      <c r="AF94" s="1">
        <v>13191</v>
      </c>
      <c r="AG94" s="1">
        <v>450</v>
      </c>
      <c r="AH94" s="2">
        <v>92.01</v>
      </c>
    </row>
    <row r="95" spans="19:34" x14ac:dyDescent="0.25">
      <c r="S95" s="1">
        <v>220</v>
      </c>
      <c r="T95" s="1">
        <v>3185</v>
      </c>
      <c r="U95" s="86">
        <v>3</v>
      </c>
      <c r="V95" s="86">
        <v>9</v>
      </c>
      <c r="W95" s="2">
        <v>235.61</v>
      </c>
      <c r="AF95" s="1">
        <v>13257</v>
      </c>
      <c r="AG95" s="1">
        <v>400</v>
      </c>
      <c r="AH95" s="2">
        <v>38.03</v>
      </c>
    </row>
    <row r="96" spans="19:34" x14ac:dyDescent="0.25">
      <c r="S96" s="1">
        <v>220</v>
      </c>
      <c r="T96" s="1">
        <v>9237</v>
      </c>
      <c r="U96" s="86">
        <v>3</v>
      </c>
      <c r="V96" s="86">
        <v>46</v>
      </c>
      <c r="W96" s="2">
        <v>970.76</v>
      </c>
      <c r="AF96" s="1">
        <v>13275</v>
      </c>
      <c r="AG96" s="1">
        <v>320</v>
      </c>
      <c r="AH96" s="2">
        <v>210.73</v>
      </c>
    </row>
    <row r="97" spans="19:34" x14ac:dyDescent="0.25">
      <c r="S97" s="1">
        <v>220</v>
      </c>
      <c r="T97" s="1">
        <v>9300</v>
      </c>
      <c r="U97" s="86">
        <v>2</v>
      </c>
      <c r="V97" s="86">
        <v>12</v>
      </c>
      <c r="W97" s="2">
        <v>734.19</v>
      </c>
      <c r="AF97" s="1">
        <v>13684</v>
      </c>
      <c r="AG97" s="1">
        <v>450</v>
      </c>
      <c r="AH97" s="2">
        <v>2121.96</v>
      </c>
    </row>
    <row r="98" spans="19:34" x14ac:dyDescent="0.25">
      <c r="S98" s="1">
        <v>250</v>
      </c>
      <c r="T98" s="1">
        <v>5103</v>
      </c>
      <c r="U98" s="86">
        <v>8</v>
      </c>
      <c r="V98" s="86">
        <v>306</v>
      </c>
      <c r="W98" s="2">
        <v>7383.69</v>
      </c>
      <c r="AF98" s="1">
        <v>13840</v>
      </c>
      <c r="AG98" s="1">
        <v>4980</v>
      </c>
      <c r="AH98" s="2">
        <v>113.63</v>
      </c>
    </row>
    <row r="99" spans="19:34" x14ac:dyDescent="0.25">
      <c r="S99" s="1">
        <v>250</v>
      </c>
      <c r="T99" s="1">
        <v>5112</v>
      </c>
      <c r="U99" s="86">
        <v>4</v>
      </c>
      <c r="V99" s="86">
        <v>7</v>
      </c>
      <c r="W99" s="2">
        <v>324.75</v>
      </c>
      <c r="AF99" s="1">
        <v>14091</v>
      </c>
      <c r="AG99" s="1">
        <v>290</v>
      </c>
      <c r="AH99" s="2">
        <v>256.44</v>
      </c>
    </row>
    <row r="100" spans="19:34" x14ac:dyDescent="0.25">
      <c r="S100" s="1">
        <v>250</v>
      </c>
      <c r="T100" s="1">
        <v>5124</v>
      </c>
      <c r="U100" s="86">
        <v>4</v>
      </c>
      <c r="V100" s="86">
        <v>69</v>
      </c>
      <c r="W100" s="2">
        <v>1952.32</v>
      </c>
      <c r="AF100" s="1">
        <v>14123</v>
      </c>
      <c r="AG100" s="1">
        <v>280</v>
      </c>
      <c r="AH100" s="2">
        <v>263.64</v>
      </c>
    </row>
    <row r="101" spans="19:34" x14ac:dyDescent="0.25">
      <c r="S101" s="1">
        <v>250</v>
      </c>
      <c r="T101" s="1">
        <v>5125</v>
      </c>
      <c r="U101" s="86">
        <v>10</v>
      </c>
      <c r="V101" s="86">
        <v>279</v>
      </c>
      <c r="W101" s="2">
        <v>4678.9799999999996</v>
      </c>
      <c r="AF101" s="1">
        <v>14161</v>
      </c>
      <c r="AG101" s="1">
        <v>4980</v>
      </c>
      <c r="AH101" s="2">
        <v>222.84</v>
      </c>
    </row>
    <row r="102" spans="19:34" x14ac:dyDescent="0.25">
      <c r="S102" s="1">
        <v>250</v>
      </c>
      <c r="T102" s="1">
        <v>5127</v>
      </c>
      <c r="U102" s="86">
        <v>10</v>
      </c>
      <c r="V102" s="86">
        <v>99</v>
      </c>
      <c r="W102" s="2">
        <v>2013.27</v>
      </c>
      <c r="AF102" s="1">
        <v>14491</v>
      </c>
      <c r="AG102" s="1">
        <v>650</v>
      </c>
      <c r="AH102" s="2">
        <v>142.07</v>
      </c>
    </row>
    <row r="103" spans="19:34" x14ac:dyDescent="0.25">
      <c r="S103" s="1">
        <v>250</v>
      </c>
      <c r="T103" s="1">
        <v>5133</v>
      </c>
      <c r="U103" s="86">
        <v>5</v>
      </c>
      <c r="V103" s="86">
        <v>205</v>
      </c>
      <c r="W103" s="2">
        <v>4641.82</v>
      </c>
      <c r="AF103" s="1">
        <v>14549</v>
      </c>
      <c r="AG103" s="1">
        <v>280</v>
      </c>
      <c r="AH103" s="2">
        <v>79.510000000000005</v>
      </c>
    </row>
    <row r="104" spans="19:34" x14ac:dyDescent="0.25">
      <c r="S104" s="1">
        <v>250</v>
      </c>
      <c r="T104" s="1">
        <v>5134</v>
      </c>
      <c r="U104" s="86">
        <v>8</v>
      </c>
      <c r="V104" s="86">
        <v>37</v>
      </c>
      <c r="W104" s="2">
        <v>900.68</v>
      </c>
      <c r="AF104" s="1">
        <v>14555</v>
      </c>
      <c r="AG104" s="1">
        <v>150</v>
      </c>
      <c r="AH104" s="2">
        <v>197.73</v>
      </c>
    </row>
    <row r="105" spans="19:34" x14ac:dyDescent="0.25">
      <c r="S105" s="1">
        <v>250</v>
      </c>
      <c r="T105" s="1">
        <v>5174</v>
      </c>
      <c r="U105" s="86">
        <v>11</v>
      </c>
      <c r="V105" s="86">
        <v>108</v>
      </c>
      <c r="W105" s="2">
        <v>5298.13</v>
      </c>
      <c r="AF105" s="1">
        <v>14726</v>
      </c>
      <c r="AG105" s="1">
        <v>220</v>
      </c>
      <c r="AH105" s="2">
        <v>111.03</v>
      </c>
    </row>
    <row r="106" spans="19:34" x14ac:dyDescent="0.25">
      <c r="S106" s="1">
        <v>250</v>
      </c>
      <c r="T106" s="1">
        <v>5176</v>
      </c>
      <c r="U106" s="86">
        <v>4</v>
      </c>
      <c r="V106" s="86">
        <v>9</v>
      </c>
      <c r="W106" s="2">
        <v>163.28</v>
      </c>
      <c r="AF106" s="1">
        <v>15466</v>
      </c>
      <c r="AG106" s="1">
        <v>280</v>
      </c>
      <c r="AH106" s="2">
        <v>50.83</v>
      </c>
    </row>
    <row r="107" spans="19:34" x14ac:dyDescent="0.25">
      <c r="S107" s="1">
        <v>250</v>
      </c>
      <c r="T107" s="1">
        <v>5177</v>
      </c>
      <c r="U107" s="86">
        <v>19</v>
      </c>
      <c r="V107" s="86">
        <v>106</v>
      </c>
      <c r="W107" s="2">
        <v>2555.77</v>
      </c>
      <c r="AF107" s="1">
        <v>16363</v>
      </c>
      <c r="AG107" s="1">
        <v>280</v>
      </c>
      <c r="AH107" s="2">
        <v>26.2</v>
      </c>
    </row>
    <row r="108" spans="19:34" x14ac:dyDescent="0.25">
      <c r="S108" s="1">
        <v>250</v>
      </c>
      <c r="T108" s="1">
        <v>5187</v>
      </c>
      <c r="U108" s="86">
        <v>7</v>
      </c>
      <c r="V108" s="86">
        <v>14</v>
      </c>
      <c r="W108" s="2">
        <v>513.29</v>
      </c>
      <c r="AF108" s="1">
        <v>17440</v>
      </c>
      <c r="AG108" s="1">
        <v>260</v>
      </c>
      <c r="AH108" s="2">
        <v>406.74</v>
      </c>
    </row>
    <row r="109" spans="19:34" x14ac:dyDescent="0.25">
      <c r="S109" s="1">
        <v>250</v>
      </c>
      <c r="T109" s="1">
        <v>5201</v>
      </c>
      <c r="U109" s="86">
        <v>10</v>
      </c>
      <c r="V109" s="86">
        <v>164</v>
      </c>
      <c r="W109" s="2">
        <v>3438.04</v>
      </c>
      <c r="AF109" s="1">
        <v>17624</v>
      </c>
      <c r="AG109" s="1">
        <v>220</v>
      </c>
      <c r="AH109" s="2">
        <v>735.96</v>
      </c>
    </row>
    <row r="110" spans="19:34" x14ac:dyDescent="0.25">
      <c r="S110" s="1">
        <v>250</v>
      </c>
      <c r="T110" s="1">
        <v>5204</v>
      </c>
      <c r="U110" s="86">
        <v>6</v>
      </c>
      <c r="V110" s="86">
        <v>16</v>
      </c>
      <c r="W110" s="2">
        <v>879.85</v>
      </c>
      <c r="AF110" s="1">
        <v>18045</v>
      </c>
      <c r="AG110" s="1">
        <v>450</v>
      </c>
      <c r="AH110" s="2">
        <v>112.02</v>
      </c>
    </row>
    <row r="111" spans="19:34" x14ac:dyDescent="0.25">
      <c r="S111" s="1">
        <v>250</v>
      </c>
      <c r="T111" s="1">
        <v>5211</v>
      </c>
      <c r="U111" s="86">
        <v>11</v>
      </c>
      <c r="V111" s="86">
        <v>686</v>
      </c>
      <c r="W111" s="2">
        <v>13396.06</v>
      </c>
      <c r="AF111" s="1">
        <v>18719</v>
      </c>
      <c r="AG111" s="1">
        <v>260</v>
      </c>
      <c r="AH111" s="2">
        <v>1044.54</v>
      </c>
    </row>
    <row r="112" spans="19:34" x14ac:dyDescent="0.25">
      <c r="S112" s="1">
        <v>250</v>
      </c>
      <c r="T112" s="1">
        <v>5219</v>
      </c>
      <c r="U112" s="86">
        <v>5</v>
      </c>
      <c r="V112" s="86">
        <v>13</v>
      </c>
      <c r="W112" s="2">
        <v>569.47</v>
      </c>
      <c r="AF112" s="1">
        <v>19122</v>
      </c>
      <c r="AG112" s="1">
        <v>450</v>
      </c>
      <c r="AH112" s="2">
        <v>71.69</v>
      </c>
    </row>
    <row r="113" spans="19:34" x14ac:dyDescent="0.25">
      <c r="S113" s="1">
        <v>250</v>
      </c>
      <c r="T113" s="1">
        <v>5222</v>
      </c>
      <c r="U113" s="86">
        <v>8</v>
      </c>
      <c r="V113" s="86">
        <v>58</v>
      </c>
      <c r="W113" s="2">
        <v>1294.77</v>
      </c>
      <c r="AF113" s="1">
        <v>19520</v>
      </c>
      <c r="AG113" s="1">
        <v>150</v>
      </c>
      <c r="AH113" s="2">
        <v>42.69</v>
      </c>
    </row>
    <row r="114" spans="19:34" x14ac:dyDescent="0.25">
      <c r="S114" s="1">
        <v>250</v>
      </c>
      <c r="T114" s="1">
        <v>5224</v>
      </c>
      <c r="U114" s="86">
        <v>4</v>
      </c>
      <c r="V114" s="86">
        <v>17</v>
      </c>
      <c r="W114" s="2">
        <v>842.07</v>
      </c>
      <c r="AF114" s="1">
        <v>19730</v>
      </c>
      <c r="AG114" s="1">
        <v>400</v>
      </c>
      <c r="AH114" s="2">
        <v>75.45</v>
      </c>
    </row>
    <row r="115" spans="19:34" x14ac:dyDescent="0.25">
      <c r="S115" s="1">
        <v>250</v>
      </c>
      <c r="T115" s="1">
        <v>5231</v>
      </c>
      <c r="U115" s="86">
        <v>3</v>
      </c>
      <c r="V115" s="86">
        <v>14</v>
      </c>
      <c r="W115" s="2">
        <v>380.45</v>
      </c>
      <c r="AF115" s="1">
        <v>19811</v>
      </c>
      <c r="AG115" s="1">
        <v>150</v>
      </c>
      <c r="AH115" s="2">
        <v>45.9</v>
      </c>
    </row>
    <row r="116" spans="19:34" x14ac:dyDescent="0.25">
      <c r="S116" s="1">
        <v>250</v>
      </c>
      <c r="T116" s="1">
        <v>5232</v>
      </c>
      <c r="U116" s="86">
        <v>22</v>
      </c>
      <c r="V116" s="86">
        <v>152</v>
      </c>
      <c r="W116" s="2">
        <v>5078.42</v>
      </c>
      <c r="AF116" s="1">
        <v>21335</v>
      </c>
      <c r="AG116" s="1">
        <v>4980</v>
      </c>
      <c r="AH116" s="2">
        <v>771.02</v>
      </c>
    </row>
    <row r="117" spans="19:34" x14ac:dyDescent="0.25">
      <c r="S117" s="1">
        <v>250</v>
      </c>
      <c r="T117" s="1">
        <v>5233</v>
      </c>
      <c r="U117" s="86">
        <v>2</v>
      </c>
      <c r="V117" s="86">
        <v>301</v>
      </c>
      <c r="W117" s="2">
        <v>4097.41</v>
      </c>
      <c r="AF117" s="1">
        <v>21643</v>
      </c>
      <c r="AG117" s="1">
        <v>400</v>
      </c>
      <c r="AH117" s="2">
        <v>33.46</v>
      </c>
    </row>
    <row r="118" spans="19:34" x14ac:dyDescent="0.25">
      <c r="S118" s="1">
        <v>250</v>
      </c>
      <c r="T118" s="1">
        <v>5234</v>
      </c>
      <c r="U118" s="86">
        <v>2</v>
      </c>
      <c r="V118" s="86">
        <v>3</v>
      </c>
      <c r="W118" s="2">
        <v>28.15</v>
      </c>
      <c r="AF118" s="1">
        <v>21666</v>
      </c>
      <c r="AG118" s="1">
        <v>400</v>
      </c>
      <c r="AH118" s="2">
        <v>61.64</v>
      </c>
    </row>
    <row r="119" spans="19:34" x14ac:dyDescent="0.25">
      <c r="S119" s="1">
        <v>250</v>
      </c>
      <c r="T119" s="1">
        <v>5236</v>
      </c>
      <c r="U119" s="86">
        <v>9</v>
      </c>
      <c r="V119" s="86">
        <v>87</v>
      </c>
      <c r="W119" s="2">
        <v>2488.91</v>
      </c>
      <c r="AF119" s="1">
        <v>21882</v>
      </c>
      <c r="AG119" s="1">
        <v>290</v>
      </c>
      <c r="AH119" s="2">
        <v>130.91999999999999</v>
      </c>
    </row>
    <row r="120" spans="19:34" x14ac:dyDescent="0.25">
      <c r="S120" s="1">
        <v>250</v>
      </c>
      <c r="T120" s="1">
        <v>5237</v>
      </c>
      <c r="U120" s="86">
        <v>2</v>
      </c>
      <c r="V120" s="86">
        <v>259</v>
      </c>
      <c r="W120" s="2">
        <v>3724.64</v>
      </c>
      <c r="AF120" s="1">
        <v>22839</v>
      </c>
      <c r="AG120" s="1">
        <v>150</v>
      </c>
      <c r="AH120" s="2">
        <v>798.6</v>
      </c>
    </row>
    <row r="121" spans="19:34" x14ac:dyDescent="0.25">
      <c r="S121" s="1">
        <v>250</v>
      </c>
      <c r="T121" s="1">
        <v>5239</v>
      </c>
      <c r="U121" s="86">
        <v>2</v>
      </c>
      <c r="V121" s="86">
        <v>2</v>
      </c>
      <c r="W121" s="2">
        <v>95.49</v>
      </c>
      <c r="AF121" s="1">
        <v>23059</v>
      </c>
      <c r="AG121" s="1">
        <v>400</v>
      </c>
      <c r="AH121" s="2">
        <v>225.91</v>
      </c>
    </row>
    <row r="122" spans="19:34" x14ac:dyDescent="0.25">
      <c r="S122" s="1">
        <v>260</v>
      </c>
      <c r="T122" s="1">
        <v>2611</v>
      </c>
      <c r="U122" s="86">
        <v>3</v>
      </c>
      <c r="V122" s="86">
        <v>5</v>
      </c>
      <c r="W122" s="2">
        <v>347.38</v>
      </c>
      <c r="AF122" s="1">
        <v>23365</v>
      </c>
      <c r="AG122" s="1">
        <v>320</v>
      </c>
      <c r="AH122" s="2">
        <v>19.940000000000001</v>
      </c>
    </row>
    <row r="123" spans="19:34" x14ac:dyDescent="0.25">
      <c r="S123" s="1">
        <v>260</v>
      </c>
      <c r="T123" s="1">
        <v>2615</v>
      </c>
      <c r="U123" s="86">
        <v>5</v>
      </c>
      <c r="V123" s="86">
        <v>41</v>
      </c>
      <c r="W123" s="2">
        <v>1826.26</v>
      </c>
      <c r="AF123" s="1">
        <v>23643</v>
      </c>
      <c r="AG123" s="1">
        <v>290</v>
      </c>
      <c r="AH123" s="2">
        <v>18.920000000000002</v>
      </c>
    </row>
    <row r="124" spans="19:34" x14ac:dyDescent="0.25">
      <c r="S124" s="1">
        <v>260</v>
      </c>
      <c r="T124" s="1">
        <v>2619</v>
      </c>
      <c r="U124" s="86">
        <v>4</v>
      </c>
      <c r="V124" s="86">
        <v>20</v>
      </c>
      <c r="W124" s="2">
        <v>313.02</v>
      </c>
      <c r="AF124" s="1">
        <v>23943</v>
      </c>
      <c r="AG124" s="1">
        <v>290</v>
      </c>
      <c r="AH124" s="2">
        <v>592.08000000000004</v>
      </c>
    </row>
    <row r="125" spans="19:34" x14ac:dyDescent="0.25">
      <c r="S125" s="1">
        <v>260</v>
      </c>
      <c r="T125" s="1">
        <v>2621</v>
      </c>
      <c r="U125" s="86">
        <v>13</v>
      </c>
      <c r="V125" s="86">
        <v>63</v>
      </c>
      <c r="W125" s="2">
        <v>2778.59</v>
      </c>
      <c r="AF125" s="1">
        <v>23954</v>
      </c>
      <c r="AG125" s="1">
        <v>260</v>
      </c>
      <c r="AH125" s="2">
        <v>585.15</v>
      </c>
    </row>
    <row r="126" spans="19:34" x14ac:dyDescent="0.25">
      <c r="S126" s="1">
        <v>260</v>
      </c>
      <c r="T126" s="1">
        <v>2628</v>
      </c>
      <c r="U126" s="86">
        <v>9</v>
      </c>
      <c r="V126" s="86">
        <v>54</v>
      </c>
      <c r="W126" s="2">
        <v>2361.9499999999998</v>
      </c>
      <c r="AF126" s="1">
        <v>24283</v>
      </c>
      <c r="AG126" s="1">
        <v>650</v>
      </c>
      <c r="AH126" s="2">
        <v>33.409999999999997</v>
      </c>
    </row>
    <row r="127" spans="19:34" x14ac:dyDescent="0.25">
      <c r="S127" s="1">
        <v>260</v>
      </c>
      <c r="T127" s="1">
        <v>2629</v>
      </c>
      <c r="U127" s="86">
        <v>5</v>
      </c>
      <c r="V127" s="86">
        <v>8</v>
      </c>
      <c r="W127" s="2">
        <v>251.55</v>
      </c>
      <c r="AF127" s="1">
        <v>24832</v>
      </c>
      <c r="AG127" s="1">
        <v>450</v>
      </c>
      <c r="AH127" s="2">
        <v>2467.84</v>
      </c>
    </row>
    <row r="128" spans="19:34" x14ac:dyDescent="0.25">
      <c r="S128" s="1">
        <v>260</v>
      </c>
      <c r="T128" s="1">
        <v>2636</v>
      </c>
      <c r="U128" s="86">
        <v>6</v>
      </c>
      <c r="V128" s="86">
        <v>253</v>
      </c>
      <c r="W128" s="2">
        <v>6522.03</v>
      </c>
      <c r="AF128" s="1">
        <v>24977</v>
      </c>
      <c r="AG128" s="1">
        <v>650</v>
      </c>
      <c r="AH128" s="2">
        <v>398.46</v>
      </c>
    </row>
    <row r="129" spans="19:34" x14ac:dyDescent="0.25">
      <c r="S129" s="1">
        <v>260</v>
      </c>
      <c r="T129" s="1">
        <v>2637</v>
      </c>
      <c r="U129" s="86">
        <v>11</v>
      </c>
      <c r="V129" s="86">
        <v>16</v>
      </c>
      <c r="W129" s="2">
        <v>1156.7</v>
      </c>
      <c r="AF129" s="1">
        <v>25201</v>
      </c>
      <c r="AG129" s="1">
        <v>150</v>
      </c>
      <c r="AH129" s="2">
        <v>512.28</v>
      </c>
    </row>
    <row r="130" spans="19:34" x14ac:dyDescent="0.25">
      <c r="S130" s="1">
        <v>260</v>
      </c>
      <c r="T130" s="1">
        <v>2642</v>
      </c>
      <c r="U130" s="86">
        <v>7</v>
      </c>
      <c r="V130" s="86">
        <v>60</v>
      </c>
      <c r="W130" s="2">
        <v>1483.66</v>
      </c>
      <c r="AF130" s="1">
        <v>26028</v>
      </c>
      <c r="AG130" s="1">
        <v>270</v>
      </c>
      <c r="AH130" s="2">
        <v>912.27</v>
      </c>
    </row>
    <row r="131" spans="19:34" x14ac:dyDescent="0.25">
      <c r="S131" s="1">
        <v>260</v>
      </c>
      <c r="T131" s="1">
        <v>2651</v>
      </c>
      <c r="U131" s="86">
        <v>2</v>
      </c>
      <c r="V131" s="86">
        <v>25</v>
      </c>
      <c r="W131" s="2">
        <v>581.91</v>
      </c>
      <c r="AF131" s="1">
        <v>26641</v>
      </c>
      <c r="AG131" s="1">
        <v>260</v>
      </c>
      <c r="AH131" s="2">
        <v>7271.04</v>
      </c>
    </row>
    <row r="132" spans="19:34" x14ac:dyDescent="0.25">
      <c r="S132" s="1">
        <v>260</v>
      </c>
      <c r="T132" s="1">
        <v>2658</v>
      </c>
      <c r="U132" s="86">
        <v>9</v>
      </c>
      <c r="V132" s="86">
        <v>384</v>
      </c>
      <c r="W132" s="2">
        <v>9067.98</v>
      </c>
      <c r="AF132" s="1">
        <v>26762</v>
      </c>
      <c r="AG132" s="1">
        <v>280</v>
      </c>
      <c r="AH132" s="2">
        <v>39.159999999999997</v>
      </c>
    </row>
    <row r="133" spans="19:34" x14ac:dyDescent="0.25">
      <c r="S133" s="1">
        <v>260</v>
      </c>
      <c r="T133" s="1">
        <v>2663</v>
      </c>
      <c r="U133" s="86">
        <v>1</v>
      </c>
      <c r="V133" s="86">
        <v>8</v>
      </c>
      <c r="W133" s="2">
        <v>124.43</v>
      </c>
      <c r="AF133" s="1">
        <v>26827</v>
      </c>
      <c r="AG133" s="1">
        <v>800</v>
      </c>
      <c r="AH133" s="2">
        <v>481.32</v>
      </c>
    </row>
    <row r="134" spans="19:34" x14ac:dyDescent="0.25">
      <c r="S134" s="1">
        <v>260</v>
      </c>
      <c r="T134" s="1">
        <v>2667</v>
      </c>
      <c r="U134" s="86">
        <v>3</v>
      </c>
      <c r="V134" s="86">
        <v>15</v>
      </c>
      <c r="W134" s="2">
        <v>204.56</v>
      </c>
      <c r="AF134" s="1">
        <v>26909</v>
      </c>
      <c r="AG134" s="1">
        <v>400</v>
      </c>
      <c r="AH134" s="2">
        <v>82.04</v>
      </c>
    </row>
    <row r="135" spans="19:34" x14ac:dyDescent="0.25">
      <c r="S135" s="1">
        <v>260</v>
      </c>
      <c r="T135" s="1">
        <v>2674</v>
      </c>
      <c r="U135" s="86">
        <v>3</v>
      </c>
      <c r="V135" s="86">
        <v>6</v>
      </c>
      <c r="W135" s="2">
        <v>99.66</v>
      </c>
      <c r="AF135" s="1">
        <v>27244</v>
      </c>
      <c r="AG135" s="1">
        <v>290</v>
      </c>
      <c r="AH135" s="2">
        <v>43.44</v>
      </c>
    </row>
    <row r="136" spans="19:34" x14ac:dyDescent="0.25">
      <c r="S136" s="1">
        <v>260</v>
      </c>
      <c r="T136" s="1">
        <v>2680</v>
      </c>
      <c r="U136" s="86">
        <v>5</v>
      </c>
      <c r="V136" s="86">
        <v>38</v>
      </c>
      <c r="W136" s="2">
        <v>1789.95</v>
      </c>
      <c r="AF136" s="1">
        <v>27355</v>
      </c>
      <c r="AG136" s="1">
        <v>340</v>
      </c>
      <c r="AH136" s="2">
        <v>409.44</v>
      </c>
    </row>
    <row r="137" spans="19:34" x14ac:dyDescent="0.25">
      <c r="S137" s="1">
        <v>260</v>
      </c>
      <c r="T137" s="1">
        <v>2683</v>
      </c>
      <c r="U137" s="86">
        <v>2</v>
      </c>
      <c r="V137" s="86">
        <v>19</v>
      </c>
      <c r="W137" s="2">
        <v>346.38</v>
      </c>
      <c r="AF137" s="1">
        <v>27536</v>
      </c>
      <c r="AG137" s="1">
        <v>220</v>
      </c>
      <c r="AH137" s="2">
        <v>223.6</v>
      </c>
    </row>
    <row r="138" spans="19:34" x14ac:dyDescent="0.25">
      <c r="S138" s="1">
        <v>260</v>
      </c>
      <c r="T138" s="1">
        <v>2684</v>
      </c>
      <c r="U138" s="86">
        <v>2</v>
      </c>
      <c r="V138" s="86">
        <v>5</v>
      </c>
      <c r="W138" s="2">
        <v>131.80000000000001</v>
      </c>
      <c r="AF138" s="1">
        <v>28169</v>
      </c>
      <c r="AG138" s="1">
        <v>400</v>
      </c>
      <c r="AH138" s="2">
        <v>447.67</v>
      </c>
    </row>
    <row r="139" spans="19:34" x14ac:dyDescent="0.25">
      <c r="S139" s="1">
        <v>260</v>
      </c>
      <c r="T139" s="1">
        <v>2685</v>
      </c>
      <c r="U139" s="86">
        <v>2</v>
      </c>
      <c r="V139" s="86">
        <v>5</v>
      </c>
      <c r="W139" s="2">
        <v>232.7</v>
      </c>
      <c r="AF139" s="1">
        <v>28386</v>
      </c>
      <c r="AG139" s="1">
        <v>150</v>
      </c>
      <c r="AH139" s="2">
        <v>128.07</v>
      </c>
    </row>
    <row r="140" spans="19:34" x14ac:dyDescent="0.25">
      <c r="S140" s="1">
        <v>260</v>
      </c>
      <c r="T140" s="1">
        <v>2686</v>
      </c>
      <c r="U140" s="86">
        <v>2</v>
      </c>
      <c r="V140" s="86">
        <v>50</v>
      </c>
      <c r="W140" s="2">
        <v>1109.4100000000001</v>
      </c>
      <c r="AF140" s="1">
        <v>28823</v>
      </c>
      <c r="AG140" s="1">
        <v>290</v>
      </c>
      <c r="AH140" s="2">
        <v>498</v>
      </c>
    </row>
    <row r="141" spans="19:34" x14ac:dyDescent="0.25">
      <c r="S141" s="1">
        <v>260</v>
      </c>
      <c r="T141" s="1">
        <v>2687</v>
      </c>
      <c r="U141" s="86">
        <v>9</v>
      </c>
      <c r="V141" s="86">
        <v>17</v>
      </c>
      <c r="W141" s="2">
        <v>1205.1400000000001</v>
      </c>
      <c r="AF141" s="1">
        <v>28832</v>
      </c>
      <c r="AG141" s="1">
        <v>150</v>
      </c>
      <c r="AH141" s="2">
        <v>451.86</v>
      </c>
    </row>
    <row r="142" spans="19:34" x14ac:dyDescent="0.25">
      <c r="S142" s="1">
        <v>260</v>
      </c>
      <c r="T142" s="1">
        <v>2688</v>
      </c>
      <c r="U142" s="86">
        <v>3</v>
      </c>
      <c r="V142" s="86">
        <v>41</v>
      </c>
      <c r="W142" s="2">
        <v>1341.71</v>
      </c>
      <c r="AF142" s="1">
        <v>29424</v>
      </c>
      <c r="AG142" s="1">
        <v>150</v>
      </c>
      <c r="AH142" s="2">
        <v>319.74</v>
      </c>
    </row>
    <row r="143" spans="19:34" x14ac:dyDescent="0.25">
      <c r="S143" s="1">
        <v>260</v>
      </c>
      <c r="T143" s="1">
        <v>2689</v>
      </c>
      <c r="U143" s="86">
        <v>1</v>
      </c>
      <c r="V143" s="86">
        <v>1</v>
      </c>
      <c r="W143" s="2">
        <v>42.69</v>
      </c>
      <c r="AF143" s="1">
        <v>29545</v>
      </c>
      <c r="AG143" s="1">
        <v>320</v>
      </c>
      <c r="AH143" s="2">
        <v>733.21</v>
      </c>
    </row>
    <row r="144" spans="19:34" x14ac:dyDescent="0.25">
      <c r="S144" s="1">
        <v>260</v>
      </c>
      <c r="T144" s="1">
        <v>5119</v>
      </c>
      <c r="U144" s="86">
        <v>2</v>
      </c>
      <c r="V144" s="86">
        <v>27</v>
      </c>
      <c r="W144" s="2">
        <v>1460.33</v>
      </c>
      <c r="AF144" s="1">
        <v>29773</v>
      </c>
      <c r="AG144" s="1">
        <v>270</v>
      </c>
      <c r="AH144" s="2">
        <v>1331.22</v>
      </c>
    </row>
    <row r="145" spans="19:34" x14ac:dyDescent="0.25">
      <c r="S145" s="1">
        <v>260</v>
      </c>
      <c r="T145" s="1">
        <v>5135</v>
      </c>
      <c r="U145" s="86">
        <v>4</v>
      </c>
      <c r="V145" s="86">
        <v>74</v>
      </c>
      <c r="W145" s="2">
        <v>8000.44</v>
      </c>
      <c r="AF145" s="1">
        <v>31259</v>
      </c>
      <c r="AG145" s="1">
        <v>450</v>
      </c>
      <c r="AH145" s="2">
        <v>255.19</v>
      </c>
    </row>
    <row r="146" spans="19:34" x14ac:dyDescent="0.25">
      <c r="S146" s="1">
        <v>270</v>
      </c>
      <c r="T146" s="1">
        <v>1532</v>
      </c>
      <c r="U146" s="86">
        <v>6</v>
      </c>
      <c r="V146" s="86">
        <v>8674</v>
      </c>
      <c r="W146" s="2">
        <v>129431.44</v>
      </c>
      <c r="AF146" s="1">
        <v>31314</v>
      </c>
      <c r="AG146" s="1">
        <v>400</v>
      </c>
      <c r="AH146" s="2">
        <v>2052.73</v>
      </c>
    </row>
    <row r="147" spans="19:34" x14ac:dyDescent="0.25">
      <c r="S147" s="1">
        <v>270</v>
      </c>
      <c r="T147" s="1">
        <v>2721</v>
      </c>
      <c r="U147" s="86">
        <v>4</v>
      </c>
      <c r="V147" s="86">
        <v>248</v>
      </c>
      <c r="W147" s="2">
        <v>4030.43</v>
      </c>
      <c r="AF147" s="1">
        <v>31521</v>
      </c>
      <c r="AG147" s="1">
        <v>450</v>
      </c>
      <c r="AH147" s="2">
        <v>1310.4000000000001</v>
      </c>
    </row>
    <row r="148" spans="19:34" x14ac:dyDescent="0.25">
      <c r="S148" s="1">
        <v>270</v>
      </c>
      <c r="T148" s="1">
        <v>2782</v>
      </c>
      <c r="U148" s="86">
        <v>9</v>
      </c>
      <c r="V148" s="86">
        <v>773</v>
      </c>
      <c r="W148" s="2">
        <v>9546.65</v>
      </c>
      <c r="AF148" s="1">
        <v>31708</v>
      </c>
      <c r="AG148" s="1">
        <v>777</v>
      </c>
      <c r="AH148" s="2">
        <v>53.65</v>
      </c>
    </row>
    <row r="149" spans="19:34" x14ac:dyDescent="0.25">
      <c r="S149" s="1">
        <v>270</v>
      </c>
      <c r="T149" s="1">
        <v>2794</v>
      </c>
      <c r="U149" s="86">
        <v>3</v>
      </c>
      <c r="V149" s="86">
        <v>116</v>
      </c>
      <c r="W149" s="2">
        <v>2511.27</v>
      </c>
      <c r="AF149" s="1">
        <v>31898</v>
      </c>
      <c r="AG149" s="1">
        <v>777</v>
      </c>
      <c r="AH149" s="2">
        <v>197.35</v>
      </c>
    </row>
    <row r="150" spans="19:34" x14ac:dyDescent="0.25">
      <c r="S150" s="1">
        <v>270</v>
      </c>
      <c r="T150" s="1">
        <v>3042</v>
      </c>
      <c r="U150" s="86">
        <v>5</v>
      </c>
      <c r="V150" s="86">
        <v>66</v>
      </c>
      <c r="W150" s="2">
        <v>1794.68</v>
      </c>
      <c r="AF150" s="1">
        <v>31933</v>
      </c>
      <c r="AG150" s="1">
        <v>777</v>
      </c>
      <c r="AH150" s="2">
        <v>58.7</v>
      </c>
    </row>
    <row r="151" spans="19:34" x14ac:dyDescent="0.25">
      <c r="S151" s="1">
        <v>270</v>
      </c>
      <c r="T151" s="1">
        <v>3043</v>
      </c>
      <c r="U151" s="86">
        <v>12</v>
      </c>
      <c r="V151" s="86">
        <v>409</v>
      </c>
      <c r="W151" s="2">
        <v>5451.02</v>
      </c>
      <c r="AF151" s="1">
        <v>31983</v>
      </c>
      <c r="AG151" s="1">
        <v>280</v>
      </c>
      <c r="AH151" s="2">
        <v>46.22</v>
      </c>
    </row>
    <row r="152" spans="19:34" x14ac:dyDescent="0.25">
      <c r="S152" s="1">
        <v>270</v>
      </c>
      <c r="T152" s="1">
        <v>3070</v>
      </c>
      <c r="U152" s="86">
        <v>1</v>
      </c>
      <c r="V152" s="86">
        <v>6</v>
      </c>
      <c r="W152" s="2">
        <v>61.86</v>
      </c>
      <c r="AF152" s="1">
        <v>32043</v>
      </c>
      <c r="AG152" s="1">
        <v>250</v>
      </c>
      <c r="AH152" s="2">
        <v>409.2</v>
      </c>
    </row>
    <row r="153" spans="19:34" x14ac:dyDescent="0.25">
      <c r="S153" s="1">
        <v>270</v>
      </c>
      <c r="T153" s="1">
        <v>3499</v>
      </c>
      <c r="U153" s="86">
        <v>10</v>
      </c>
      <c r="V153" s="86">
        <v>911</v>
      </c>
      <c r="W153" s="2">
        <v>21293.89</v>
      </c>
      <c r="AF153" s="1">
        <v>32155</v>
      </c>
      <c r="AG153" s="1">
        <v>400</v>
      </c>
      <c r="AH153" s="2">
        <v>42.05</v>
      </c>
    </row>
    <row r="154" spans="19:34" x14ac:dyDescent="0.25">
      <c r="S154" s="1">
        <v>270</v>
      </c>
      <c r="T154" s="1">
        <v>4024</v>
      </c>
      <c r="U154" s="86">
        <v>4</v>
      </c>
      <c r="V154" s="86">
        <v>124</v>
      </c>
      <c r="W154" s="2">
        <v>2538.69</v>
      </c>
      <c r="AF154" s="1">
        <v>32307</v>
      </c>
      <c r="AG154" s="1">
        <v>4980</v>
      </c>
      <c r="AH154" s="2">
        <v>387.69</v>
      </c>
    </row>
    <row r="155" spans="19:34" x14ac:dyDescent="0.25">
      <c r="S155" s="1">
        <v>280</v>
      </c>
      <c r="T155" s="1">
        <v>375</v>
      </c>
      <c r="U155" s="86">
        <v>1</v>
      </c>
      <c r="V155" s="86">
        <v>8</v>
      </c>
      <c r="W155" s="2">
        <v>152.76</v>
      </c>
      <c r="AF155" s="1">
        <v>32631</v>
      </c>
      <c r="AG155" s="1">
        <v>777</v>
      </c>
      <c r="AH155" s="2">
        <v>383.82</v>
      </c>
    </row>
    <row r="156" spans="19:34" x14ac:dyDescent="0.25">
      <c r="S156" s="1">
        <v>280</v>
      </c>
      <c r="T156" s="1">
        <v>2856</v>
      </c>
      <c r="U156" s="86">
        <v>13</v>
      </c>
      <c r="V156" s="86">
        <v>158</v>
      </c>
      <c r="W156" s="2">
        <v>2636.75</v>
      </c>
      <c r="AF156" s="1">
        <v>32651</v>
      </c>
      <c r="AG156" s="1">
        <v>777</v>
      </c>
      <c r="AH156" s="2">
        <v>41.94</v>
      </c>
    </row>
    <row r="157" spans="19:34" x14ac:dyDescent="0.25">
      <c r="S157" s="1">
        <v>280</v>
      </c>
      <c r="T157" s="1">
        <v>2866</v>
      </c>
      <c r="U157" s="86">
        <v>14</v>
      </c>
      <c r="V157" s="86">
        <v>104</v>
      </c>
      <c r="W157" s="2">
        <v>1925.43</v>
      </c>
      <c r="AF157" s="1">
        <v>32687</v>
      </c>
      <c r="AG157" s="1">
        <v>650</v>
      </c>
      <c r="AH157" s="2">
        <v>396.91</v>
      </c>
    </row>
    <row r="158" spans="19:34" x14ac:dyDescent="0.25">
      <c r="S158" s="1">
        <v>280</v>
      </c>
      <c r="T158" s="1">
        <v>2867</v>
      </c>
      <c r="U158" s="86">
        <v>8</v>
      </c>
      <c r="V158" s="86">
        <v>40</v>
      </c>
      <c r="W158" s="2">
        <v>629.23</v>
      </c>
      <c r="AF158" s="1">
        <v>32734</v>
      </c>
      <c r="AG158" s="1">
        <v>250</v>
      </c>
      <c r="AH158" s="2">
        <v>140.46</v>
      </c>
    </row>
    <row r="159" spans="19:34" x14ac:dyDescent="0.25">
      <c r="S159" s="1">
        <v>280</v>
      </c>
      <c r="T159" s="1">
        <v>2868</v>
      </c>
      <c r="U159" s="86">
        <v>2</v>
      </c>
      <c r="V159" s="86">
        <v>2</v>
      </c>
      <c r="W159" s="2">
        <v>94.68</v>
      </c>
      <c r="AF159" s="1">
        <v>32815</v>
      </c>
      <c r="AG159" s="1">
        <v>250</v>
      </c>
      <c r="AH159" s="2">
        <v>74.099999999999994</v>
      </c>
    </row>
    <row r="160" spans="19:34" x14ac:dyDescent="0.25">
      <c r="S160" s="1">
        <v>280</v>
      </c>
      <c r="T160" s="1">
        <v>2869</v>
      </c>
      <c r="U160" s="86">
        <v>12</v>
      </c>
      <c r="V160" s="86">
        <v>44</v>
      </c>
      <c r="W160" s="2">
        <v>1485.9</v>
      </c>
      <c r="AF160" s="1">
        <v>32934</v>
      </c>
      <c r="AG160" s="1">
        <v>777</v>
      </c>
      <c r="AH160" s="2">
        <v>5014.7</v>
      </c>
    </row>
    <row r="161" spans="19:34" x14ac:dyDescent="0.25">
      <c r="S161" s="1">
        <v>280</v>
      </c>
      <c r="T161" s="1">
        <v>2875</v>
      </c>
      <c r="U161" s="86">
        <v>5</v>
      </c>
      <c r="V161" s="86">
        <v>25</v>
      </c>
      <c r="W161" s="2">
        <v>752.98</v>
      </c>
      <c r="AF161" s="1">
        <v>32971</v>
      </c>
      <c r="AG161" s="1">
        <v>777</v>
      </c>
      <c r="AH161" s="2">
        <v>190.42</v>
      </c>
    </row>
    <row r="162" spans="19:34" x14ac:dyDescent="0.25">
      <c r="S162" s="1">
        <v>280</v>
      </c>
      <c r="T162" s="1">
        <v>2889</v>
      </c>
      <c r="U162" s="86">
        <v>5</v>
      </c>
      <c r="V162" s="86">
        <v>36</v>
      </c>
      <c r="W162" s="2">
        <v>645.05999999999995</v>
      </c>
      <c r="AF162" s="1">
        <v>33181</v>
      </c>
      <c r="AG162" s="1">
        <v>250</v>
      </c>
      <c r="AH162" s="2">
        <v>124.09</v>
      </c>
    </row>
    <row r="163" spans="19:34" x14ac:dyDescent="0.25">
      <c r="S163" s="1">
        <v>280</v>
      </c>
      <c r="T163" s="1">
        <v>2892</v>
      </c>
      <c r="U163" s="86">
        <v>4</v>
      </c>
      <c r="V163" s="86">
        <v>36</v>
      </c>
      <c r="W163" s="2">
        <v>696.62</v>
      </c>
      <c r="AF163" s="1">
        <v>33296</v>
      </c>
      <c r="AG163" s="1">
        <v>555</v>
      </c>
      <c r="AH163" s="2">
        <v>180.64</v>
      </c>
    </row>
    <row r="164" spans="19:34" x14ac:dyDescent="0.25">
      <c r="S164" s="1">
        <v>280</v>
      </c>
      <c r="T164" s="1">
        <v>2895</v>
      </c>
      <c r="U164" s="86">
        <v>7</v>
      </c>
      <c r="V164" s="86">
        <v>54</v>
      </c>
      <c r="W164" s="2">
        <v>822.46</v>
      </c>
      <c r="AF164" s="1">
        <v>33395</v>
      </c>
      <c r="AG164" s="1">
        <v>280</v>
      </c>
      <c r="AH164" s="2">
        <v>47.34</v>
      </c>
    </row>
    <row r="165" spans="19:34" x14ac:dyDescent="0.25">
      <c r="S165" s="1">
        <v>280</v>
      </c>
      <c r="T165" s="1">
        <v>2896</v>
      </c>
      <c r="U165" s="86">
        <v>5</v>
      </c>
      <c r="V165" s="86">
        <v>15</v>
      </c>
      <c r="W165" s="2">
        <v>340.24</v>
      </c>
      <c r="AF165" s="1">
        <v>33400</v>
      </c>
      <c r="AG165" s="1">
        <v>150</v>
      </c>
      <c r="AH165" s="2">
        <v>974.9</v>
      </c>
    </row>
    <row r="166" spans="19:34" x14ac:dyDescent="0.25">
      <c r="S166" s="1">
        <v>280</v>
      </c>
      <c r="T166" s="1">
        <v>2919</v>
      </c>
      <c r="U166" s="86">
        <v>7</v>
      </c>
      <c r="V166" s="86">
        <v>22</v>
      </c>
      <c r="W166" s="2">
        <v>465.51</v>
      </c>
      <c r="AF166" s="1">
        <v>33418</v>
      </c>
      <c r="AG166" s="1">
        <v>250</v>
      </c>
      <c r="AH166" s="2">
        <v>1990.4</v>
      </c>
    </row>
    <row r="167" spans="19:34" x14ac:dyDescent="0.25">
      <c r="S167" s="1">
        <v>280</v>
      </c>
      <c r="T167" s="1">
        <v>2954</v>
      </c>
      <c r="U167" s="86">
        <v>8</v>
      </c>
      <c r="V167" s="86">
        <v>20</v>
      </c>
      <c r="W167" s="2">
        <v>858.06</v>
      </c>
      <c r="AF167" s="1">
        <v>33522</v>
      </c>
      <c r="AG167" s="1">
        <v>280</v>
      </c>
      <c r="AH167" s="2">
        <v>46.34</v>
      </c>
    </row>
    <row r="168" spans="19:34" x14ac:dyDescent="0.25">
      <c r="S168" s="1">
        <v>280</v>
      </c>
      <c r="T168" s="1">
        <v>9307</v>
      </c>
      <c r="U168" s="86">
        <v>1</v>
      </c>
      <c r="V168" s="86">
        <v>4</v>
      </c>
      <c r="W168" s="2">
        <v>80.510000000000005</v>
      </c>
      <c r="AF168" s="1">
        <v>33826</v>
      </c>
      <c r="AG168" s="1">
        <v>400</v>
      </c>
      <c r="AH168" s="2">
        <v>10.49</v>
      </c>
    </row>
    <row r="169" spans="19:34" x14ac:dyDescent="0.25">
      <c r="S169" s="1">
        <v>280</v>
      </c>
      <c r="T169" s="1">
        <v>9310</v>
      </c>
      <c r="U169" s="86">
        <v>5</v>
      </c>
      <c r="V169" s="86">
        <v>15</v>
      </c>
      <c r="W169" s="2">
        <v>686.74</v>
      </c>
      <c r="AF169" s="1">
        <v>34201</v>
      </c>
      <c r="AG169" s="1">
        <v>450</v>
      </c>
      <c r="AH169" s="2">
        <v>117.84</v>
      </c>
    </row>
    <row r="170" spans="19:34" x14ac:dyDescent="0.25">
      <c r="S170" s="1">
        <v>280</v>
      </c>
      <c r="T170" s="1">
        <v>9312</v>
      </c>
      <c r="U170" s="86">
        <v>6</v>
      </c>
      <c r="V170" s="86">
        <v>89</v>
      </c>
      <c r="W170" s="2">
        <v>1409.74</v>
      </c>
      <c r="AF170" s="1">
        <v>34251</v>
      </c>
      <c r="AG170" s="1">
        <v>320</v>
      </c>
      <c r="AH170" s="2">
        <v>403.86</v>
      </c>
    </row>
    <row r="171" spans="19:34" x14ac:dyDescent="0.25">
      <c r="S171" s="1">
        <v>280</v>
      </c>
      <c r="T171" s="1">
        <v>9313</v>
      </c>
      <c r="U171" s="86">
        <v>2</v>
      </c>
      <c r="V171" s="86">
        <v>13</v>
      </c>
      <c r="W171" s="2">
        <v>171.54</v>
      </c>
      <c r="AF171" s="1">
        <v>34251</v>
      </c>
      <c r="AG171" s="1">
        <v>400</v>
      </c>
      <c r="AH171" s="2">
        <v>100.73</v>
      </c>
    </row>
    <row r="172" spans="19:34" x14ac:dyDescent="0.25">
      <c r="S172" s="1">
        <v>280</v>
      </c>
      <c r="T172" s="1">
        <v>9314</v>
      </c>
      <c r="U172" s="86">
        <v>5</v>
      </c>
      <c r="V172" s="86">
        <v>19</v>
      </c>
      <c r="W172" s="2">
        <v>403.53</v>
      </c>
      <c r="AF172" s="1">
        <v>34268</v>
      </c>
      <c r="AG172" s="1">
        <v>777</v>
      </c>
      <c r="AH172" s="2">
        <v>33.380000000000003</v>
      </c>
    </row>
    <row r="173" spans="19:34" x14ac:dyDescent="0.25">
      <c r="S173" s="1">
        <v>280</v>
      </c>
      <c r="T173" s="1">
        <v>9320</v>
      </c>
      <c r="U173" s="86">
        <v>5</v>
      </c>
      <c r="V173" s="86">
        <v>30</v>
      </c>
      <c r="W173" s="2">
        <v>433.19</v>
      </c>
      <c r="AF173" s="1">
        <v>34284</v>
      </c>
      <c r="AG173" s="1">
        <v>150</v>
      </c>
      <c r="AH173" s="2">
        <v>45.9</v>
      </c>
    </row>
    <row r="174" spans="19:34" x14ac:dyDescent="0.25">
      <c r="S174" s="1">
        <v>280</v>
      </c>
      <c r="T174" s="1">
        <v>9321</v>
      </c>
      <c r="U174" s="86">
        <v>4</v>
      </c>
      <c r="V174" s="86">
        <v>10</v>
      </c>
      <c r="W174" s="2">
        <v>452.89</v>
      </c>
      <c r="AF174" s="1">
        <v>34292</v>
      </c>
      <c r="AG174" s="1">
        <v>400</v>
      </c>
      <c r="AH174" s="2">
        <v>86.78</v>
      </c>
    </row>
    <row r="175" spans="19:34" x14ac:dyDescent="0.25">
      <c r="S175" s="1">
        <v>280</v>
      </c>
      <c r="T175" s="1">
        <v>9324</v>
      </c>
      <c r="U175" s="86">
        <v>6</v>
      </c>
      <c r="V175" s="86">
        <v>28</v>
      </c>
      <c r="W175" s="2">
        <v>738.55</v>
      </c>
      <c r="AF175" s="1">
        <v>34311</v>
      </c>
      <c r="AG175" s="1">
        <v>320</v>
      </c>
      <c r="AH175" s="2">
        <v>160.43</v>
      </c>
    </row>
    <row r="176" spans="19:34" x14ac:dyDescent="0.25">
      <c r="S176" s="1">
        <v>290</v>
      </c>
      <c r="T176" s="1">
        <v>2951</v>
      </c>
      <c r="U176" s="86">
        <v>2</v>
      </c>
      <c r="V176" s="86">
        <v>11</v>
      </c>
      <c r="W176" s="2">
        <v>347.48</v>
      </c>
      <c r="AF176" s="1">
        <v>34426</v>
      </c>
      <c r="AG176" s="1">
        <v>4980</v>
      </c>
      <c r="AH176" s="2">
        <v>30.46</v>
      </c>
    </row>
    <row r="177" spans="19:34" x14ac:dyDescent="0.25">
      <c r="S177" s="1">
        <v>290</v>
      </c>
      <c r="T177" s="1">
        <v>2978</v>
      </c>
      <c r="U177" s="86">
        <v>19</v>
      </c>
      <c r="V177" s="86">
        <v>176</v>
      </c>
      <c r="W177" s="2">
        <v>5854.55</v>
      </c>
      <c r="AF177" s="1">
        <v>34513</v>
      </c>
      <c r="AG177" s="1">
        <v>150</v>
      </c>
      <c r="AH177" s="2">
        <v>2774.36</v>
      </c>
    </row>
    <row r="178" spans="19:34" x14ac:dyDescent="0.25">
      <c r="S178" s="1">
        <v>290</v>
      </c>
      <c r="T178" s="1">
        <v>2994</v>
      </c>
      <c r="U178" s="86">
        <v>3</v>
      </c>
      <c r="V178" s="86">
        <v>166</v>
      </c>
      <c r="W178" s="2">
        <v>4263.3900000000003</v>
      </c>
      <c r="AF178" s="1">
        <v>34528</v>
      </c>
      <c r="AG178" s="1">
        <v>400</v>
      </c>
      <c r="AH178" s="2">
        <v>73.8</v>
      </c>
    </row>
    <row r="179" spans="19:34" x14ac:dyDescent="0.25">
      <c r="S179" s="1">
        <v>290</v>
      </c>
      <c r="T179" s="1">
        <v>3018</v>
      </c>
      <c r="U179" s="86">
        <v>7</v>
      </c>
      <c r="V179" s="86">
        <v>51</v>
      </c>
      <c r="W179" s="2">
        <v>3283.55</v>
      </c>
      <c r="AF179" s="1">
        <v>34620</v>
      </c>
      <c r="AG179" s="1">
        <v>104</v>
      </c>
      <c r="AH179" s="2">
        <v>982.44</v>
      </c>
    </row>
    <row r="180" spans="19:34" x14ac:dyDescent="0.25">
      <c r="S180" s="1">
        <v>290</v>
      </c>
      <c r="T180" s="1">
        <v>3019</v>
      </c>
      <c r="U180" s="86">
        <v>4</v>
      </c>
      <c r="V180" s="86">
        <v>75</v>
      </c>
      <c r="W180" s="2">
        <v>1757</v>
      </c>
      <c r="AF180" s="1">
        <v>34650</v>
      </c>
      <c r="AG180" s="1">
        <v>800</v>
      </c>
      <c r="AH180" s="2">
        <v>5455.04</v>
      </c>
    </row>
    <row r="181" spans="19:34" x14ac:dyDescent="0.25">
      <c r="S181" s="1">
        <v>290</v>
      </c>
      <c r="T181" s="1">
        <v>3020</v>
      </c>
      <c r="U181" s="86">
        <v>11</v>
      </c>
      <c r="V181" s="86">
        <v>26</v>
      </c>
      <c r="W181" s="2">
        <v>1142.44</v>
      </c>
      <c r="AF181" s="1">
        <v>34701</v>
      </c>
      <c r="AG181" s="1">
        <v>260</v>
      </c>
      <c r="AH181" s="2">
        <v>563.51</v>
      </c>
    </row>
    <row r="182" spans="19:34" x14ac:dyDescent="0.25">
      <c r="S182" s="1">
        <v>290</v>
      </c>
      <c r="T182" s="1">
        <v>3022</v>
      </c>
      <c r="U182" s="86">
        <v>8</v>
      </c>
      <c r="V182" s="86">
        <v>47</v>
      </c>
      <c r="W182" s="2">
        <v>1091.5899999999999</v>
      </c>
      <c r="AF182" s="1">
        <v>34712</v>
      </c>
      <c r="AG182" s="1">
        <v>280</v>
      </c>
      <c r="AH182" s="2">
        <v>133</v>
      </c>
    </row>
    <row r="183" spans="19:34" x14ac:dyDescent="0.25">
      <c r="S183" s="1">
        <v>290</v>
      </c>
      <c r="T183" s="1">
        <v>3030</v>
      </c>
      <c r="U183" s="86">
        <v>3</v>
      </c>
      <c r="V183" s="86">
        <v>16</v>
      </c>
      <c r="W183" s="2">
        <v>283.17</v>
      </c>
      <c r="AF183" s="1">
        <v>34742</v>
      </c>
      <c r="AG183" s="1">
        <v>280</v>
      </c>
      <c r="AH183" s="2">
        <v>47.34</v>
      </c>
    </row>
    <row r="184" spans="19:34" x14ac:dyDescent="0.25">
      <c r="S184" s="1">
        <v>290</v>
      </c>
      <c r="T184" s="1">
        <v>3057</v>
      </c>
      <c r="U184" s="86">
        <v>5</v>
      </c>
      <c r="V184" s="86">
        <v>97</v>
      </c>
      <c r="W184" s="2">
        <v>1350.17</v>
      </c>
      <c r="AF184" s="1">
        <v>34939</v>
      </c>
      <c r="AG184" s="1">
        <v>150</v>
      </c>
      <c r="AH184" s="2">
        <v>168.72</v>
      </c>
    </row>
    <row r="185" spans="19:34" x14ac:dyDescent="0.25">
      <c r="S185" s="1">
        <v>290</v>
      </c>
      <c r="T185" s="1">
        <v>3058</v>
      </c>
      <c r="U185" s="86">
        <v>8</v>
      </c>
      <c r="V185" s="86">
        <v>43</v>
      </c>
      <c r="W185" s="2">
        <v>1999.06</v>
      </c>
      <c r="AF185" s="1">
        <v>34993</v>
      </c>
      <c r="AG185" s="1">
        <v>290</v>
      </c>
      <c r="AH185" s="2">
        <v>107.88</v>
      </c>
    </row>
    <row r="186" spans="19:34" x14ac:dyDescent="0.25">
      <c r="S186" s="1">
        <v>290</v>
      </c>
      <c r="T186" s="1">
        <v>3061</v>
      </c>
      <c r="U186" s="86">
        <v>10</v>
      </c>
      <c r="V186" s="86">
        <v>83</v>
      </c>
      <c r="W186" s="2">
        <v>2695.05</v>
      </c>
      <c r="AF186" s="1">
        <v>35003</v>
      </c>
      <c r="AG186" s="1">
        <v>4980</v>
      </c>
      <c r="AH186" s="2">
        <v>125.79</v>
      </c>
    </row>
    <row r="187" spans="19:34" x14ac:dyDescent="0.25">
      <c r="S187" s="1">
        <v>290</v>
      </c>
      <c r="T187" s="1">
        <v>3062</v>
      </c>
      <c r="U187" s="86">
        <v>9</v>
      </c>
      <c r="V187" s="86">
        <v>71</v>
      </c>
      <c r="W187" s="2">
        <v>1630.24</v>
      </c>
      <c r="AF187" s="1">
        <v>35011</v>
      </c>
      <c r="AG187" s="1">
        <v>150</v>
      </c>
      <c r="AH187" s="2">
        <v>213.45</v>
      </c>
    </row>
    <row r="188" spans="19:34" x14ac:dyDescent="0.25">
      <c r="S188" s="1">
        <v>290</v>
      </c>
      <c r="T188" s="1">
        <v>3063</v>
      </c>
      <c r="U188" s="86">
        <v>9</v>
      </c>
      <c r="V188" s="86">
        <v>19</v>
      </c>
      <c r="W188" s="2">
        <v>1270.67</v>
      </c>
      <c r="AF188" s="1">
        <v>35114</v>
      </c>
      <c r="AG188" s="1">
        <v>220</v>
      </c>
      <c r="AH188" s="2">
        <v>258.72000000000003</v>
      </c>
    </row>
    <row r="189" spans="19:34" x14ac:dyDescent="0.25">
      <c r="S189" s="1">
        <v>290</v>
      </c>
      <c r="T189" s="1">
        <v>3064</v>
      </c>
      <c r="U189" s="86">
        <v>11</v>
      </c>
      <c r="V189" s="86">
        <v>55</v>
      </c>
      <c r="W189" s="2">
        <v>1816.64</v>
      </c>
      <c r="AF189" s="1">
        <v>35141</v>
      </c>
      <c r="AG189" s="1">
        <v>270</v>
      </c>
      <c r="AH189" s="2">
        <v>61.86</v>
      </c>
    </row>
    <row r="190" spans="19:34" x14ac:dyDescent="0.25">
      <c r="S190" s="1">
        <v>290</v>
      </c>
      <c r="T190" s="1">
        <v>3083</v>
      </c>
      <c r="U190" s="86">
        <v>4</v>
      </c>
      <c r="V190" s="86">
        <v>27</v>
      </c>
      <c r="W190" s="2">
        <v>1142.27</v>
      </c>
      <c r="AF190" s="1">
        <v>35202</v>
      </c>
      <c r="AG190" s="1">
        <v>320</v>
      </c>
      <c r="AH190" s="2">
        <v>45.3</v>
      </c>
    </row>
    <row r="191" spans="19:34" x14ac:dyDescent="0.25">
      <c r="S191" s="1">
        <v>290</v>
      </c>
      <c r="T191" s="1">
        <v>3085</v>
      </c>
      <c r="U191" s="86">
        <v>3</v>
      </c>
      <c r="V191" s="86">
        <v>13</v>
      </c>
      <c r="W191" s="2">
        <v>282.60000000000002</v>
      </c>
      <c r="AF191" s="1">
        <v>35335</v>
      </c>
      <c r="AG191" s="1">
        <v>260</v>
      </c>
      <c r="AH191" s="2">
        <v>29.23</v>
      </c>
    </row>
    <row r="192" spans="19:34" x14ac:dyDescent="0.25">
      <c r="S192" s="1">
        <v>290</v>
      </c>
      <c r="T192" s="1">
        <v>7300</v>
      </c>
      <c r="U192" s="86">
        <v>6</v>
      </c>
      <c r="V192" s="86">
        <v>80</v>
      </c>
      <c r="W192" s="2">
        <v>3635.54</v>
      </c>
      <c r="AF192" s="1">
        <v>35402</v>
      </c>
      <c r="AG192" s="1">
        <v>290</v>
      </c>
      <c r="AH192" s="2">
        <v>646.98</v>
      </c>
    </row>
    <row r="193" spans="19:34" x14ac:dyDescent="0.25">
      <c r="S193" s="1">
        <v>300</v>
      </c>
      <c r="T193" s="1">
        <v>8101</v>
      </c>
      <c r="U193" s="86">
        <v>2</v>
      </c>
      <c r="V193" s="86">
        <v>338</v>
      </c>
      <c r="W193" s="2">
        <v>3203.64</v>
      </c>
      <c r="AF193" s="1">
        <v>35403</v>
      </c>
      <c r="AG193" s="1">
        <v>280</v>
      </c>
      <c r="AH193" s="2">
        <v>79.8</v>
      </c>
    </row>
    <row r="194" spans="19:34" x14ac:dyDescent="0.25">
      <c r="S194" s="1">
        <v>300</v>
      </c>
      <c r="T194" s="1">
        <v>8123</v>
      </c>
      <c r="U194" s="86">
        <v>1</v>
      </c>
      <c r="V194" s="86">
        <v>392</v>
      </c>
      <c r="W194" s="2">
        <v>6561.4</v>
      </c>
      <c r="AF194" s="1">
        <v>35469</v>
      </c>
      <c r="AG194" s="1">
        <v>450</v>
      </c>
      <c r="AH194" s="2">
        <v>123.29</v>
      </c>
    </row>
    <row r="195" spans="19:34" x14ac:dyDescent="0.25">
      <c r="S195" s="1">
        <v>300</v>
      </c>
      <c r="T195" s="1">
        <v>8126</v>
      </c>
      <c r="U195" s="86">
        <v>1</v>
      </c>
      <c r="V195" s="86">
        <v>10</v>
      </c>
      <c r="W195" s="2">
        <v>346.7</v>
      </c>
      <c r="AF195" s="1">
        <v>35513</v>
      </c>
      <c r="AG195" s="1">
        <v>220</v>
      </c>
      <c r="AH195" s="2">
        <v>726.58</v>
      </c>
    </row>
    <row r="196" spans="19:34" x14ac:dyDescent="0.25">
      <c r="S196" s="1">
        <v>300</v>
      </c>
      <c r="T196" s="1">
        <v>8162</v>
      </c>
      <c r="U196" s="86">
        <v>3</v>
      </c>
      <c r="V196" s="86">
        <v>41</v>
      </c>
      <c r="W196" s="2">
        <v>1216.9000000000001</v>
      </c>
      <c r="AF196" s="1">
        <v>35529</v>
      </c>
      <c r="AG196" s="1">
        <v>150</v>
      </c>
      <c r="AH196" s="2">
        <v>45.22</v>
      </c>
    </row>
    <row r="197" spans="19:34" x14ac:dyDescent="0.25">
      <c r="S197" s="1">
        <v>300</v>
      </c>
      <c r="T197" s="1">
        <v>9096</v>
      </c>
      <c r="U197" s="86">
        <v>1</v>
      </c>
      <c r="V197" s="86">
        <v>44</v>
      </c>
      <c r="W197" s="2">
        <v>2207.04</v>
      </c>
      <c r="AF197" s="1">
        <v>35540</v>
      </c>
      <c r="AG197" s="1">
        <v>360</v>
      </c>
      <c r="AH197" s="2">
        <v>107.98</v>
      </c>
    </row>
    <row r="198" spans="19:34" x14ac:dyDescent="0.25">
      <c r="S198" s="1">
        <v>300</v>
      </c>
      <c r="T198" s="1">
        <v>9284</v>
      </c>
      <c r="U198" s="86">
        <v>2</v>
      </c>
      <c r="V198" s="86">
        <v>2</v>
      </c>
      <c r="W198" s="2">
        <v>91.04</v>
      </c>
      <c r="AF198" s="1">
        <v>35552</v>
      </c>
      <c r="AG198" s="1">
        <v>800</v>
      </c>
      <c r="AH198" s="2">
        <v>11869.08</v>
      </c>
    </row>
    <row r="199" spans="19:34" x14ac:dyDescent="0.25">
      <c r="S199" s="1">
        <v>300</v>
      </c>
      <c r="T199" s="1">
        <v>9285</v>
      </c>
      <c r="U199" s="86">
        <v>3</v>
      </c>
      <c r="V199" s="86">
        <v>9</v>
      </c>
      <c r="W199" s="2">
        <v>332.23</v>
      </c>
      <c r="AF199" s="1">
        <v>35566</v>
      </c>
      <c r="AG199" s="1">
        <v>4980</v>
      </c>
      <c r="AH199" s="2">
        <v>184.02</v>
      </c>
    </row>
    <row r="200" spans="19:34" x14ac:dyDescent="0.25">
      <c r="S200" s="1">
        <v>300</v>
      </c>
      <c r="T200" s="1">
        <v>9290</v>
      </c>
      <c r="U200" s="86">
        <v>1</v>
      </c>
      <c r="V200" s="86">
        <v>2</v>
      </c>
      <c r="W200" s="2">
        <v>96.86</v>
      </c>
      <c r="AF200" s="1">
        <v>35572</v>
      </c>
      <c r="AG200" s="1">
        <v>150</v>
      </c>
      <c r="AH200" s="2">
        <v>4901.5600000000004</v>
      </c>
    </row>
    <row r="201" spans="19:34" x14ac:dyDescent="0.25">
      <c r="S201" s="1">
        <v>300</v>
      </c>
      <c r="T201" s="1">
        <v>9293</v>
      </c>
      <c r="U201" s="86">
        <v>1</v>
      </c>
      <c r="V201" s="86">
        <v>1</v>
      </c>
      <c r="W201" s="2">
        <v>55.29</v>
      </c>
      <c r="AF201" s="1">
        <v>35645</v>
      </c>
      <c r="AG201" s="1">
        <v>260</v>
      </c>
      <c r="AH201" s="2">
        <v>94.58</v>
      </c>
    </row>
    <row r="202" spans="19:34" x14ac:dyDescent="0.25">
      <c r="S202" s="1">
        <v>300</v>
      </c>
      <c r="T202" s="1">
        <v>9294</v>
      </c>
      <c r="U202" s="86">
        <v>4</v>
      </c>
      <c r="V202" s="86">
        <v>216</v>
      </c>
      <c r="W202" s="2">
        <v>2129.52</v>
      </c>
      <c r="AF202" s="1">
        <v>35696</v>
      </c>
      <c r="AG202" s="1">
        <v>150</v>
      </c>
      <c r="AH202" s="2">
        <v>56.28</v>
      </c>
    </row>
    <row r="203" spans="19:34" x14ac:dyDescent="0.25">
      <c r="S203" s="1">
        <v>300</v>
      </c>
      <c r="T203" s="1">
        <v>9304</v>
      </c>
      <c r="U203" s="86">
        <v>8</v>
      </c>
      <c r="V203" s="86">
        <v>84</v>
      </c>
      <c r="W203" s="2">
        <v>2614.16</v>
      </c>
      <c r="AF203" s="1">
        <v>35801</v>
      </c>
      <c r="AG203" s="1">
        <v>400</v>
      </c>
      <c r="AH203" s="2">
        <v>16.43</v>
      </c>
    </row>
    <row r="204" spans="19:34" x14ac:dyDescent="0.25">
      <c r="S204" s="1">
        <v>300</v>
      </c>
      <c r="T204" s="1">
        <v>9316</v>
      </c>
      <c r="U204" s="86">
        <v>4</v>
      </c>
      <c r="V204" s="86">
        <v>11</v>
      </c>
      <c r="W204" s="2">
        <v>646.49</v>
      </c>
      <c r="AF204" s="1">
        <v>35833</v>
      </c>
      <c r="AG204" s="1">
        <v>280</v>
      </c>
      <c r="AH204" s="2">
        <v>2567.2199999999998</v>
      </c>
    </row>
    <row r="205" spans="19:34" x14ac:dyDescent="0.25">
      <c r="S205" s="1">
        <v>300</v>
      </c>
      <c r="T205" s="1">
        <v>9317</v>
      </c>
      <c r="U205" s="86">
        <v>2</v>
      </c>
      <c r="V205" s="86">
        <v>3</v>
      </c>
      <c r="W205" s="2">
        <v>139.22</v>
      </c>
      <c r="AF205" s="1">
        <v>35894</v>
      </c>
      <c r="AG205" s="1">
        <v>150</v>
      </c>
      <c r="AH205" s="2">
        <v>45.3</v>
      </c>
    </row>
    <row r="206" spans="19:34" x14ac:dyDescent="0.25">
      <c r="S206" s="1">
        <v>300</v>
      </c>
      <c r="T206" s="1">
        <v>9319</v>
      </c>
      <c r="U206" s="86">
        <v>4</v>
      </c>
      <c r="V206" s="86">
        <v>12</v>
      </c>
      <c r="W206" s="2">
        <v>1016</v>
      </c>
      <c r="AF206" s="1">
        <v>35934</v>
      </c>
      <c r="AG206" s="1">
        <v>450</v>
      </c>
      <c r="AH206" s="2">
        <v>414.34</v>
      </c>
    </row>
    <row r="207" spans="19:34" x14ac:dyDescent="0.25">
      <c r="S207" s="1">
        <v>300</v>
      </c>
      <c r="T207" s="1">
        <v>9322</v>
      </c>
      <c r="U207" s="86">
        <v>4</v>
      </c>
      <c r="V207" s="86">
        <v>18</v>
      </c>
      <c r="W207" s="2">
        <v>1604.49</v>
      </c>
      <c r="AF207" s="1">
        <v>35962</v>
      </c>
      <c r="AG207" s="1">
        <v>450</v>
      </c>
      <c r="AH207" s="2">
        <v>169.65</v>
      </c>
    </row>
    <row r="208" spans="19:34" x14ac:dyDescent="0.25">
      <c r="S208" s="1">
        <v>300</v>
      </c>
      <c r="T208" s="1">
        <v>9323</v>
      </c>
      <c r="U208" s="86">
        <v>1</v>
      </c>
      <c r="V208" s="86">
        <v>1</v>
      </c>
      <c r="W208" s="2">
        <v>25.26</v>
      </c>
      <c r="AF208" s="1">
        <v>35976</v>
      </c>
      <c r="AG208" s="1">
        <v>400</v>
      </c>
      <c r="AH208" s="2">
        <v>45.09</v>
      </c>
    </row>
    <row r="209" spans="19:34" x14ac:dyDescent="0.25">
      <c r="S209" s="1">
        <v>320</v>
      </c>
      <c r="T209" s="1">
        <v>2145</v>
      </c>
      <c r="U209" s="86">
        <v>17</v>
      </c>
      <c r="V209" s="86">
        <v>75</v>
      </c>
      <c r="W209" s="2">
        <v>2442.63</v>
      </c>
      <c r="AF209" s="1">
        <v>35988</v>
      </c>
      <c r="AG209" s="1">
        <v>290</v>
      </c>
      <c r="AH209" s="2">
        <v>96.96</v>
      </c>
    </row>
    <row r="210" spans="19:34" x14ac:dyDescent="0.25">
      <c r="S210" s="1">
        <v>320</v>
      </c>
      <c r="T210" s="1">
        <v>2147</v>
      </c>
      <c r="U210" s="86">
        <v>8</v>
      </c>
      <c r="V210" s="86">
        <v>36</v>
      </c>
      <c r="W210" s="2">
        <v>779.67</v>
      </c>
      <c r="AF210" s="1">
        <v>36040</v>
      </c>
      <c r="AG210" s="1">
        <v>250</v>
      </c>
      <c r="AH210" s="2">
        <v>45.9</v>
      </c>
    </row>
    <row r="211" spans="19:34" x14ac:dyDescent="0.25">
      <c r="S211" s="1">
        <v>320</v>
      </c>
      <c r="T211" s="1">
        <v>2173</v>
      </c>
      <c r="U211" s="86">
        <v>10</v>
      </c>
      <c r="V211" s="86">
        <v>110</v>
      </c>
      <c r="W211" s="2">
        <v>2400.7800000000002</v>
      </c>
      <c r="AF211" s="1">
        <v>36059</v>
      </c>
      <c r="AG211" s="1">
        <v>800</v>
      </c>
      <c r="AH211" s="2">
        <v>1561.45</v>
      </c>
    </row>
    <row r="212" spans="19:34" x14ac:dyDescent="0.25">
      <c r="S212" s="1">
        <v>320</v>
      </c>
      <c r="T212" s="1">
        <v>2174</v>
      </c>
      <c r="U212" s="86">
        <v>7</v>
      </c>
      <c r="V212" s="86">
        <v>22</v>
      </c>
      <c r="W212" s="2">
        <v>852.55</v>
      </c>
      <c r="AF212" s="1">
        <v>36126</v>
      </c>
      <c r="AG212" s="1">
        <v>280</v>
      </c>
      <c r="AH212" s="2">
        <v>229.37</v>
      </c>
    </row>
    <row r="213" spans="19:34" x14ac:dyDescent="0.25">
      <c r="S213" s="1">
        <v>320</v>
      </c>
      <c r="T213" s="1">
        <v>2185</v>
      </c>
      <c r="U213" s="86">
        <v>6</v>
      </c>
      <c r="V213" s="86">
        <v>20</v>
      </c>
      <c r="W213" s="2">
        <v>575.11</v>
      </c>
      <c r="AF213" s="1">
        <v>36126</v>
      </c>
      <c r="AG213" s="1">
        <v>450</v>
      </c>
      <c r="AH213" s="2">
        <v>85.96</v>
      </c>
    </row>
    <row r="214" spans="19:34" x14ac:dyDescent="0.25">
      <c r="S214" s="1">
        <v>320</v>
      </c>
      <c r="T214" s="1">
        <v>2187</v>
      </c>
      <c r="U214" s="86">
        <v>5</v>
      </c>
      <c r="V214" s="86">
        <v>24</v>
      </c>
      <c r="W214" s="2">
        <v>656.72</v>
      </c>
      <c r="AF214" s="1">
        <v>36207</v>
      </c>
      <c r="AG214" s="1">
        <v>290</v>
      </c>
      <c r="AH214" s="2">
        <v>491</v>
      </c>
    </row>
    <row r="215" spans="19:34" x14ac:dyDescent="0.25">
      <c r="S215" s="1">
        <v>320</v>
      </c>
      <c r="T215" s="1">
        <v>3224</v>
      </c>
      <c r="U215" s="86">
        <v>3</v>
      </c>
      <c r="V215" s="86">
        <v>5</v>
      </c>
      <c r="W215" s="2">
        <v>225.4</v>
      </c>
      <c r="AF215" s="1">
        <v>36250</v>
      </c>
      <c r="AG215" s="1">
        <v>555</v>
      </c>
      <c r="AH215" s="2">
        <v>71.760000000000005</v>
      </c>
    </row>
    <row r="216" spans="19:34" x14ac:dyDescent="0.25">
      <c r="S216" s="1">
        <v>320</v>
      </c>
      <c r="T216" s="1">
        <v>3226</v>
      </c>
      <c r="U216" s="86">
        <v>10</v>
      </c>
      <c r="V216" s="86">
        <v>150</v>
      </c>
      <c r="W216" s="2">
        <v>3045.44</v>
      </c>
      <c r="AF216" s="1">
        <v>36252</v>
      </c>
      <c r="AG216" s="1">
        <v>150</v>
      </c>
      <c r="AH216" s="2">
        <v>270.72000000000003</v>
      </c>
    </row>
    <row r="217" spans="19:34" x14ac:dyDescent="0.25">
      <c r="S217" s="1">
        <v>320</v>
      </c>
      <c r="T217" s="1">
        <v>3227</v>
      </c>
      <c r="U217" s="86">
        <v>14</v>
      </c>
      <c r="V217" s="86">
        <v>103</v>
      </c>
      <c r="W217" s="2">
        <v>2896.49</v>
      </c>
      <c r="AF217" s="1">
        <v>36276</v>
      </c>
      <c r="AG217" s="1">
        <v>400</v>
      </c>
      <c r="AH217" s="2">
        <v>28.52</v>
      </c>
    </row>
    <row r="218" spans="19:34" x14ac:dyDescent="0.25">
      <c r="S218" s="1">
        <v>320</v>
      </c>
      <c r="T218" s="1">
        <v>3229</v>
      </c>
      <c r="U218" s="86">
        <v>9</v>
      </c>
      <c r="V218" s="86">
        <v>55</v>
      </c>
      <c r="W218" s="2">
        <v>1723.26</v>
      </c>
      <c r="AF218" s="1">
        <v>36393</v>
      </c>
      <c r="AG218" s="1">
        <v>400</v>
      </c>
      <c r="AH218" s="2">
        <v>42.69</v>
      </c>
    </row>
    <row r="219" spans="19:34" x14ac:dyDescent="0.25">
      <c r="S219" s="1">
        <v>320</v>
      </c>
      <c r="T219" s="1">
        <v>3232</v>
      </c>
      <c r="U219" s="86">
        <v>7</v>
      </c>
      <c r="V219" s="86">
        <v>49</v>
      </c>
      <c r="W219" s="2">
        <v>1284.04</v>
      </c>
      <c r="AF219" s="1">
        <v>36438</v>
      </c>
      <c r="AG219" s="1">
        <v>220</v>
      </c>
      <c r="AH219" s="2">
        <v>318.61</v>
      </c>
    </row>
    <row r="220" spans="19:34" x14ac:dyDescent="0.25">
      <c r="S220" s="1">
        <v>320</v>
      </c>
      <c r="T220" s="1">
        <v>3235</v>
      </c>
      <c r="U220" s="86">
        <v>57</v>
      </c>
      <c r="V220" s="86">
        <v>181</v>
      </c>
      <c r="W220" s="2">
        <v>3899.81</v>
      </c>
      <c r="AF220" s="1">
        <v>36485</v>
      </c>
      <c r="AG220" s="1">
        <v>555</v>
      </c>
      <c r="AH220" s="2">
        <v>22.38</v>
      </c>
    </row>
    <row r="221" spans="19:34" x14ac:dyDescent="0.25">
      <c r="S221" s="1">
        <v>320</v>
      </c>
      <c r="T221" s="1">
        <v>3240</v>
      </c>
      <c r="U221" s="86">
        <v>13</v>
      </c>
      <c r="V221" s="86">
        <v>40</v>
      </c>
      <c r="W221" s="2">
        <v>1419.82</v>
      </c>
      <c r="AF221" s="1">
        <v>36523</v>
      </c>
      <c r="AG221" s="1">
        <v>777</v>
      </c>
      <c r="AH221" s="2">
        <v>42.09</v>
      </c>
    </row>
    <row r="222" spans="19:34" x14ac:dyDescent="0.25">
      <c r="S222" s="1">
        <v>320</v>
      </c>
      <c r="T222" s="1">
        <v>3242</v>
      </c>
      <c r="U222" s="86">
        <v>5</v>
      </c>
      <c r="V222" s="86">
        <v>17</v>
      </c>
      <c r="W222" s="2">
        <v>655.46</v>
      </c>
      <c r="AF222" s="1">
        <v>36526</v>
      </c>
      <c r="AG222" s="1">
        <v>220</v>
      </c>
      <c r="AH222" s="2">
        <v>92.44</v>
      </c>
    </row>
    <row r="223" spans="19:34" x14ac:dyDescent="0.25">
      <c r="S223" s="1">
        <v>320</v>
      </c>
      <c r="T223" s="1">
        <v>3247</v>
      </c>
      <c r="U223" s="86">
        <v>9</v>
      </c>
      <c r="V223" s="86">
        <v>29</v>
      </c>
      <c r="W223" s="2">
        <v>625.91999999999996</v>
      </c>
      <c r="AF223" s="1">
        <v>36530</v>
      </c>
      <c r="AG223" s="1">
        <v>270</v>
      </c>
      <c r="AH223" s="2">
        <v>129431.44</v>
      </c>
    </row>
    <row r="224" spans="19:34" x14ac:dyDescent="0.25">
      <c r="S224" s="1">
        <v>320</v>
      </c>
      <c r="T224" s="1">
        <v>3251</v>
      </c>
      <c r="U224" s="86">
        <v>20</v>
      </c>
      <c r="V224" s="86">
        <v>63</v>
      </c>
      <c r="W224" s="2">
        <v>1694.87</v>
      </c>
      <c r="AF224" s="1">
        <v>36576</v>
      </c>
      <c r="AG224" s="1">
        <v>104</v>
      </c>
      <c r="AH224" s="2">
        <v>1105.92</v>
      </c>
    </row>
    <row r="225" spans="19:34" x14ac:dyDescent="0.25">
      <c r="S225" s="1">
        <v>320</v>
      </c>
      <c r="T225" s="1">
        <v>3252</v>
      </c>
      <c r="U225" s="86">
        <v>4</v>
      </c>
      <c r="V225" s="86">
        <v>17</v>
      </c>
      <c r="W225" s="2">
        <v>404.46</v>
      </c>
      <c r="AF225" s="1">
        <v>36831</v>
      </c>
      <c r="AG225" s="1">
        <v>777</v>
      </c>
      <c r="AH225" s="2">
        <v>861.48</v>
      </c>
    </row>
    <row r="226" spans="19:34" x14ac:dyDescent="0.25">
      <c r="S226" s="1">
        <v>320</v>
      </c>
      <c r="T226" s="1">
        <v>3253</v>
      </c>
      <c r="U226" s="86">
        <v>2</v>
      </c>
      <c r="V226" s="86">
        <v>6</v>
      </c>
      <c r="W226" s="2">
        <v>58</v>
      </c>
      <c r="AF226" s="1">
        <v>37021</v>
      </c>
      <c r="AG226" s="1">
        <v>400</v>
      </c>
      <c r="AH226" s="2">
        <v>35.78</v>
      </c>
    </row>
    <row r="227" spans="19:34" x14ac:dyDescent="0.25">
      <c r="S227" s="1">
        <v>320</v>
      </c>
      <c r="T227" s="1">
        <v>3254</v>
      </c>
      <c r="U227" s="86">
        <v>4</v>
      </c>
      <c r="V227" s="86">
        <v>49</v>
      </c>
      <c r="W227" s="2">
        <v>993.4</v>
      </c>
      <c r="AF227" s="1">
        <v>37403</v>
      </c>
      <c r="AG227" s="1">
        <v>220</v>
      </c>
      <c r="AH227" s="2">
        <v>6679.86</v>
      </c>
    </row>
    <row r="228" spans="19:34" x14ac:dyDescent="0.25">
      <c r="S228" s="1">
        <v>320</v>
      </c>
      <c r="T228" s="1">
        <v>3256</v>
      </c>
      <c r="U228" s="86">
        <v>7</v>
      </c>
      <c r="V228" s="86">
        <v>23</v>
      </c>
      <c r="W228" s="2">
        <v>771.26</v>
      </c>
      <c r="AF228" s="1">
        <v>37404</v>
      </c>
      <c r="AG228" s="1">
        <v>220</v>
      </c>
      <c r="AH228" s="2">
        <v>1487.35</v>
      </c>
    </row>
    <row r="229" spans="19:34" x14ac:dyDescent="0.25">
      <c r="S229" s="1">
        <v>320</v>
      </c>
      <c r="T229" s="1">
        <v>3257</v>
      </c>
      <c r="U229" s="86">
        <v>3</v>
      </c>
      <c r="V229" s="86">
        <v>30</v>
      </c>
      <c r="W229" s="2">
        <v>388.2</v>
      </c>
      <c r="AF229" s="1">
        <v>37423</v>
      </c>
      <c r="AG229" s="1">
        <v>250</v>
      </c>
      <c r="AH229" s="2">
        <v>135.91999999999999</v>
      </c>
    </row>
    <row r="230" spans="19:34" x14ac:dyDescent="0.25">
      <c r="S230" s="1">
        <v>340</v>
      </c>
      <c r="T230" s="1">
        <v>3405</v>
      </c>
      <c r="U230" s="86">
        <v>3</v>
      </c>
      <c r="V230" s="86">
        <v>3</v>
      </c>
      <c r="W230" s="2">
        <v>158.61000000000001</v>
      </c>
      <c r="AF230" s="1">
        <v>37507</v>
      </c>
      <c r="AG230" s="1">
        <v>300</v>
      </c>
      <c r="AH230" s="2">
        <v>48.43</v>
      </c>
    </row>
    <row r="231" spans="19:34" x14ac:dyDescent="0.25">
      <c r="S231" s="1">
        <v>340</v>
      </c>
      <c r="T231" s="1">
        <v>3413</v>
      </c>
      <c r="U231" s="86">
        <v>9</v>
      </c>
      <c r="V231" s="86">
        <v>33</v>
      </c>
      <c r="W231" s="2">
        <v>927.36</v>
      </c>
      <c r="AF231" s="1">
        <v>37542</v>
      </c>
      <c r="AG231" s="1">
        <v>400</v>
      </c>
      <c r="AH231" s="2">
        <v>85.38</v>
      </c>
    </row>
    <row r="232" spans="19:34" x14ac:dyDescent="0.25">
      <c r="S232" s="1">
        <v>340</v>
      </c>
      <c r="T232" s="1">
        <v>3423</v>
      </c>
      <c r="U232" s="86">
        <v>3</v>
      </c>
      <c r="V232" s="86">
        <v>4</v>
      </c>
      <c r="W232" s="2">
        <v>319.83999999999997</v>
      </c>
      <c r="AF232" s="1">
        <v>37667</v>
      </c>
      <c r="AG232" s="1">
        <v>150</v>
      </c>
      <c r="AH232" s="2">
        <v>374.45</v>
      </c>
    </row>
    <row r="233" spans="19:34" x14ac:dyDescent="0.25">
      <c r="S233" s="1">
        <v>340</v>
      </c>
      <c r="T233" s="1">
        <v>3425</v>
      </c>
      <c r="U233" s="86">
        <v>13</v>
      </c>
      <c r="V233" s="86">
        <v>144</v>
      </c>
      <c r="W233" s="2">
        <v>6736.85</v>
      </c>
      <c r="AF233" s="1">
        <v>37816</v>
      </c>
      <c r="AG233" s="1">
        <v>4980</v>
      </c>
      <c r="AH233" s="2">
        <v>30.21</v>
      </c>
    </row>
    <row r="234" spans="19:34" x14ac:dyDescent="0.25">
      <c r="S234" s="1">
        <v>340</v>
      </c>
      <c r="T234" s="1">
        <v>3448</v>
      </c>
      <c r="U234" s="86">
        <v>8</v>
      </c>
      <c r="V234" s="86">
        <v>33</v>
      </c>
      <c r="W234" s="2">
        <v>1077.6400000000001</v>
      </c>
      <c r="AF234" s="1">
        <v>37828</v>
      </c>
      <c r="AG234" s="1">
        <v>4980</v>
      </c>
      <c r="AH234" s="2">
        <v>1239.92</v>
      </c>
    </row>
    <row r="235" spans="19:34" x14ac:dyDescent="0.25">
      <c r="S235" s="1">
        <v>340</v>
      </c>
      <c r="T235" s="1">
        <v>3449</v>
      </c>
      <c r="U235" s="86">
        <v>18</v>
      </c>
      <c r="V235" s="86">
        <v>248</v>
      </c>
      <c r="W235" s="2">
        <v>3735.32</v>
      </c>
      <c r="AF235" s="1">
        <v>37860</v>
      </c>
      <c r="AG235" s="1">
        <v>4980</v>
      </c>
      <c r="AH235" s="2">
        <v>46.12</v>
      </c>
    </row>
    <row r="236" spans="19:34" x14ac:dyDescent="0.25">
      <c r="S236" s="1">
        <v>340</v>
      </c>
      <c r="T236" s="1">
        <v>3452</v>
      </c>
      <c r="U236" s="86">
        <v>4</v>
      </c>
      <c r="V236" s="86">
        <v>30</v>
      </c>
      <c r="W236" s="2">
        <v>555.08000000000004</v>
      </c>
      <c r="AF236" s="1">
        <v>37883</v>
      </c>
      <c r="AG236" s="1">
        <v>260</v>
      </c>
      <c r="AH236" s="2">
        <v>50.83</v>
      </c>
    </row>
    <row r="237" spans="19:34" x14ac:dyDescent="0.25">
      <c r="S237" s="1">
        <v>340</v>
      </c>
      <c r="T237" s="1">
        <v>3453</v>
      </c>
      <c r="U237" s="86">
        <v>4</v>
      </c>
      <c r="V237" s="86">
        <v>11</v>
      </c>
      <c r="W237" s="2">
        <v>305.95</v>
      </c>
      <c r="AF237" s="1">
        <v>37974</v>
      </c>
      <c r="AG237" s="1">
        <v>320</v>
      </c>
      <c r="AH237" s="2">
        <v>115.99</v>
      </c>
    </row>
    <row r="238" spans="19:34" x14ac:dyDescent="0.25">
      <c r="S238" s="1">
        <v>340</v>
      </c>
      <c r="T238" s="1">
        <v>3454</v>
      </c>
      <c r="U238" s="86">
        <v>3</v>
      </c>
      <c r="V238" s="86">
        <v>7</v>
      </c>
      <c r="W238" s="2">
        <v>242.07</v>
      </c>
      <c r="AF238" s="1">
        <v>37991</v>
      </c>
      <c r="AG238" s="1">
        <v>4980</v>
      </c>
      <c r="AH238" s="2">
        <v>279.58999999999997</v>
      </c>
    </row>
    <row r="239" spans="19:34" x14ac:dyDescent="0.25">
      <c r="S239" s="1">
        <v>340</v>
      </c>
      <c r="T239" s="1">
        <v>3460</v>
      </c>
      <c r="U239" s="86">
        <v>2</v>
      </c>
      <c r="V239" s="86">
        <v>24</v>
      </c>
      <c r="W239" s="2">
        <v>493.14</v>
      </c>
      <c r="AF239" s="1">
        <v>38058</v>
      </c>
      <c r="AG239" s="1">
        <v>270</v>
      </c>
      <c r="AH239" s="2">
        <v>21293.89</v>
      </c>
    </row>
    <row r="240" spans="19:34" x14ac:dyDescent="0.25">
      <c r="S240" s="1">
        <v>340</v>
      </c>
      <c r="T240" s="1">
        <v>3463</v>
      </c>
      <c r="U240" s="86">
        <v>2</v>
      </c>
      <c r="V240" s="86">
        <v>5</v>
      </c>
      <c r="W240" s="2">
        <v>69.11</v>
      </c>
      <c r="AF240" s="1">
        <v>38102</v>
      </c>
      <c r="AG240" s="1">
        <v>4980</v>
      </c>
      <c r="AH240" s="2">
        <v>1113.26</v>
      </c>
    </row>
    <row r="241" spans="19:34" x14ac:dyDescent="0.25">
      <c r="S241" s="1">
        <v>340</v>
      </c>
      <c r="T241" s="1">
        <v>3468</v>
      </c>
      <c r="U241" s="86">
        <v>1</v>
      </c>
      <c r="V241" s="86">
        <v>3</v>
      </c>
      <c r="W241" s="2">
        <v>155.16</v>
      </c>
      <c r="AF241" s="1">
        <v>38155</v>
      </c>
      <c r="AG241" s="1">
        <v>104</v>
      </c>
      <c r="AH241" s="2">
        <v>125</v>
      </c>
    </row>
    <row r="242" spans="19:34" x14ac:dyDescent="0.25">
      <c r="S242" s="1">
        <v>340</v>
      </c>
      <c r="T242" s="1">
        <v>3470</v>
      </c>
      <c r="U242" s="86">
        <v>5</v>
      </c>
      <c r="V242" s="86">
        <v>18</v>
      </c>
      <c r="W242" s="2">
        <v>772.82</v>
      </c>
      <c r="AF242" s="1">
        <v>38167</v>
      </c>
      <c r="AG242" s="1">
        <v>650</v>
      </c>
      <c r="AH242" s="2">
        <v>167.1</v>
      </c>
    </row>
    <row r="243" spans="19:34" x14ac:dyDescent="0.25">
      <c r="S243" s="1">
        <v>340</v>
      </c>
      <c r="T243" s="1">
        <v>3471</v>
      </c>
      <c r="U243" s="86">
        <v>7</v>
      </c>
      <c r="V243" s="86">
        <v>18</v>
      </c>
      <c r="W243" s="2">
        <v>733.87</v>
      </c>
      <c r="AF243" s="1">
        <v>38184</v>
      </c>
      <c r="AG243" s="1">
        <v>360</v>
      </c>
      <c r="AH243" s="2">
        <v>89.66</v>
      </c>
    </row>
    <row r="244" spans="19:34" x14ac:dyDescent="0.25">
      <c r="S244" s="1">
        <v>340</v>
      </c>
      <c r="T244" s="1">
        <v>3474</v>
      </c>
      <c r="U244" s="86">
        <v>24</v>
      </c>
      <c r="V244" s="86">
        <v>178</v>
      </c>
      <c r="W244" s="2">
        <v>4411.8100000000004</v>
      </c>
      <c r="AF244" s="1">
        <v>38216</v>
      </c>
      <c r="AG244" s="1">
        <v>400</v>
      </c>
      <c r="AH244" s="2">
        <v>89.11</v>
      </c>
    </row>
    <row r="245" spans="19:34" x14ac:dyDescent="0.25">
      <c r="S245" s="1">
        <v>340</v>
      </c>
      <c r="T245" s="1">
        <v>3475</v>
      </c>
      <c r="U245" s="86">
        <v>2</v>
      </c>
      <c r="V245" s="86">
        <v>102</v>
      </c>
      <c r="W245" s="2">
        <v>2482.33</v>
      </c>
      <c r="AF245" s="1">
        <v>38434</v>
      </c>
      <c r="AG245" s="1">
        <v>290</v>
      </c>
      <c r="AH245" s="2">
        <v>127.68</v>
      </c>
    </row>
    <row r="246" spans="19:34" x14ac:dyDescent="0.25">
      <c r="S246" s="1">
        <v>340</v>
      </c>
      <c r="T246" s="1">
        <v>3477</v>
      </c>
      <c r="U246" s="86">
        <v>3</v>
      </c>
      <c r="V246" s="86">
        <v>19</v>
      </c>
      <c r="W246" s="2">
        <v>691.7</v>
      </c>
      <c r="AF246" s="1">
        <v>38549</v>
      </c>
      <c r="AG246" s="1">
        <v>220</v>
      </c>
      <c r="AH246" s="2">
        <v>130.62</v>
      </c>
    </row>
    <row r="247" spans="19:34" x14ac:dyDescent="0.25">
      <c r="S247" s="1">
        <v>340</v>
      </c>
      <c r="T247" s="1">
        <v>3478</v>
      </c>
      <c r="U247" s="86">
        <v>2</v>
      </c>
      <c r="V247" s="86">
        <v>244</v>
      </c>
      <c r="W247" s="2">
        <v>10239.94</v>
      </c>
      <c r="AF247" s="1">
        <v>38561</v>
      </c>
      <c r="AG247" s="1">
        <v>104</v>
      </c>
      <c r="AH247" s="2">
        <v>24.97</v>
      </c>
    </row>
    <row r="248" spans="19:34" x14ac:dyDescent="0.25">
      <c r="S248" s="1">
        <v>340</v>
      </c>
      <c r="T248" s="1">
        <v>3481</v>
      </c>
      <c r="U248" s="86">
        <v>3</v>
      </c>
      <c r="V248" s="86">
        <v>25</v>
      </c>
      <c r="W248" s="2">
        <v>1164.49</v>
      </c>
      <c r="AF248" s="1">
        <v>38563</v>
      </c>
      <c r="AG248" s="1">
        <v>150</v>
      </c>
      <c r="AH248" s="2">
        <v>182.1</v>
      </c>
    </row>
    <row r="249" spans="19:34" x14ac:dyDescent="0.25">
      <c r="S249" s="1">
        <v>340</v>
      </c>
      <c r="T249" s="1">
        <v>3488</v>
      </c>
      <c r="U249" s="86">
        <v>7</v>
      </c>
      <c r="V249" s="86">
        <v>21</v>
      </c>
      <c r="W249" s="2">
        <v>610.83000000000004</v>
      </c>
      <c r="AF249" s="1">
        <v>38643</v>
      </c>
      <c r="AG249" s="1">
        <v>250</v>
      </c>
      <c r="AH249" s="2">
        <v>46.59</v>
      </c>
    </row>
    <row r="250" spans="19:34" x14ac:dyDescent="0.25">
      <c r="S250" s="1">
        <v>340</v>
      </c>
      <c r="T250" s="1">
        <v>3489</v>
      </c>
      <c r="U250" s="86">
        <v>8</v>
      </c>
      <c r="V250" s="86">
        <v>10</v>
      </c>
      <c r="W250" s="2">
        <v>481.41</v>
      </c>
      <c r="AF250" s="1">
        <v>38800</v>
      </c>
      <c r="AG250" s="1">
        <v>400</v>
      </c>
      <c r="AH250" s="2">
        <v>42.05</v>
      </c>
    </row>
    <row r="251" spans="19:34" x14ac:dyDescent="0.25">
      <c r="S251" s="1">
        <v>340</v>
      </c>
      <c r="T251" s="1">
        <v>3490</v>
      </c>
      <c r="U251" s="86">
        <v>2</v>
      </c>
      <c r="V251" s="86">
        <v>7</v>
      </c>
      <c r="W251" s="2">
        <v>261.31</v>
      </c>
      <c r="AF251" s="1">
        <v>38916</v>
      </c>
      <c r="AG251" s="1">
        <v>555</v>
      </c>
      <c r="AH251" s="2">
        <v>930.24</v>
      </c>
    </row>
    <row r="252" spans="19:34" x14ac:dyDescent="0.25">
      <c r="S252" s="1">
        <v>340</v>
      </c>
      <c r="T252" s="1">
        <v>3491</v>
      </c>
      <c r="U252" s="86">
        <v>6</v>
      </c>
      <c r="V252" s="86">
        <v>9</v>
      </c>
      <c r="W252" s="2">
        <v>660.43</v>
      </c>
      <c r="AF252" s="1">
        <v>39014</v>
      </c>
      <c r="AG252" s="1">
        <v>260</v>
      </c>
      <c r="AH252" s="2">
        <v>187.78</v>
      </c>
    </row>
    <row r="253" spans="19:34" x14ac:dyDescent="0.25">
      <c r="S253" s="1">
        <v>340</v>
      </c>
      <c r="T253" s="1">
        <v>3495</v>
      </c>
      <c r="U253" s="86">
        <v>2</v>
      </c>
      <c r="V253" s="86">
        <v>15</v>
      </c>
      <c r="W253" s="2">
        <v>859.79</v>
      </c>
      <c r="AF253" s="1">
        <v>39087</v>
      </c>
      <c r="AG253" s="1">
        <v>450</v>
      </c>
      <c r="AH253" s="2">
        <v>58.29</v>
      </c>
    </row>
    <row r="254" spans="19:34" x14ac:dyDescent="0.25">
      <c r="S254" s="1">
        <v>340</v>
      </c>
      <c r="T254" s="1">
        <v>3496</v>
      </c>
      <c r="U254" s="86">
        <v>2</v>
      </c>
      <c r="V254" s="86">
        <v>10</v>
      </c>
      <c r="W254" s="2">
        <v>517.71</v>
      </c>
      <c r="AF254" s="1">
        <v>39094</v>
      </c>
      <c r="AG254" s="1">
        <v>340</v>
      </c>
      <c r="AH254" s="2">
        <v>48.68</v>
      </c>
    </row>
    <row r="255" spans="19:34" x14ac:dyDescent="0.25">
      <c r="S255" s="1">
        <v>340</v>
      </c>
      <c r="T255" s="1">
        <v>3497</v>
      </c>
      <c r="U255" s="86">
        <v>10</v>
      </c>
      <c r="V255" s="86">
        <v>65</v>
      </c>
      <c r="W255" s="2">
        <v>2858.81</v>
      </c>
      <c r="AF255" s="1">
        <v>39109</v>
      </c>
      <c r="AG255" s="1">
        <v>4980</v>
      </c>
      <c r="AH255" s="2">
        <v>42.69</v>
      </c>
    </row>
    <row r="256" spans="19:34" x14ac:dyDescent="0.25">
      <c r="S256" s="1">
        <v>340</v>
      </c>
      <c r="T256" s="1">
        <v>3498</v>
      </c>
      <c r="U256" s="86">
        <v>2</v>
      </c>
      <c r="V256" s="86">
        <v>5</v>
      </c>
      <c r="W256" s="2">
        <v>399.45</v>
      </c>
      <c r="AF256" s="1">
        <v>39189</v>
      </c>
      <c r="AG256" s="1">
        <v>650</v>
      </c>
      <c r="AH256" s="2">
        <v>341.49</v>
      </c>
    </row>
    <row r="257" spans="19:34" x14ac:dyDescent="0.25">
      <c r="S257" s="1">
        <v>340</v>
      </c>
      <c r="T257" s="1">
        <v>3501</v>
      </c>
      <c r="U257" s="86">
        <v>5</v>
      </c>
      <c r="V257" s="86">
        <v>15</v>
      </c>
      <c r="W257" s="2">
        <v>1176.97</v>
      </c>
      <c r="AF257" s="1">
        <v>39385</v>
      </c>
      <c r="AG257" s="1">
        <v>260</v>
      </c>
      <c r="AH257" s="2">
        <v>139.77000000000001</v>
      </c>
    </row>
    <row r="258" spans="19:34" x14ac:dyDescent="0.25">
      <c r="S258" s="1">
        <v>340</v>
      </c>
      <c r="T258" s="1">
        <v>3592</v>
      </c>
      <c r="U258" s="86">
        <v>12</v>
      </c>
      <c r="V258" s="86">
        <v>53</v>
      </c>
      <c r="W258" s="2">
        <v>2435.3000000000002</v>
      </c>
      <c r="AF258" s="1">
        <v>39393</v>
      </c>
      <c r="AG258" s="1">
        <v>104</v>
      </c>
      <c r="AH258" s="2">
        <v>211.32</v>
      </c>
    </row>
    <row r="259" spans="19:34" x14ac:dyDescent="0.25">
      <c r="S259" s="1">
        <v>340</v>
      </c>
      <c r="T259" s="1">
        <v>8141</v>
      </c>
      <c r="U259" s="86">
        <v>6</v>
      </c>
      <c r="V259" s="86">
        <v>16</v>
      </c>
      <c r="W259" s="2">
        <v>634.46</v>
      </c>
      <c r="AF259" s="1">
        <v>39401</v>
      </c>
      <c r="AG259" s="1">
        <v>777</v>
      </c>
      <c r="AH259" s="2">
        <v>34.5</v>
      </c>
    </row>
    <row r="260" spans="19:34" x14ac:dyDescent="0.25">
      <c r="S260" s="1">
        <v>340</v>
      </c>
      <c r="T260" s="1">
        <v>8142</v>
      </c>
      <c r="U260" s="86">
        <v>11</v>
      </c>
      <c r="V260" s="86">
        <v>41</v>
      </c>
      <c r="W260" s="2">
        <v>1390.96</v>
      </c>
      <c r="AF260" s="1">
        <v>39500</v>
      </c>
      <c r="AG260" s="1">
        <v>290</v>
      </c>
      <c r="AH260" s="2">
        <v>304.5</v>
      </c>
    </row>
    <row r="261" spans="19:34" x14ac:dyDescent="0.25">
      <c r="S261" s="1">
        <v>340</v>
      </c>
      <c r="T261" s="1">
        <v>8143</v>
      </c>
      <c r="U261" s="86">
        <v>6</v>
      </c>
      <c r="V261" s="86">
        <v>15</v>
      </c>
      <c r="W261" s="2">
        <v>464.14</v>
      </c>
      <c r="AF261" s="1">
        <v>39704</v>
      </c>
      <c r="AG261" s="1">
        <v>400</v>
      </c>
      <c r="AH261" s="2">
        <v>191.65</v>
      </c>
    </row>
    <row r="262" spans="19:34" x14ac:dyDescent="0.25">
      <c r="S262" s="1">
        <v>340</v>
      </c>
      <c r="T262" s="1">
        <v>8148</v>
      </c>
      <c r="U262" s="86">
        <v>3</v>
      </c>
      <c r="V262" s="86">
        <v>14</v>
      </c>
      <c r="W262" s="2">
        <v>322.73</v>
      </c>
      <c r="AF262" s="1">
        <v>39822</v>
      </c>
      <c r="AG262" s="1">
        <v>150</v>
      </c>
      <c r="AH262" s="2">
        <v>85.38</v>
      </c>
    </row>
    <row r="263" spans="19:34" x14ac:dyDescent="0.25">
      <c r="S263" s="1">
        <v>360</v>
      </c>
      <c r="T263" s="1">
        <v>3603</v>
      </c>
      <c r="U263" s="86">
        <v>2</v>
      </c>
      <c r="V263" s="86">
        <v>11</v>
      </c>
      <c r="W263" s="2">
        <v>165.53</v>
      </c>
      <c r="AF263" s="1">
        <v>39825</v>
      </c>
      <c r="AG263" s="1">
        <v>260</v>
      </c>
      <c r="AH263" s="2">
        <v>49.49</v>
      </c>
    </row>
    <row r="264" spans="19:34" x14ac:dyDescent="0.25">
      <c r="S264" s="1">
        <v>360</v>
      </c>
      <c r="T264" s="1">
        <v>3608</v>
      </c>
      <c r="U264" s="86">
        <v>10</v>
      </c>
      <c r="V264" s="86">
        <v>61</v>
      </c>
      <c r="W264" s="2">
        <v>2260.12</v>
      </c>
      <c r="AF264" s="1">
        <v>39922</v>
      </c>
      <c r="AG264" s="1">
        <v>290</v>
      </c>
      <c r="AH264" s="2">
        <v>371.36</v>
      </c>
    </row>
    <row r="265" spans="19:34" x14ac:dyDescent="0.25">
      <c r="S265" s="1">
        <v>360</v>
      </c>
      <c r="T265" s="1">
        <v>3609</v>
      </c>
      <c r="U265" s="86">
        <v>2</v>
      </c>
      <c r="V265" s="86">
        <v>16</v>
      </c>
      <c r="W265" s="2">
        <v>560.69000000000005</v>
      </c>
      <c r="AF265" s="1">
        <v>39932</v>
      </c>
      <c r="AG265" s="1">
        <v>104</v>
      </c>
      <c r="AH265" s="2">
        <v>30.91</v>
      </c>
    </row>
    <row r="266" spans="19:34" x14ac:dyDescent="0.25">
      <c r="S266" s="1">
        <v>360</v>
      </c>
      <c r="T266" s="1">
        <v>3612</v>
      </c>
      <c r="U266" s="86">
        <v>2</v>
      </c>
      <c r="V266" s="86">
        <v>3</v>
      </c>
      <c r="W266" s="2">
        <v>104.99</v>
      </c>
      <c r="AF266" s="1">
        <v>40067</v>
      </c>
      <c r="AG266" s="1">
        <v>104</v>
      </c>
      <c r="AH266" s="2">
        <v>334.56</v>
      </c>
    </row>
    <row r="267" spans="19:34" x14ac:dyDescent="0.25">
      <c r="S267" s="1">
        <v>360</v>
      </c>
      <c r="T267" s="1">
        <v>3614</v>
      </c>
      <c r="U267" s="86">
        <v>5</v>
      </c>
      <c r="V267" s="86">
        <v>103</v>
      </c>
      <c r="W267" s="2">
        <v>1882.51</v>
      </c>
      <c r="AF267" s="1">
        <v>40100</v>
      </c>
      <c r="AG267" s="1">
        <v>320</v>
      </c>
      <c r="AH267" s="2">
        <v>248.77</v>
      </c>
    </row>
    <row r="268" spans="19:34" x14ac:dyDescent="0.25">
      <c r="S268" s="1">
        <v>360</v>
      </c>
      <c r="T268" s="1">
        <v>3615</v>
      </c>
      <c r="U268" s="86">
        <v>4</v>
      </c>
      <c r="V268" s="86">
        <v>4</v>
      </c>
      <c r="W268" s="2">
        <v>126.79</v>
      </c>
      <c r="AF268" s="1">
        <v>40217</v>
      </c>
      <c r="AG268" s="1">
        <v>777</v>
      </c>
      <c r="AH268" s="2">
        <v>383.82</v>
      </c>
    </row>
    <row r="269" spans="19:34" x14ac:dyDescent="0.25">
      <c r="S269" s="1">
        <v>360</v>
      </c>
      <c r="T269" s="1">
        <v>8149</v>
      </c>
      <c r="U269" s="86">
        <v>6</v>
      </c>
      <c r="V269" s="86">
        <v>33</v>
      </c>
      <c r="W269" s="2">
        <v>1417.13</v>
      </c>
      <c r="AF269" s="1">
        <v>40222</v>
      </c>
      <c r="AG269" s="1">
        <v>777</v>
      </c>
      <c r="AH269" s="2">
        <v>264</v>
      </c>
    </row>
    <row r="270" spans="19:34" x14ac:dyDescent="0.25">
      <c r="S270" s="1">
        <v>360</v>
      </c>
      <c r="T270" s="1">
        <v>9085</v>
      </c>
      <c r="U270" s="86">
        <v>7</v>
      </c>
      <c r="V270" s="86">
        <v>19</v>
      </c>
      <c r="W270" s="2">
        <v>761.3</v>
      </c>
      <c r="AF270" s="1">
        <v>40270</v>
      </c>
      <c r="AG270" s="1">
        <v>300</v>
      </c>
      <c r="AH270" s="2">
        <v>3107.04</v>
      </c>
    </row>
    <row r="271" spans="19:34" x14ac:dyDescent="0.25">
      <c r="S271" s="1">
        <v>360</v>
      </c>
      <c r="T271" s="1">
        <v>9094</v>
      </c>
      <c r="U271" s="86">
        <v>4</v>
      </c>
      <c r="V271" s="86">
        <v>21</v>
      </c>
      <c r="W271" s="2">
        <v>969.87</v>
      </c>
      <c r="AF271" s="1">
        <v>40277</v>
      </c>
      <c r="AG271" s="1">
        <v>400</v>
      </c>
      <c r="AH271" s="2">
        <v>383.6</v>
      </c>
    </row>
    <row r="272" spans="19:34" x14ac:dyDescent="0.25">
      <c r="S272" s="1">
        <v>360</v>
      </c>
      <c r="T272" s="1">
        <v>9185</v>
      </c>
      <c r="U272" s="86">
        <v>12</v>
      </c>
      <c r="V272" s="86">
        <v>346</v>
      </c>
      <c r="W272" s="2">
        <v>11615.9</v>
      </c>
      <c r="AF272" s="1">
        <v>40340</v>
      </c>
      <c r="AG272" s="1">
        <v>320</v>
      </c>
      <c r="AH272" s="2">
        <v>185.83</v>
      </c>
    </row>
    <row r="273" spans="19:34" x14ac:dyDescent="0.25">
      <c r="S273" s="1">
        <v>360</v>
      </c>
      <c r="T273" s="1">
        <v>9250</v>
      </c>
      <c r="U273" s="86">
        <v>2</v>
      </c>
      <c r="V273" s="86">
        <v>6</v>
      </c>
      <c r="W273" s="2">
        <v>277.02999999999997</v>
      </c>
      <c r="AF273" s="1">
        <v>40430</v>
      </c>
      <c r="AG273" s="1">
        <v>300</v>
      </c>
      <c r="AH273" s="2">
        <v>6561.4</v>
      </c>
    </row>
    <row r="274" spans="19:34" x14ac:dyDescent="0.25">
      <c r="S274" s="1">
        <v>360</v>
      </c>
      <c r="T274" s="1">
        <v>9251</v>
      </c>
      <c r="U274" s="86">
        <v>7</v>
      </c>
      <c r="V274" s="86">
        <v>49</v>
      </c>
      <c r="W274" s="2">
        <v>1411.52</v>
      </c>
      <c r="AF274" s="1">
        <v>40437</v>
      </c>
      <c r="AG274" s="1">
        <v>400</v>
      </c>
      <c r="AH274" s="2">
        <v>577.12</v>
      </c>
    </row>
    <row r="275" spans="19:34" x14ac:dyDescent="0.25">
      <c r="S275" s="1">
        <v>360</v>
      </c>
      <c r="T275" s="1">
        <v>9275</v>
      </c>
      <c r="U275" s="86">
        <v>2</v>
      </c>
      <c r="V275" s="86">
        <v>12</v>
      </c>
      <c r="W275" s="2">
        <v>147.44999999999999</v>
      </c>
      <c r="AF275" s="1">
        <v>40472</v>
      </c>
      <c r="AG275" s="1">
        <v>250</v>
      </c>
      <c r="AH275" s="2">
        <v>395.52</v>
      </c>
    </row>
    <row r="276" spans="19:34" x14ac:dyDescent="0.25">
      <c r="S276" s="1">
        <v>370</v>
      </c>
      <c r="T276" s="1">
        <v>3052</v>
      </c>
      <c r="U276" s="86">
        <v>1</v>
      </c>
      <c r="V276" s="86">
        <v>2</v>
      </c>
      <c r="W276" s="2">
        <v>88.43</v>
      </c>
      <c r="AF276" s="1">
        <v>40578</v>
      </c>
      <c r="AG276" s="1">
        <v>450</v>
      </c>
      <c r="AH276" s="2">
        <v>273.76</v>
      </c>
    </row>
    <row r="277" spans="19:34" x14ac:dyDescent="0.25">
      <c r="S277" s="1">
        <v>370</v>
      </c>
      <c r="T277" s="1">
        <v>3053</v>
      </c>
      <c r="U277" s="86">
        <v>21</v>
      </c>
      <c r="V277" s="86">
        <v>110</v>
      </c>
      <c r="W277" s="2">
        <v>2263.62</v>
      </c>
      <c r="AF277" s="1">
        <v>40723</v>
      </c>
      <c r="AG277" s="1">
        <v>555</v>
      </c>
      <c r="AH277" s="2">
        <v>19.28</v>
      </c>
    </row>
    <row r="278" spans="19:34" x14ac:dyDescent="0.25">
      <c r="S278" s="1">
        <v>370</v>
      </c>
      <c r="T278" s="1">
        <v>3729</v>
      </c>
      <c r="U278" s="86">
        <v>7</v>
      </c>
      <c r="V278" s="86">
        <v>125</v>
      </c>
      <c r="W278" s="2">
        <v>3524.51</v>
      </c>
      <c r="AF278" s="1">
        <v>40734</v>
      </c>
      <c r="AG278" s="1">
        <v>4980</v>
      </c>
      <c r="AH278" s="2">
        <v>713.16</v>
      </c>
    </row>
    <row r="279" spans="19:34" x14ac:dyDescent="0.25">
      <c r="S279" s="1">
        <v>370</v>
      </c>
      <c r="T279" s="1">
        <v>3730</v>
      </c>
      <c r="U279" s="86">
        <v>9</v>
      </c>
      <c r="V279" s="86">
        <v>49</v>
      </c>
      <c r="W279" s="2">
        <v>2247.13</v>
      </c>
      <c r="AF279" s="1">
        <v>40748</v>
      </c>
      <c r="AG279" s="1">
        <v>150</v>
      </c>
      <c r="AH279" s="2">
        <v>187.26</v>
      </c>
    </row>
    <row r="280" spans="19:34" x14ac:dyDescent="0.25">
      <c r="S280" s="1">
        <v>370</v>
      </c>
      <c r="T280" s="1">
        <v>3732</v>
      </c>
      <c r="U280" s="86">
        <v>3</v>
      </c>
      <c r="V280" s="86">
        <v>45</v>
      </c>
      <c r="W280" s="2">
        <v>1208.67</v>
      </c>
      <c r="AF280" s="1">
        <v>40854</v>
      </c>
      <c r="AG280" s="1">
        <v>104</v>
      </c>
      <c r="AH280" s="2">
        <v>98.7</v>
      </c>
    </row>
    <row r="281" spans="19:34" x14ac:dyDescent="0.25">
      <c r="S281" s="1">
        <v>370</v>
      </c>
      <c r="T281" s="1">
        <v>3750</v>
      </c>
      <c r="U281" s="86">
        <v>3</v>
      </c>
      <c r="V281" s="86">
        <v>13</v>
      </c>
      <c r="W281" s="2">
        <v>350.96</v>
      </c>
      <c r="AF281" s="1">
        <v>40873</v>
      </c>
      <c r="AG281" s="1">
        <v>260</v>
      </c>
      <c r="AH281" s="2">
        <v>45.22</v>
      </c>
    </row>
    <row r="282" spans="19:34" x14ac:dyDescent="0.25">
      <c r="S282" s="1">
        <v>370</v>
      </c>
      <c r="T282" s="1">
        <v>3772</v>
      </c>
      <c r="U282" s="86">
        <v>3</v>
      </c>
      <c r="V282" s="86">
        <v>353</v>
      </c>
      <c r="W282" s="2">
        <v>5003.1499999999996</v>
      </c>
      <c r="AF282" s="1">
        <v>40945</v>
      </c>
      <c r="AG282" s="1">
        <v>450</v>
      </c>
      <c r="AH282" s="2">
        <v>241.2</v>
      </c>
    </row>
    <row r="283" spans="19:34" x14ac:dyDescent="0.25">
      <c r="S283" s="1">
        <v>370</v>
      </c>
      <c r="T283" s="1">
        <v>3788</v>
      </c>
      <c r="U283" s="86">
        <v>5</v>
      </c>
      <c r="V283" s="86">
        <v>12</v>
      </c>
      <c r="W283" s="2">
        <v>543.28</v>
      </c>
      <c r="AF283" s="1">
        <v>40970</v>
      </c>
      <c r="AG283" s="1">
        <v>450</v>
      </c>
      <c r="AH283" s="2">
        <v>170.1</v>
      </c>
    </row>
    <row r="284" spans="19:34" x14ac:dyDescent="0.25">
      <c r="S284" s="1">
        <v>370</v>
      </c>
      <c r="T284" s="1">
        <v>3801</v>
      </c>
      <c r="U284" s="86">
        <v>3</v>
      </c>
      <c r="V284" s="86">
        <v>94</v>
      </c>
      <c r="W284" s="2">
        <v>2191.29</v>
      </c>
      <c r="AF284" s="1">
        <v>41106</v>
      </c>
      <c r="AG284" s="1">
        <v>104</v>
      </c>
      <c r="AH284" s="2">
        <v>49.49</v>
      </c>
    </row>
    <row r="285" spans="19:34" x14ac:dyDescent="0.25">
      <c r="S285" s="1">
        <v>370</v>
      </c>
      <c r="T285" s="1">
        <v>3812</v>
      </c>
      <c r="U285" s="86">
        <v>3</v>
      </c>
      <c r="V285" s="86">
        <v>522</v>
      </c>
      <c r="W285" s="2">
        <v>6201.11</v>
      </c>
      <c r="AF285" s="1">
        <v>41274</v>
      </c>
      <c r="AG285" s="1">
        <v>290</v>
      </c>
      <c r="AH285" s="2">
        <v>128.07</v>
      </c>
    </row>
    <row r="286" spans="19:34" x14ac:dyDescent="0.25">
      <c r="S286" s="1">
        <v>370</v>
      </c>
      <c r="T286" s="1">
        <v>3819</v>
      </c>
      <c r="U286" s="86">
        <v>16</v>
      </c>
      <c r="V286" s="86">
        <v>378</v>
      </c>
      <c r="W286" s="2">
        <v>8035.62</v>
      </c>
      <c r="AF286" s="1">
        <v>41372</v>
      </c>
      <c r="AG286" s="1">
        <v>290</v>
      </c>
      <c r="AH286" s="2">
        <v>92.4</v>
      </c>
    </row>
    <row r="287" spans="19:34" x14ac:dyDescent="0.25">
      <c r="S287" s="1">
        <v>370</v>
      </c>
      <c r="T287" s="1">
        <v>3823</v>
      </c>
      <c r="U287" s="86">
        <v>7</v>
      </c>
      <c r="V287" s="86">
        <v>36</v>
      </c>
      <c r="W287" s="2">
        <v>1508.69</v>
      </c>
      <c r="AF287" s="1">
        <v>41448</v>
      </c>
      <c r="AG287" s="1">
        <v>104</v>
      </c>
      <c r="AH287" s="2">
        <v>135.36000000000001</v>
      </c>
    </row>
    <row r="288" spans="19:34" x14ac:dyDescent="0.25">
      <c r="S288" s="1">
        <v>370</v>
      </c>
      <c r="T288" s="1">
        <v>3848</v>
      </c>
      <c r="U288" s="86">
        <v>9</v>
      </c>
      <c r="V288" s="86">
        <v>122</v>
      </c>
      <c r="W288" s="2">
        <v>3073.47</v>
      </c>
      <c r="AF288" s="1">
        <v>41568</v>
      </c>
      <c r="AG288" s="1">
        <v>104</v>
      </c>
      <c r="AH288" s="2">
        <v>364.08</v>
      </c>
    </row>
    <row r="289" spans="19:34" x14ac:dyDescent="0.25">
      <c r="S289" s="1">
        <v>370</v>
      </c>
      <c r="T289" s="1">
        <v>3850</v>
      </c>
      <c r="U289" s="86">
        <v>5</v>
      </c>
      <c r="V289" s="86">
        <v>98</v>
      </c>
      <c r="W289" s="2">
        <v>3845.58</v>
      </c>
      <c r="AF289" s="1">
        <v>41581</v>
      </c>
      <c r="AG289" s="1">
        <v>4980</v>
      </c>
      <c r="AH289" s="2">
        <v>184.74</v>
      </c>
    </row>
    <row r="290" spans="19:34" x14ac:dyDescent="0.25">
      <c r="S290" s="1">
        <v>370</v>
      </c>
      <c r="T290" s="1">
        <v>3852</v>
      </c>
      <c r="U290" s="86">
        <v>2</v>
      </c>
      <c r="V290" s="86">
        <v>43</v>
      </c>
      <c r="W290" s="2">
        <v>618.49</v>
      </c>
      <c r="AF290" s="1">
        <v>41586</v>
      </c>
      <c r="AG290" s="1">
        <v>340</v>
      </c>
      <c r="AH290" s="2">
        <v>25.73</v>
      </c>
    </row>
    <row r="291" spans="19:34" x14ac:dyDescent="0.25">
      <c r="S291" s="1">
        <v>370</v>
      </c>
      <c r="T291" s="1">
        <v>3853</v>
      </c>
      <c r="U291" s="86">
        <v>4</v>
      </c>
      <c r="V291" s="86">
        <v>66</v>
      </c>
      <c r="W291" s="2">
        <v>2315.77</v>
      </c>
      <c r="AF291" s="1">
        <v>41644</v>
      </c>
      <c r="AG291" s="1">
        <v>777</v>
      </c>
      <c r="AH291" s="2">
        <v>6.19</v>
      </c>
    </row>
    <row r="292" spans="19:34" x14ac:dyDescent="0.25">
      <c r="S292" s="1">
        <v>370</v>
      </c>
      <c r="T292" s="1">
        <v>3854</v>
      </c>
      <c r="U292" s="86">
        <v>1</v>
      </c>
      <c r="V292" s="86">
        <v>3</v>
      </c>
      <c r="W292" s="2">
        <v>146.19999999999999</v>
      </c>
      <c r="AF292" s="1">
        <v>42020</v>
      </c>
      <c r="AG292" s="1">
        <v>260</v>
      </c>
      <c r="AH292" s="2">
        <v>182.04</v>
      </c>
    </row>
    <row r="293" spans="19:34" x14ac:dyDescent="0.25">
      <c r="S293" s="1">
        <v>400</v>
      </c>
      <c r="T293" s="1">
        <v>2103</v>
      </c>
      <c r="U293" s="86">
        <v>10</v>
      </c>
      <c r="V293" s="86">
        <v>59</v>
      </c>
      <c r="W293" s="2">
        <v>1290.23</v>
      </c>
      <c r="AF293" s="1">
        <v>42054</v>
      </c>
      <c r="AG293" s="1">
        <v>450</v>
      </c>
      <c r="AH293" s="2">
        <v>170.83</v>
      </c>
    </row>
    <row r="294" spans="19:34" x14ac:dyDescent="0.25">
      <c r="S294" s="1">
        <v>400</v>
      </c>
      <c r="T294" s="1">
        <v>2113</v>
      </c>
      <c r="U294" s="86">
        <v>5</v>
      </c>
      <c r="V294" s="86">
        <v>32</v>
      </c>
      <c r="W294" s="2">
        <v>708.14</v>
      </c>
      <c r="AF294" s="1">
        <v>42120</v>
      </c>
      <c r="AG294" s="1">
        <v>290</v>
      </c>
      <c r="AH294" s="2">
        <v>93.3</v>
      </c>
    </row>
    <row r="295" spans="19:34" x14ac:dyDescent="0.25">
      <c r="S295" s="1">
        <v>400</v>
      </c>
      <c r="T295" s="1">
        <v>2120</v>
      </c>
      <c r="U295" s="86">
        <v>12</v>
      </c>
      <c r="V295" s="86">
        <v>28</v>
      </c>
      <c r="W295" s="2">
        <v>799.76</v>
      </c>
      <c r="AF295" s="1">
        <v>42359</v>
      </c>
      <c r="AG295" s="1">
        <v>150</v>
      </c>
      <c r="AH295" s="2">
        <v>128.07</v>
      </c>
    </row>
    <row r="296" spans="19:34" x14ac:dyDescent="0.25">
      <c r="S296" s="1">
        <v>400</v>
      </c>
      <c r="T296" s="1">
        <v>2146</v>
      </c>
      <c r="U296" s="86">
        <v>2</v>
      </c>
      <c r="V296" s="86">
        <v>6</v>
      </c>
      <c r="W296" s="2">
        <v>121.03</v>
      </c>
      <c r="AF296" s="1">
        <v>42370</v>
      </c>
      <c r="AG296" s="1">
        <v>400</v>
      </c>
      <c r="AH296" s="2">
        <v>37.14</v>
      </c>
    </row>
    <row r="297" spans="19:34" x14ac:dyDescent="0.25">
      <c r="S297" s="1">
        <v>400</v>
      </c>
      <c r="T297" s="1">
        <v>2155</v>
      </c>
      <c r="U297" s="86">
        <v>2</v>
      </c>
      <c r="V297" s="86">
        <v>13</v>
      </c>
      <c r="W297" s="2">
        <v>200.18</v>
      </c>
      <c r="AF297" s="1">
        <v>42380</v>
      </c>
      <c r="AG297" s="1">
        <v>340</v>
      </c>
      <c r="AH297" s="2">
        <v>49.57</v>
      </c>
    </row>
    <row r="298" spans="19:34" x14ac:dyDescent="0.25">
      <c r="S298" s="1">
        <v>400</v>
      </c>
      <c r="T298" s="1">
        <v>2176</v>
      </c>
      <c r="U298" s="86">
        <v>4</v>
      </c>
      <c r="V298" s="86">
        <v>48</v>
      </c>
      <c r="W298" s="2">
        <v>1121.81</v>
      </c>
      <c r="AF298" s="1">
        <v>42473</v>
      </c>
      <c r="AG298" s="1">
        <v>320</v>
      </c>
      <c r="AH298" s="2">
        <v>2546.6999999999998</v>
      </c>
    </row>
    <row r="299" spans="19:34" x14ac:dyDescent="0.25">
      <c r="S299" s="1">
        <v>400</v>
      </c>
      <c r="T299" s="1">
        <v>2198</v>
      </c>
      <c r="U299" s="86">
        <v>12</v>
      </c>
      <c r="V299" s="86">
        <v>58</v>
      </c>
      <c r="W299" s="2">
        <v>1408.25</v>
      </c>
      <c r="AF299" s="1">
        <v>42528</v>
      </c>
      <c r="AG299" s="1">
        <v>555</v>
      </c>
      <c r="AH299" s="2">
        <v>48.67</v>
      </c>
    </row>
    <row r="300" spans="19:34" x14ac:dyDescent="0.25">
      <c r="S300" s="1">
        <v>400</v>
      </c>
      <c r="T300" s="1">
        <v>3151</v>
      </c>
      <c r="U300" s="86">
        <v>1</v>
      </c>
      <c r="V300" s="86">
        <v>12</v>
      </c>
      <c r="W300" s="2">
        <v>114.06</v>
      </c>
      <c r="AF300" s="1">
        <v>42537</v>
      </c>
      <c r="AG300" s="1">
        <v>150</v>
      </c>
      <c r="AH300" s="2">
        <v>5091.38</v>
      </c>
    </row>
    <row r="301" spans="19:34" x14ac:dyDescent="0.25">
      <c r="S301" s="1">
        <v>400</v>
      </c>
      <c r="T301" s="1">
        <v>4080</v>
      </c>
      <c r="U301" s="86">
        <v>11</v>
      </c>
      <c r="V301" s="86">
        <v>276</v>
      </c>
      <c r="W301" s="2">
        <v>4576.5</v>
      </c>
      <c r="AF301" s="1">
        <v>42671</v>
      </c>
      <c r="AG301" s="1">
        <v>400</v>
      </c>
      <c r="AH301" s="2">
        <v>1438.22</v>
      </c>
    </row>
    <row r="302" spans="19:34" x14ac:dyDescent="0.25">
      <c r="S302" s="1">
        <v>400</v>
      </c>
      <c r="T302" s="1">
        <v>4210</v>
      </c>
      <c r="U302" s="86">
        <v>4</v>
      </c>
      <c r="V302" s="86">
        <v>98</v>
      </c>
      <c r="W302" s="2">
        <v>1519.99</v>
      </c>
      <c r="AF302" s="1">
        <v>42747</v>
      </c>
      <c r="AG302" s="1">
        <v>360</v>
      </c>
      <c r="AH302" s="2">
        <v>48.3</v>
      </c>
    </row>
    <row r="303" spans="19:34" x14ac:dyDescent="0.25">
      <c r="S303" s="1">
        <v>400</v>
      </c>
      <c r="T303" s="1">
        <v>4213</v>
      </c>
      <c r="U303" s="86">
        <v>8</v>
      </c>
      <c r="V303" s="86">
        <v>29</v>
      </c>
      <c r="W303" s="2">
        <v>781.55</v>
      </c>
      <c r="AF303" s="1">
        <v>42789</v>
      </c>
      <c r="AG303" s="1">
        <v>260</v>
      </c>
      <c r="AH303" s="2">
        <v>13.95</v>
      </c>
    </row>
    <row r="304" spans="19:34" x14ac:dyDescent="0.25">
      <c r="S304" s="1">
        <v>400</v>
      </c>
      <c r="T304" s="1">
        <v>4214</v>
      </c>
      <c r="U304" s="86">
        <v>3</v>
      </c>
      <c r="V304" s="86">
        <v>72</v>
      </c>
      <c r="W304" s="2">
        <v>1381.6</v>
      </c>
      <c r="AF304" s="1">
        <v>42816</v>
      </c>
      <c r="AG304" s="1">
        <v>260</v>
      </c>
      <c r="AH304" s="2">
        <v>46.59</v>
      </c>
    </row>
    <row r="305" spans="19:34" x14ac:dyDescent="0.25">
      <c r="S305" s="1">
        <v>400</v>
      </c>
      <c r="T305" s="1">
        <v>4217</v>
      </c>
      <c r="U305" s="86">
        <v>10</v>
      </c>
      <c r="V305" s="86">
        <v>63</v>
      </c>
      <c r="W305" s="2">
        <v>1263.31</v>
      </c>
      <c r="AF305" s="1">
        <v>42964</v>
      </c>
      <c r="AG305" s="1">
        <v>650</v>
      </c>
      <c r="AH305" s="2">
        <v>70.8</v>
      </c>
    </row>
    <row r="306" spans="19:34" x14ac:dyDescent="0.25">
      <c r="S306" s="1">
        <v>400</v>
      </c>
      <c r="T306" s="1">
        <v>4218</v>
      </c>
      <c r="U306" s="86">
        <v>4</v>
      </c>
      <c r="V306" s="86">
        <v>13</v>
      </c>
      <c r="W306" s="2">
        <v>222.81</v>
      </c>
      <c r="AF306" s="1">
        <v>43025</v>
      </c>
      <c r="AG306" s="1">
        <v>4980</v>
      </c>
      <c r="AH306" s="2">
        <v>47.98</v>
      </c>
    </row>
    <row r="307" spans="19:34" x14ac:dyDescent="0.25">
      <c r="S307" s="1">
        <v>400</v>
      </c>
      <c r="T307" s="1">
        <v>4219</v>
      </c>
      <c r="U307" s="86">
        <v>8</v>
      </c>
      <c r="V307" s="86">
        <v>24</v>
      </c>
      <c r="W307" s="2">
        <v>653.84</v>
      </c>
      <c r="AF307" s="1">
        <v>43038</v>
      </c>
      <c r="AG307" s="1">
        <v>450</v>
      </c>
      <c r="AH307" s="2">
        <v>425.14</v>
      </c>
    </row>
    <row r="308" spans="19:34" x14ac:dyDescent="0.25">
      <c r="S308" s="1">
        <v>400</v>
      </c>
      <c r="T308" s="1">
        <v>4220</v>
      </c>
      <c r="U308" s="86">
        <v>2</v>
      </c>
      <c r="V308" s="86">
        <v>2</v>
      </c>
      <c r="W308" s="2">
        <v>88.59</v>
      </c>
      <c r="AF308" s="1">
        <v>43049</v>
      </c>
      <c r="AG308" s="1">
        <v>450</v>
      </c>
      <c r="AH308" s="2">
        <v>352.54</v>
      </c>
    </row>
    <row r="309" spans="19:34" x14ac:dyDescent="0.25">
      <c r="S309" s="1">
        <v>400</v>
      </c>
      <c r="T309" s="1">
        <v>4223</v>
      </c>
      <c r="U309" s="86">
        <v>2</v>
      </c>
      <c r="V309" s="86">
        <v>2</v>
      </c>
      <c r="W309" s="2">
        <v>67.86</v>
      </c>
      <c r="AF309" s="1">
        <v>43139</v>
      </c>
      <c r="AG309" s="1">
        <v>220</v>
      </c>
      <c r="AH309" s="2">
        <v>77.819999999999993</v>
      </c>
    </row>
    <row r="310" spans="19:34" x14ac:dyDescent="0.25">
      <c r="S310" s="1">
        <v>400</v>
      </c>
      <c r="T310" s="1">
        <v>4224</v>
      </c>
      <c r="U310" s="86">
        <v>5</v>
      </c>
      <c r="V310" s="86">
        <v>17</v>
      </c>
      <c r="W310" s="2">
        <v>377.48</v>
      </c>
      <c r="AF310" s="1">
        <v>43147</v>
      </c>
      <c r="AG310" s="1">
        <v>150</v>
      </c>
      <c r="AH310" s="2">
        <v>45.66</v>
      </c>
    </row>
    <row r="311" spans="19:34" x14ac:dyDescent="0.25">
      <c r="S311" s="1">
        <v>400</v>
      </c>
      <c r="T311" s="1">
        <v>4228</v>
      </c>
      <c r="U311" s="86">
        <v>9</v>
      </c>
      <c r="V311" s="86">
        <v>521</v>
      </c>
      <c r="W311" s="2">
        <v>9118.4</v>
      </c>
      <c r="AF311" s="1">
        <v>43225</v>
      </c>
      <c r="AG311" s="1">
        <v>450</v>
      </c>
      <c r="AH311" s="2">
        <v>33</v>
      </c>
    </row>
    <row r="312" spans="19:34" x14ac:dyDescent="0.25">
      <c r="S312" s="1">
        <v>400</v>
      </c>
      <c r="T312" s="1">
        <v>4232</v>
      </c>
      <c r="U312" s="86">
        <v>3</v>
      </c>
      <c r="V312" s="86">
        <v>25</v>
      </c>
      <c r="W312" s="2">
        <v>553.72</v>
      </c>
      <c r="AF312" s="1">
        <v>43277</v>
      </c>
      <c r="AG312" s="1">
        <v>800</v>
      </c>
      <c r="AH312" s="2">
        <v>7955.14</v>
      </c>
    </row>
    <row r="313" spans="19:34" x14ac:dyDescent="0.25">
      <c r="S313" s="1">
        <v>400</v>
      </c>
      <c r="T313" s="1">
        <v>4237</v>
      </c>
      <c r="U313" s="86">
        <v>3</v>
      </c>
      <c r="V313" s="86">
        <v>15</v>
      </c>
      <c r="W313" s="2">
        <v>303.07</v>
      </c>
      <c r="AF313" s="1">
        <v>43289</v>
      </c>
      <c r="AG313" s="1">
        <v>777</v>
      </c>
      <c r="AH313" s="2">
        <v>68.260000000000005</v>
      </c>
    </row>
    <row r="314" spans="19:34" x14ac:dyDescent="0.25">
      <c r="S314" s="1">
        <v>400</v>
      </c>
      <c r="T314" s="1">
        <v>4238</v>
      </c>
      <c r="U314" s="86">
        <v>4</v>
      </c>
      <c r="V314" s="86">
        <v>16</v>
      </c>
      <c r="W314" s="2">
        <v>399.61</v>
      </c>
      <c r="AF314" s="1">
        <v>43303</v>
      </c>
      <c r="AG314" s="1">
        <v>260</v>
      </c>
      <c r="AH314" s="2">
        <v>433.3</v>
      </c>
    </row>
    <row r="315" spans="19:34" x14ac:dyDescent="0.25">
      <c r="S315" s="1">
        <v>400</v>
      </c>
      <c r="T315" s="1">
        <v>4239</v>
      </c>
      <c r="U315" s="86">
        <v>3</v>
      </c>
      <c r="V315" s="86">
        <v>15</v>
      </c>
      <c r="W315" s="2">
        <v>287.70999999999998</v>
      </c>
      <c r="AF315" s="1">
        <v>43437</v>
      </c>
      <c r="AG315" s="1">
        <v>4980</v>
      </c>
      <c r="AH315" s="2">
        <v>1512.97</v>
      </c>
    </row>
    <row r="316" spans="19:34" x14ac:dyDescent="0.25">
      <c r="S316" s="1">
        <v>400</v>
      </c>
      <c r="T316" s="1">
        <v>4240</v>
      </c>
      <c r="U316" s="86">
        <v>5</v>
      </c>
      <c r="V316" s="86">
        <v>17</v>
      </c>
      <c r="W316" s="2">
        <v>259.39999999999998</v>
      </c>
      <c r="AF316" s="1">
        <v>43562</v>
      </c>
      <c r="AG316" s="1">
        <v>150</v>
      </c>
      <c r="AH316" s="2">
        <v>348.9</v>
      </c>
    </row>
    <row r="317" spans="19:34" x14ac:dyDescent="0.25">
      <c r="S317" s="1">
        <v>400</v>
      </c>
      <c r="T317" s="1">
        <v>4241</v>
      </c>
      <c r="U317" s="86">
        <v>5</v>
      </c>
      <c r="V317" s="86">
        <v>9</v>
      </c>
      <c r="W317" s="2">
        <v>280.94</v>
      </c>
      <c r="AF317" s="1">
        <v>43878</v>
      </c>
      <c r="AG317" s="1">
        <v>150</v>
      </c>
      <c r="AH317" s="2">
        <v>799.82</v>
      </c>
    </row>
    <row r="318" spans="19:34" x14ac:dyDescent="0.25">
      <c r="S318" s="1">
        <v>400</v>
      </c>
      <c r="T318" s="1">
        <v>4242</v>
      </c>
      <c r="U318" s="86">
        <v>6</v>
      </c>
      <c r="V318" s="86">
        <v>33</v>
      </c>
      <c r="W318" s="2">
        <v>472.42</v>
      </c>
      <c r="AF318" s="1">
        <v>43886</v>
      </c>
      <c r="AG318" s="1">
        <v>150</v>
      </c>
      <c r="AH318" s="2">
        <v>131.04</v>
      </c>
    </row>
    <row r="319" spans="19:34" x14ac:dyDescent="0.25">
      <c r="S319" s="1">
        <v>450</v>
      </c>
      <c r="T319" s="1">
        <v>302</v>
      </c>
      <c r="U319" s="86">
        <v>13</v>
      </c>
      <c r="V319" s="86">
        <v>49</v>
      </c>
      <c r="W319" s="2">
        <v>2031.9</v>
      </c>
      <c r="AF319" s="1">
        <v>43922</v>
      </c>
      <c r="AG319" s="1">
        <v>290</v>
      </c>
      <c r="AH319" s="2">
        <v>271.07</v>
      </c>
    </row>
    <row r="320" spans="19:34" x14ac:dyDescent="0.25">
      <c r="S320" s="1">
        <v>450</v>
      </c>
      <c r="T320" s="1">
        <v>3100</v>
      </c>
      <c r="U320" s="86">
        <v>8</v>
      </c>
      <c r="V320" s="86">
        <v>158</v>
      </c>
      <c r="W320" s="2">
        <v>4513.83</v>
      </c>
      <c r="AF320" s="1">
        <v>43964</v>
      </c>
      <c r="AG320" s="1">
        <v>450</v>
      </c>
      <c r="AH320" s="2">
        <v>135.36000000000001</v>
      </c>
    </row>
    <row r="321" spans="19:34" x14ac:dyDescent="0.25">
      <c r="S321" s="1">
        <v>450</v>
      </c>
      <c r="T321" s="1">
        <v>4522</v>
      </c>
      <c r="U321" s="86">
        <v>6</v>
      </c>
      <c r="V321" s="86">
        <v>16</v>
      </c>
      <c r="W321" s="2">
        <v>652.97</v>
      </c>
      <c r="AF321" s="1">
        <v>44116</v>
      </c>
      <c r="AG321" s="1">
        <v>280</v>
      </c>
      <c r="AH321" s="2">
        <v>30.91</v>
      </c>
    </row>
    <row r="322" spans="19:34" x14ac:dyDescent="0.25">
      <c r="S322" s="1">
        <v>450</v>
      </c>
      <c r="T322" s="1">
        <v>4527</v>
      </c>
      <c r="U322" s="86">
        <v>4</v>
      </c>
      <c r="V322" s="86">
        <v>18</v>
      </c>
      <c r="W322" s="2">
        <v>1462.06</v>
      </c>
      <c r="AF322" s="1">
        <v>44248</v>
      </c>
      <c r="AG322" s="1">
        <v>250</v>
      </c>
      <c r="AH322" s="2">
        <v>136.62</v>
      </c>
    </row>
    <row r="323" spans="19:34" x14ac:dyDescent="0.25">
      <c r="S323" s="1">
        <v>450</v>
      </c>
      <c r="T323" s="1">
        <v>4529</v>
      </c>
      <c r="U323" s="86">
        <v>1</v>
      </c>
      <c r="V323" s="86">
        <v>6</v>
      </c>
      <c r="W323" s="2">
        <v>49.41</v>
      </c>
      <c r="AF323" s="1">
        <v>44258</v>
      </c>
      <c r="AG323" s="1">
        <v>400</v>
      </c>
      <c r="AH323" s="2">
        <v>83.93</v>
      </c>
    </row>
    <row r="324" spans="19:34" x14ac:dyDescent="0.25">
      <c r="S324" s="1">
        <v>450</v>
      </c>
      <c r="T324" s="1">
        <v>4531</v>
      </c>
      <c r="U324" s="86">
        <v>3</v>
      </c>
      <c r="V324" s="86">
        <v>5</v>
      </c>
      <c r="W324" s="2">
        <v>223.5</v>
      </c>
      <c r="AF324" s="1">
        <v>44268</v>
      </c>
      <c r="AG324" s="1">
        <v>150</v>
      </c>
      <c r="AH324" s="2">
        <v>47.04</v>
      </c>
    </row>
    <row r="325" spans="19:34" x14ac:dyDescent="0.25">
      <c r="S325" s="1">
        <v>450</v>
      </c>
      <c r="T325" s="1">
        <v>4541</v>
      </c>
      <c r="U325" s="86">
        <v>3</v>
      </c>
      <c r="V325" s="86">
        <v>52</v>
      </c>
      <c r="W325" s="2">
        <v>1933.06</v>
      </c>
      <c r="AF325" s="1">
        <v>44320</v>
      </c>
      <c r="AG325" s="1">
        <v>250</v>
      </c>
      <c r="AH325" s="2">
        <v>6859.06</v>
      </c>
    </row>
    <row r="326" spans="19:34" x14ac:dyDescent="0.25">
      <c r="S326" s="1">
        <v>450</v>
      </c>
      <c r="T326" s="1">
        <v>4544</v>
      </c>
      <c r="U326" s="86">
        <v>13</v>
      </c>
      <c r="V326" s="86">
        <v>58</v>
      </c>
      <c r="W326" s="2">
        <v>2392.5500000000002</v>
      </c>
      <c r="AF326" s="1">
        <v>44345</v>
      </c>
      <c r="AG326" s="1">
        <v>340</v>
      </c>
      <c r="AH326" s="2">
        <v>236.12</v>
      </c>
    </row>
    <row r="327" spans="19:34" x14ac:dyDescent="0.25">
      <c r="S327" s="1">
        <v>450</v>
      </c>
      <c r="T327" s="1">
        <v>4546</v>
      </c>
      <c r="U327" s="86">
        <v>6</v>
      </c>
      <c r="V327" s="86">
        <v>20</v>
      </c>
      <c r="W327" s="2">
        <v>707.15</v>
      </c>
      <c r="AF327" s="1">
        <v>44391</v>
      </c>
      <c r="AG327" s="1">
        <v>220</v>
      </c>
      <c r="AH327" s="2">
        <v>59.22</v>
      </c>
    </row>
    <row r="328" spans="19:34" x14ac:dyDescent="0.25">
      <c r="S328" s="1">
        <v>450</v>
      </c>
      <c r="T328" s="1">
        <v>4549</v>
      </c>
      <c r="U328" s="86">
        <v>4</v>
      </c>
      <c r="V328" s="86">
        <v>39</v>
      </c>
      <c r="W328" s="2">
        <v>645.34</v>
      </c>
      <c r="AF328" s="1">
        <v>44436</v>
      </c>
      <c r="AG328" s="1">
        <v>320</v>
      </c>
      <c r="AH328" s="2">
        <v>169.56</v>
      </c>
    </row>
    <row r="329" spans="19:34" x14ac:dyDescent="0.25">
      <c r="S329" s="1">
        <v>450</v>
      </c>
      <c r="T329" s="1">
        <v>4551</v>
      </c>
      <c r="U329" s="86">
        <v>1</v>
      </c>
      <c r="V329" s="86">
        <v>6</v>
      </c>
      <c r="W329" s="2">
        <v>1094.52</v>
      </c>
      <c r="AF329" s="1">
        <v>44444</v>
      </c>
      <c r="AG329" s="1">
        <v>150</v>
      </c>
      <c r="AH329" s="2">
        <v>65.709999999999994</v>
      </c>
    </row>
    <row r="330" spans="19:34" x14ac:dyDescent="0.25">
      <c r="S330" s="1">
        <v>450</v>
      </c>
      <c r="T330" s="1">
        <v>4555</v>
      </c>
      <c r="U330" s="86">
        <v>2</v>
      </c>
      <c r="V330" s="86">
        <v>29</v>
      </c>
      <c r="W330" s="2">
        <v>471.38</v>
      </c>
      <c r="AF330" s="1">
        <v>44486</v>
      </c>
      <c r="AG330" s="1">
        <v>400</v>
      </c>
      <c r="AH330" s="2">
        <v>128.97</v>
      </c>
    </row>
    <row r="331" spans="19:34" x14ac:dyDescent="0.25">
      <c r="S331" s="1">
        <v>450</v>
      </c>
      <c r="T331" s="1">
        <v>4556</v>
      </c>
      <c r="U331" s="86">
        <v>2</v>
      </c>
      <c r="V331" s="86">
        <v>22</v>
      </c>
      <c r="W331" s="2">
        <v>363.43</v>
      </c>
      <c r="AF331" s="1">
        <v>44553</v>
      </c>
      <c r="AG331" s="1">
        <v>220</v>
      </c>
      <c r="AH331" s="2">
        <v>95.65</v>
      </c>
    </row>
    <row r="332" spans="19:34" x14ac:dyDescent="0.25">
      <c r="S332" s="1">
        <v>450</v>
      </c>
      <c r="T332" s="1">
        <v>4557</v>
      </c>
      <c r="U332" s="86">
        <v>2</v>
      </c>
      <c r="V332" s="86">
        <v>11</v>
      </c>
      <c r="W332" s="2">
        <v>220.16</v>
      </c>
      <c r="AF332" s="1">
        <v>44606</v>
      </c>
      <c r="AG332" s="1">
        <v>450</v>
      </c>
      <c r="AH332" s="2">
        <v>929.7</v>
      </c>
    </row>
    <row r="333" spans="19:34" x14ac:dyDescent="0.25">
      <c r="S333" s="1">
        <v>450</v>
      </c>
      <c r="T333" s="1">
        <v>4558</v>
      </c>
      <c r="U333" s="86">
        <v>3</v>
      </c>
      <c r="V333" s="86">
        <v>8</v>
      </c>
      <c r="W333" s="2">
        <v>319.75</v>
      </c>
      <c r="AF333" s="1">
        <v>44781</v>
      </c>
      <c r="AG333" s="1">
        <v>270</v>
      </c>
      <c r="AH333" s="2">
        <v>5451.02</v>
      </c>
    </row>
    <row r="334" spans="19:34" x14ac:dyDescent="0.25">
      <c r="S334" s="1">
        <v>450</v>
      </c>
      <c r="T334" s="1">
        <v>4559</v>
      </c>
      <c r="U334" s="86">
        <v>3</v>
      </c>
      <c r="V334" s="86">
        <v>146</v>
      </c>
      <c r="W334" s="2">
        <v>3775.96</v>
      </c>
      <c r="AF334" s="1">
        <v>44788</v>
      </c>
      <c r="AG334" s="1">
        <v>180</v>
      </c>
      <c r="AH334" s="2">
        <v>184.77</v>
      </c>
    </row>
    <row r="335" spans="19:34" x14ac:dyDescent="0.25">
      <c r="S335" s="1">
        <v>450</v>
      </c>
      <c r="T335" s="1">
        <v>4560</v>
      </c>
      <c r="U335" s="86">
        <v>8</v>
      </c>
      <c r="V335" s="86">
        <v>27</v>
      </c>
      <c r="W335" s="2">
        <v>851.67</v>
      </c>
      <c r="AF335" s="1">
        <v>44793</v>
      </c>
      <c r="AG335" s="1">
        <v>180</v>
      </c>
      <c r="AH335" s="2">
        <v>61.3</v>
      </c>
    </row>
    <row r="336" spans="19:34" x14ac:dyDescent="0.25">
      <c r="S336" s="1">
        <v>450</v>
      </c>
      <c r="T336" s="1">
        <v>9203</v>
      </c>
      <c r="U336" s="86">
        <v>5</v>
      </c>
      <c r="V336" s="86">
        <v>32</v>
      </c>
      <c r="W336" s="2">
        <v>1211.54</v>
      </c>
      <c r="AF336" s="1">
        <v>44796</v>
      </c>
      <c r="AG336" s="1">
        <v>180</v>
      </c>
      <c r="AH336" s="2">
        <v>178.26</v>
      </c>
    </row>
    <row r="337" spans="19:34" x14ac:dyDescent="0.25">
      <c r="S337" s="1">
        <v>450</v>
      </c>
      <c r="T337" s="1">
        <v>9209</v>
      </c>
      <c r="U337" s="86">
        <v>6</v>
      </c>
      <c r="V337" s="86">
        <v>85</v>
      </c>
      <c r="W337" s="2">
        <v>3715.41</v>
      </c>
      <c r="AF337" s="1">
        <v>44888</v>
      </c>
      <c r="AG337" s="1">
        <v>104</v>
      </c>
      <c r="AH337" s="2">
        <v>92.01</v>
      </c>
    </row>
    <row r="338" spans="19:34" x14ac:dyDescent="0.25">
      <c r="S338" s="1">
        <v>450</v>
      </c>
      <c r="T338" s="1">
        <v>9230</v>
      </c>
      <c r="U338" s="86">
        <v>4</v>
      </c>
      <c r="V338" s="86">
        <v>121</v>
      </c>
      <c r="W338" s="2">
        <v>1753.79</v>
      </c>
      <c r="AF338" s="1">
        <v>44961</v>
      </c>
      <c r="AG338" s="1">
        <v>4980</v>
      </c>
      <c r="AH338" s="2">
        <v>42.69</v>
      </c>
    </row>
    <row r="339" spans="19:34" x14ac:dyDescent="0.25">
      <c r="S339" s="1">
        <v>450</v>
      </c>
      <c r="T339" s="1">
        <v>9264</v>
      </c>
      <c r="U339" s="86">
        <v>2</v>
      </c>
      <c r="V339" s="86">
        <v>19</v>
      </c>
      <c r="W339" s="2">
        <v>256.35000000000002</v>
      </c>
      <c r="AF339" s="1">
        <v>45203</v>
      </c>
      <c r="AG339" s="1">
        <v>450</v>
      </c>
      <c r="AH339" s="2">
        <v>540.22</v>
      </c>
    </row>
    <row r="340" spans="19:34" x14ac:dyDescent="0.25">
      <c r="S340" s="1">
        <v>450</v>
      </c>
      <c r="T340" s="1">
        <v>9270</v>
      </c>
      <c r="U340" s="86">
        <v>1</v>
      </c>
      <c r="V340" s="86">
        <v>1</v>
      </c>
      <c r="W340" s="2">
        <v>45.97</v>
      </c>
      <c r="AF340" s="1">
        <v>45232</v>
      </c>
      <c r="AG340" s="1">
        <v>250</v>
      </c>
      <c r="AH340" s="2">
        <v>43.33</v>
      </c>
    </row>
    <row r="341" spans="19:34" x14ac:dyDescent="0.25">
      <c r="S341" s="1">
        <v>500</v>
      </c>
      <c r="T341" s="1">
        <v>144</v>
      </c>
      <c r="U341" s="86">
        <v>1</v>
      </c>
      <c r="V341" s="86">
        <v>4</v>
      </c>
      <c r="W341" s="2">
        <v>121.44</v>
      </c>
      <c r="AF341" s="1">
        <v>45299</v>
      </c>
      <c r="AG341" s="1">
        <v>250</v>
      </c>
      <c r="AH341" s="2">
        <v>65.040000000000006</v>
      </c>
    </row>
    <row r="342" spans="19:34" x14ac:dyDescent="0.25">
      <c r="S342" s="1">
        <v>500</v>
      </c>
      <c r="T342" s="1">
        <v>459</v>
      </c>
      <c r="U342" s="86">
        <v>17</v>
      </c>
      <c r="V342" s="86">
        <v>176</v>
      </c>
      <c r="W342" s="2">
        <v>4128.3500000000004</v>
      </c>
      <c r="AF342" s="1">
        <v>45383</v>
      </c>
      <c r="AG342" s="1">
        <v>340</v>
      </c>
      <c r="AH342" s="2">
        <v>66.459999999999994</v>
      </c>
    </row>
    <row r="343" spans="19:34" x14ac:dyDescent="0.25">
      <c r="S343" s="1">
        <v>500</v>
      </c>
      <c r="T343" s="1">
        <v>2209</v>
      </c>
      <c r="U343" s="86">
        <v>3</v>
      </c>
      <c r="V343" s="86">
        <v>6</v>
      </c>
      <c r="W343" s="2">
        <v>251.67</v>
      </c>
      <c r="AF343" s="1">
        <v>45535</v>
      </c>
      <c r="AG343" s="1">
        <v>777</v>
      </c>
      <c r="AH343" s="2">
        <v>191.91</v>
      </c>
    </row>
    <row r="344" spans="19:34" x14ac:dyDescent="0.25">
      <c r="S344" s="1">
        <v>555</v>
      </c>
      <c r="T344" s="1">
        <v>5952</v>
      </c>
      <c r="U344" s="86">
        <v>8</v>
      </c>
      <c r="V344" s="86">
        <v>20</v>
      </c>
      <c r="W344" s="2">
        <v>707.79</v>
      </c>
      <c r="AF344" s="1">
        <v>45626</v>
      </c>
      <c r="AG344" s="1">
        <v>250</v>
      </c>
      <c r="AH344" s="2">
        <v>4291.3</v>
      </c>
    </row>
    <row r="345" spans="19:34" x14ac:dyDescent="0.25">
      <c r="S345" s="1">
        <v>555</v>
      </c>
      <c r="T345" s="1">
        <v>5960</v>
      </c>
      <c r="U345" s="86">
        <v>4</v>
      </c>
      <c r="V345" s="86">
        <v>43</v>
      </c>
      <c r="W345" s="2">
        <v>1265.04</v>
      </c>
      <c r="AF345" s="1">
        <v>45632</v>
      </c>
      <c r="AG345" s="1">
        <v>777</v>
      </c>
      <c r="AH345" s="2">
        <v>383.88</v>
      </c>
    </row>
    <row r="346" spans="19:34" x14ac:dyDescent="0.25">
      <c r="S346" s="1">
        <v>555</v>
      </c>
      <c r="T346" s="1">
        <v>5962</v>
      </c>
      <c r="U346" s="86">
        <v>2</v>
      </c>
      <c r="V346" s="86">
        <v>7</v>
      </c>
      <c r="W346" s="2">
        <v>317.82</v>
      </c>
      <c r="AF346" s="1">
        <v>45651</v>
      </c>
      <c r="AG346" s="1">
        <v>360</v>
      </c>
      <c r="AH346" s="2">
        <v>176.5</v>
      </c>
    </row>
    <row r="347" spans="19:34" x14ac:dyDescent="0.25">
      <c r="S347" s="1">
        <v>555</v>
      </c>
      <c r="T347" s="1">
        <v>5968</v>
      </c>
      <c r="U347" s="86">
        <v>7</v>
      </c>
      <c r="V347" s="86">
        <v>31</v>
      </c>
      <c r="W347" s="2">
        <v>960.85</v>
      </c>
      <c r="AF347" s="1">
        <v>45725</v>
      </c>
      <c r="AG347" s="1">
        <v>260</v>
      </c>
      <c r="AH347" s="2">
        <v>228.14</v>
      </c>
    </row>
    <row r="348" spans="19:34" x14ac:dyDescent="0.25">
      <c r="S348" s="1">
        <v>555</v>
      </c>
      <c r="T348" s="1">
        <v>5979</v>
      </c>
      <c r="U348" s="86">
        <v>2</v>
      </c>
      <c r="V348" s="86">
        <v>45</v>
      </c>
      <c r="W348" s="2">
        <v>598.65</v>
      </c>
      <c r="AF348" s="1">
        <v>45737</v>
      </c>
      <c r="AG348" s="1">
        <v>555</v>
      </c>
      <c r="AH348" s="2">
        <v>469.66</v>
      </c>
    </row>
    <row r="349" spans="19:34" x14ac:dyDescent="0.25">
      <c r="S349" s="1">
        <v>555</v>
      </c>
      <c r="T349" s="1">
        <v>5980</v>
      </c>
      <c r="U349" s="86">
        <v>5</v>
      </c>
      <c r="V349" s="86">
        <v>11</v>
      </c>
      <c r="W349" s="2">
        <v>1050.03</v>
      </c>
      <c r="AF349" s="1">
        <v>45830</v>
      </c>
      <c r="AG349" s="1">
        <v>4980</v>
      </c>
      <c r="AH349" s="2">
        <v>146.11000000000001</v>
      </c>
    </row>
    <row r="350" spans="19:34" x14ac:dyDescent="0.25">
      <c r="S350" s="1">
        <v>555</v>
      </c>
      <c r="T350" s="1">
        <v>5982</v>
      </c>
      <c r="U350" s="86">
        <v>13</v>
      </c>
      <c r="V350" s="86">
        <v>87</v>
      </c>
      <c r="W350" s="2">
        <v>2807.71</v>
      </c>
      <c r="AF350" s="1">
        <v>45859</v>
      </c>
      <c r="AG350" s="1">
        <v>4980</v>
      </c>
      <c r="AH350" s="2">
        <v>23718.1</v>
      </c>
    </row>
    <row r="351" spans="19:34" x14ac:dyDescent="0.25">
      <c r="S351" s="1">
        <v>555</v>
      </c>
      <c r="T351" s="1">
        <v>6020</v>
      </c>
      <c r="U351" s="86">
        <v>4</v>
      </c>
      <c r="V351" s="86">
        <v>18</v>
      </c>
      <c r="W351" s="2">
        <v>808.18</v>
      </c>
      <c r="AF351" s="1">
        <v>46009</v>
      </c>
      <c r="AG351" s="1">
        <v>290</v>
      </c>
      <c r="AH351" s="2">
        <v>832.8</v>
      </c>
    </row>
    <row r="352" spans="19:34" x14ac:dyDescent="0.25">
      <c r="S352" s="1">
        <v>555</v>
      </c>
      <c r="T352" s="1">
        <v>6026</v>
      </c>
      <c r="U352" s="86">
        <v>7</v>
      </c>
      <c r="V352" s="86">
        <v>130</v>
      </c>
      <c r="W352" s="2">
        <v>2555.2800000000002</v>
      </c>
      <c r="AF352" s="1">
        <v>46234</v>
      </c>
      <c r="AG352" s="1">
        <v>450</v>
      </c>
      <c r="AH352" s="2">
        <v>42.98</v>
      </c>
    </row>
    <row r="353" spans="19:34" x14ac:dyDescent="0.25">
      <c r="S353" s="1">
        <v>555</v>
      </c>
      <c r="T353" s="1">
        <v>6035</v>
      </c>
      <c r="U353" s="86">
        <v>2</v>
      </c>
      <c r="V353" s="86">
        <v>13</v>
      </c>
      <c r="W353" s="2">
        <v>356.83</v>
      </c>
      <c r="AF353" s="1">
        <v>46242</v>
      </c>
      <c r="AG353" s="1">
        <v>104</v>
      </c>
      <c r="AH353" s="2">
        <v>87.33</v>
      </c>
    </row>
    <row r="354" spans="19:34" x14ac:dyDescent="0.25">
      <c r="S354" s="1">
        <v>555</v>
      </c>
      <c r="T354" s="1">
        <v>6049</v>
      </c>
      <c r="U354" s="86">
        <v>1</v>
      </c>
      <c r="V354" s="86">
        <v>12</v>
      </c>
      <c r="W354" s="2">
        <v>180.64</v>
      </c>
      <c r="AF354" s="1">
        <v>46300</v>
      </c>
      <c r="AG354" s="1">
        <v>150</v>
      </c>
      <c r="AH354" s="2">
        <v>200.7</v>
      </c>
    </row>
    <row r="355" spans="19:34" x14ac:dyDescent="0.25">
      <c r="S355" s="1">
        <v>555</v>
      </c>
      <c r="T355" s="1">
        <v>6050</v>
      </c>
      <c r="U355" s="86">
        <v>1</v>
      </c>
      <c r="V355" s="86">
        <v>12</v>
      </c>
      <c r="W355" s="2">
        <v>106.08</v>
      </c>
      <c r="AF355" s="1">
        <v>46333</v>
      </c>
      <c r="AG355" s="1">
        <v>104</v>
      </c>
      <c r="AH355" s="2">
        <v>19.04</v>
      </c>
    </row>
    <row r="356" spans="19:34" x14ac:dyDescent="0.25">
      <c r="S356" s="1">
        <v>555</v>
      </c>
      <c r="T356" s="1">
        <v>6051</v>
      </c>
      <c r="U356" s="86">
        <v>5</v>
      </c>
      <c r="V356" s="86">
        <v>11</v>
      </c>
      <c r="W356" s="2">
        <v>654.83000000000004</v>
      </c>
      <c r="AF356" s="1">
        <v>46348</v>
      </c>
      <c r="AG356" s="1">
        <v>250</v>
      </c>
      <c r="AH356" s="2">
        <v>172.35</v>
      </c>
    </row>
    <row r="357" spans="19:34" x14ac:dyDescent="0.25">
      <c r="S357" s="1">
        <v>555</v>
      </c>
      <c r="T357" s="1">
        <v>6060</v>
      </c>
      <c r="U357" s="86">
        <v>1</v>
      </c>
      <c r="V357" s="86">
        <v>6</v>
      </c>
      <c r="W357" s="2">
        <v>61.77</v>
      </c>
      <c r="AF357" s="1">
        <v>46400</v>
      </c>
      <c r="AG357" s="1">
        <v>320</v>
      </c>
      <c r="AH357" s="2">
        <v>45.22</v>
      </c>
    </row>
    <row r="358" spans="19:34" x14ac:dyDescent="0.25">
      <c r="S358" s="1">
        <v>555</v>
      </c>
      <c r="T358" s="1">
        <v>6062</v>
      </c>
      <c r="U358" s="86">
        <v>6</v>
      </c>
      <c r="V358" s="86">
        <v>20</v>
      </c>
      <c r="W358" s="2">
        <v>904.12</v>
      </c>
      <c r="AF358" s="1">
        <v>46406</v>
      </c>
      <c r="AG358" s="1">
        <v>260</v>
      </c>
      <c r="AH358" s="2">
        <v>43.79</v>
      </c>
    </row>
    <row r="359" spans="19:34" x14ac:dyDescent="0.25">
      <c r="S359" s="1">
        <v>555</v>
      </c>
      <c r="T359" s="1">
        <v>6063</v>
      </c>
      <c r="U359" s="86">
        <v>4</v>
      </c>
      <c r="V359" s="86">
        <v>19</v>
      </c>
      <c r="W359" s="2">
        <v>765.41</v>
      </c>
      <c r="AF359" s="1">
        <v>46457</v>
      </c>
      <c r="AG359" s="1">
        <v>360</v>
      </c>
      <c r="AH359" s="2">
        <v>27.51</v>
      </c>
    </row>
    <row r="360" spans="19:34" x14ac:dyDescent="0.25">
      <c r="S360" s="1">
        <v>555</v>
      </c>
      <c r="T360" s="1">
        <v>6064</v>
      </c>
      <c r="U360" s="86">
        <v>3</v>
      </c>
      <c r="V360" s="86">
        <v>7</v>
      </c>
      <c r="W360" s="2">
        <v>323.62</v>
      </c>
      <c r="AF360" s="1">
        <v>46555</v>
      </c>
      <c r="AG360" s="1">
        <v>290</v>
      </c>
      <c r="AH360" s="2">
        <v>950.46</v>
      </c>
    </row>
    <row r="361" spans="19:34" x14ac:dyDescent="0.25">
      <c r="S361" s="1">
        <v>555</v>
      </c>
      <c r="T361" s="1">
        <v>6065</v>
      </c>
      <c r="U361" s="86">
        <v>4</v>
      </c>
      <c r="V361" s="86">
        <v>9</v>
      </c>
      <c r="W361" s="2">
        <v>238.01</v>
      </c>
      <c r="AF361" s="1">
        <v>46575</v>
      </c>
      <c r="AG361" s="1">
        <v>777</v>
      </c>
      <c r="AH361" s="2">
        <v>188.5</v>
      </c>
    </row>
    <row r="362" spans="19:34" x14ac:dyDescent="0.25">
      <c r="S362" s="1">
        <v>555</v>
      </c>
      <c r="T362" s="1">
        <v>6068</v>
      </c>
      <c r="U362" s="86">
        <v>1</v>
      </c>
      <c r="V362" s="86">
        <v>2</v>
      </c>
      <c r="W362" s="2">
        <v>385.76</v>
      </c>
      <c r="AF362" s="1">
        <v>46578</v>
      </c>
      <c r="AG362" s="1">
        <v>250</v>
      </c>
      <c r="AH362" s="2">
        <v>30.91</v>
      </c>
    </row>
    <row r="363" spans="19:34" x14ac:dyDescent="0.25">
      <c r="S363" s="1">
        <v>555</v>
      </c>
      <c r="T363" s="1">
        <v>6069</v>
      </c>
      <c r="U363" s="86">
        <v>2</v>
      </c>
      <c r="V363" s="86">
        <v>5</v>
      </c>
      <c r="W363" s="2">
        <v>122.36</v>
      </c>
      <c r="AF363" s="1">
        <v>46596</v>
      </c>
      <c r="AG363" s="1">
        <v>320</v>
      </c>
      <c r="AH363" s="2">
        <v>124.42</v>
      </c>
    </row>
    <row r="364" spans="19:34" x14ac:dyDescent="0.25">
      <c r="S364" s="1">
        <v>650</v>
      </c>
      <c r="T364" s="1">
        <v>5951</v>
      </c>
      <c r="U364" s="86">
        <v>1</v>
      </c>
      <c r="V364" s="86">
        <v>12</v>
      </c>
      <c r="W364" s="2">
        <v>119.52</v>
      </c>
      <c r="AF364" s="1">
        <v>46716</v>
      </c>
      <c r="AG364" s="1">
        <v>280</v>
      </c>
      <c r="AH364" s="2">
        <v>119.09</v>
      </c>
    </row>
    <row r="365" spans="19:34" x14ac:dyDescent="0.25">
      <c r="S365" s="1">
        <v>650</v>
      </c>
      <c r="T365" s="1">
        <v>6115</v>
      </c>
      <c r="U365" s="86">
        <v>2</v>
      </c>
      <c r="V365" s="86">
        <v>2</v>
      </c>
      <c r="W365" s="2">
        <v>70.8</v>
      </c>
      <c r="AF365" s="1">
        <v>46729</v>
      </c>
      <c r="AG365" s="1">
        <v>290</v>
      </c>
      <c r="AH365" s="2">
        <v>190.14</v>
      </c>
    </row>
    <row r="366" spans="19:34" x14ac:dyDescent="0.25">
      <c r="S366" s="1">
        <v>650</v>
      </c>
      <c r="T366" s="1">
        <v>6134</v>
      </c>
      <c r="U366" s="86">
        <v>2</v>
      </c>
      <c r="V366" s="86">
        <v>19</v>
      </c>
      <c r="W366" s="2">
        <v>253.2</v>
      </c>
      <c r="AF366" s="1">
        <v>46750</v>
      </c>
      <c r="AG366" s="1">
        <v>260</v>
      </c>
      <c r="AH366" s="2">
        <v>66.849999999999994</v>
      </c>
    </row>
    <row r="367" spans="19:34" x14ac:dyDescent="0.25">
      <c r="S367" s="1">
        <v>650</v>
      </c>
      <c r="T367" s="1">
        <v>6505</v>
      </c>
      <c r="U367" s="86">
        <v>5</v>
      </c>
      <c r="V367" s="86">
        <v>45</v>
      </c>
      <c r="W367" s="2">
        <v>855.74</v>
      </c>
      <c r="AF367" s="1">
        <v>46753</v>
      </c>
      <c r="AG367" s="1">
        <v>320</v>
      </c>
      <c r="AH367" s="2">
        <v>1813.6</v>
      </c>
    </row>
    <row r="368" spans="19:34" x14ac:dyDescent="0.25">
      <c r="S368" s="1">
        <v>650</v>
      </c>
      <c r="T368" s="1">
        <v>6515</v>
      </c>
      <c r="U368" s="86">
        <v>1</v>
      </c>
      <c r="V368" s="86">
        <v>1</v>
      </c>
      <c r="W368" s="2">
        <v>49.9</v>
      </c>
      <c r="AF368" s="1">
        <v>46822</v>
      </c>
      <c r="AG368" s="1">
        <v>320</v>
      </c>
      <c r="AH368" s="2">
        <v>58</v>
      </c>
    </row>
    <row r="369" spans="19:34" x14ac:dyDescent="0.25">
      <c r="S369" s="1">
        <v>650</v>
      </c>
      <c r="T369" s="1">
        <v>6532</v>
      </c>
      <c r="U369" s="86">
        <v>4</v>
      </c>
      <c r="V369" s="86">
        <v>19</v>
      </c>
      <c r="W369" s="2">
        <v>562.52</v>
      </c>
      <c r="AF369" s="1">
        <v>46986</v>
      </c>
      <c r="AG369" s="1">
        <v>450</v>
      </c>
      <c r="AH369" s="2">
        <v>1094.52</v>
      </c>
    </row>
    <row r="370" spans="19:34" x14ac:dyDescent="0.25">
      <c r="S370" s="1">
        <v>650</v>
      </c>
      <c r="T370" s="1">
        <v>6533</v>
      </c>
      <c r="U370" s="86">
        <v>11</v>
      </c>
      <c r="V370" s="86">
        <v>52</v>
      </c>
      <c r="W370" s="2">
        <v>1245.92</v>
      </c>
      <c r="AF370" s="1">
        <v>47144</v>
      </c>
      <c r="AG370" s="1">
        <v>400</v>
      </c>
      <c r="AH370" s="2">
        <v>1076.3900000000001</v>
      </c>
    </row>
    <row r="371" spans="19:34" x14ac:dyDescent="0.25">
      <c r="S371" s="1">
        <v>650</v>
      </c>
      <c r="T371" s="1">
        <v>6537</v>
      </c>
      <c r="U371" s="86">
        <v>2</v>
      </c>
      <c r="V371" s="86">
        <v>23</v>
      </c>
      <c r="W371" s="2">
        <v>413.77</v>
      </c>
      <c r="AF371" s="1">
        <v>47166</v>
      </c>
      <c r="AG371" s="1">
        <v>555</v>
      </c>
      <c r="AH371" s="2">
        <v>136.9</v>
      </c>
    </row>
    <row r="372" spans="19:34" x14ac:dyDescent="0.25">
      <c r="S372" s="1">
        <v>650</v>
      </c>
      <c r="T372" s="1">
        <v>6543</v>
      </c>
      <c r="U372" s="86">
        <v>6</v>
      </c>
      <c r="V372" s="86">
        <v>58</v>
      </c>
      <c r="W372" s="2">
        <v>820.27</v>
      </c>
      <c r="AF372" s="1">
        <v>47239</v>
      </c>
      <c r="AG372" s="1">
        <v>4980</v>
      </c>
      <c r="AH372" s="2">
        <v>261.77999999999997</v>
      </c>
    </row>
    <row r="373" spans="19:34" x14ac:dyDescent="0.25">
      <c r="S373" s="1">
        <v>650</v>
      </c>
      <c r="T373" s="1">
        <v>6547</v>
      </c>
      <c r="U373" s="86">
        <v>2</v>
      </c>
      <c r="V373" s="86">
        <v>6</v>
      </c>
      <c r="W373" s="2">
        <v>285.7</v>
      </c>
      <c r="AF373" s="1">
        <v>47300</v>
      </c>
      <c r="AG373" s="1">
        <v>104</v>
      </c>
      <c r="AH373" s="2">
        <v>352.66</v>
      </c>
    </row>
    <row r="374" spans="19:34" x14ac:dyDescent="0.25">
      <c r="S374" s="1">
        <v>650</v>
      </c>
      <c r="T374" s="1">
        <v>6548</v>
      </c>
      <c r="U374" s="86">
        <v>7</v>
      </c>
      <c r="V374" s="86">
        <v>29</v>
      </c>
      <c r="W374" s="2">
        <v>417.59</v>
      </c>
      <c r="AF374" s="1">
        <v>47399</v>
      </c>
      <c r="AG374" s="1">
        <v>260</v>
      </c>
      <c r="AH374" s="2">
        <v>186.36</v>
      </c>
    </row>
    <row r="375" spans="19:34" x14ac:dyDescent="0.25">
      <c r="S375" s="1">
        <v>650</v>
      </c>
      <c r="T375" s="1">
        <v>6549</v>
      </c>
      <c r="U375" s="86">
        <v>2</v>
      </c>
      <c r="V375" s="86">
        <v>7</v>
      </c>
      <c r="W375" s="2">
        <v>488.46</v>
      </c>
      <c r="AF375" s="1">
        <v>47701</v>
      </c>
      <c r="AG375" s="1">
        <v>555</v>
      </c>
      <c r="AH375" s="2">
        <v>11.55</v>
      </c>
    </row>
    <row r="376" spans="19:34" x14ac:dyDescent="0.25">
      <c r="S376" s="1">
        <v>650</v>
      </c>
      <c r="T376" s="1">
        <v>6550</v>
      </c>
      <c r="U376" s="86">
        <v>2</v>
      </c>
      <c r="V376" s="86">
        <v>16</v>
      </c>
      <c r="W376" s="2">
        <v>161.41</v>
      </c>
      <c r="AF376" s="1">
        <v>47768</v>
      </c>
      <c r="AG376" s="1">
        <v>4980</v>
      </c>
      <c r="AH376" s="2">
        <v>407.87</v>
      </c>
    </row>
    <row r="377" spans="19:34" x14ac:dyDescent="0.25">
      <c r="S377" s="1">
        <v>650</v>
      </c>
      <c r="T377" s="1">
        <v>6551</v>
      </c>
      <c r="U377" s="86">
        <v>6</v>
      </c>
      <c r="V377" s="86">
        <v>37</v>
      </c>
      <c r="W377" s="2">
        <v>973.07</v>
      </c>
      <c r="AF377" s="1">
        <v>47769</v>
      </c>
      <c r="AG377" s="1">
        <v>280</v>
      </c>
      <c r="AH377" s="2">
        <v>87.08</v>
      </c>
    </row>
    <row r="378" spans="19:34" x14ac:dyDescent="0.25">
      <c r="S378" s="1">
        <v>650</v>
      </c>
      <c r="T378" s="1">
        <v>6552</v>
      </c>
      <c r="U378" s="86">
        <v>1</v>
      </c>
      <c r="V378" s="86">
        <v>2</v>
      </c>
      <c r="W378" s="2">
        <v>92.56</v>
      </c>
      <c r="AF378" s="1">
        <v>47818</v>
      </c>
      <c r="AG378" s="1">
        <v>400</v>
      </c>
      <c r="AH378" s="2">
        <v>243.07</v>
      </c>
    </row>
    <row r="379" spans="19:34" x14ac:dyDescent="0.25">
      <c r="S379" s="1">
        <v>650</v>
      </c>
      <c r="T379" s="1">
        <v>6553</v>
      </c>
      <c r="U379" s="86">
        <v>3</v>
      </c>
      <c r="V379" s="86">
        <v>10</v>
      </c>
      <c r="W379" s="2">
        <v>342.48</v>
      </c>
      <c r="AF379" s="1">
        <v>47865</v>
      </c>
      <c r="AG379" s="1">
        <v>104</v>
      </c>
      <c r="AH379" s="2">
        <v>154.72</v>
      </c>
    </row>
    <row r="380" spans="19:34" x14ac:dyDescent="0.25">
      <c r="S380" s="1">
        <v>650</v>
      </c>
      <c r="T380" s="1">
        <v>6554</v>
      </c>
      <c r="U380" s="86">
        <v>2</v>
      </c>
      <c r="V380" s="86">
        <v>2</v>
      </c>
      <c r="W380" s="2">
        <v>86.7</v>
      </c>
      <c r="AF380" s="1">
        <v>47873</v>
      </c>
      <c r="AG380" s="1">
        <v>150</v>
      </c>
      <c r="AH380" s="2">
        <v>180.63</v>
      </c>
    </row>
    <row r="381" spans="19:34" x14ac:dyDescent="0.25">
      <c r="S381" s="1">
        <v>777</v>
      </c>
      <c r="T381" s="1">
        <v>354</v>
      </c>
      <c r="U381" s="86">
        <v>1</v>
      </c>
      <c r="V381" s="86">
        <v>1</v>
      </c>
      <c r="W381" s="2">
        <v>10.39</v>
      </c>
      <c r="AF381" s="1">
        <v>47900</v>
      </c>
      <c r="AG381" s="1">
        <v>260</v>
      </c>
      <c r="AH381" s="2">
        <v>722.54</v>
      </c>
    </row>
    <row r="382" spans="19:34" x14ac:dyDescent="0.25">
      <c r="S382" s="1">
        <v>777</v>
      </c>
      <c r="T382" s="1">
        <v>7729</v>
      </c>
      <c r="U382" s="86">
        <v>18</v>
      </c>
      <c r="V382" s="86">
        <v>427</v>
      </c>
      <c r="W382" s="2">
        <v>9479.5</v>
      </c>
      <c r="AF382" s="1">
        <v>47928</v>
      </c>
      <c r="AG382" s="1">
        <v>4980</v>
      </c>
      <c r="AH382" s="2">
        <v>301.39</v>
      </c>
    </row>
    <row r="383" spans="19:34" x14ac:dyDescent="0.25">
      <c r="S383" s="1">
        <v>777</v>
      </c>
      <c r="T383" s="1">
        <v>7733</v>
      </c>
      <c r="U383" s="86">
        <v>9</v>
      </c>
      <c r="V383" s="86">
        <v>63</v>
      </c>
      <c r="W383" s="2">
        <v>903.42</v>
      </c>
      <c r="AF383" s="1">
        <v>48112</v>
      </c>
      <c r="AG383" s="1">
        <v>290</v>
      </c>
      <c r="AH383" s="2">
        <v>143.52000000000001</v>
      </c>
    </row>
    <row r="384" spans="19:34" x14ac:dyDescent="0.25">
      <c r="S384" s="1">
        <v>777</v>
      </c>
      <c r="T384" s="1">
        <v>7738</v>
      </c>
      <c r="U384" s="86">
        <v>16</v>
      </c>
      <c r="V384" s="86">
        <v>123</v>
      </c>
      <c r="W384" s="2">
        <v>2324.46</v>
      </c>
      <c r="AF384" s="1">
        <v>48301</v>
      </c>
      <c r="AG384" s="1">
        <v>250</v>
      </c>
      <c r="AH384" s="2">
        <v>629.20000000000005</v>
      </c>
    </row>
    <row r="385" spans="19:34" x14ac:dyDescent="0.25">
      <c r="S385" s="1">
        <v>777</v>
      </c>
      <c r="T385" s="1">
        <v>7758</v>
      </c>
      <c r="U385" s="86">
        <v>1</v>
      </c>
      <c r="V385" s="86">
        <v>17</v>
      </c>
      <c r="W385" s="2">
        <v>251.43</v>
      </c>
      <c r="AF385" s="1">
        <v>48303</v>
      </c>
      <c r="AG385" s="1">
        <v>290</v>
      </c>
      <c r="AH385" s="2">
        <v>984.09</v>
      </c>
    </row>
    <row r="386" spans="19:34" x14ac:dyDescent="0.25">
      <c r="S386" s="1">
        <v>777</v>
      </c>
      <c r="T386" s="1">
        <v>7770</v>
      </c>
      <c r="U386" s="86">
        <v>1</v>
      </c>
      <c r="V386" s="86">
        <v>4</v>
      </c>
      <c r="W386" s="2">
        <v>147.08000000000001</v>
      </c>
      <c r="AF386" s="1">
        <v>48333</v>
      </c>
      <c r="AG386" s="1">
        <v>150</v>
      </c>
      <c r="AH386" s="2">
        <v>45.66</v>
      </c>
    </row>
    <row r="387" spans="19:34" x14ac:dyDescent="0.25">
      <c r="S387" s="1">
        <v>777</v>
      </c>
      <c r="T387" s="1">
        <v>7771</v>
      </c>
      <c r="U387" s="86">
        <v>3</v>
      </c>
      <c r="V387" s="86">
        <v>20</v>
      </c>
      <c r="W387" s="2">
        <v>2164.98</v>
      </c>
      <c r="AF387" s="1">
        <v>48355</v>
      </c>
      <c r="AG387" s="1">
        <v>290</v>
      </c>
      <c r="AH387" s="2">
        <v>47.97</v>
      </c>
    </row>
    <row r="388" spans="19:34" x14ac:dyDescent="0.25">
      <c r="S388" s="1">
        <v>777</v>
      </c>
      <c r="T388" s="1">
        <v>7773</v>
      </c>
      <c r="U388" s="86">
        <v>4</v>
      </c>
      <c r="V388" s="86">
        <v>8</v>
      </c>
      <c r="W388" s="2">
        <v>656.38</v>
      </c>
      <c r="AF388" s="1">
        <v>48392</v>
      </c>
      <c r="AG388" s="1">
        <v>220</v>
      </c>
      <c r="AH388" s="2">
        <v>413.1</v>
      </c>
    </row>
    <row r="389" spans="19:34" x14ac:dyDescent="0.25">
      <c r="S389" s="1">
        <v>777</v>
      </c>
      <c r="T389" s="1">
        <v>7774</v>
      </c>
      <c r="U389" s="86">
        <v>1</v>
      </c>
      <c r="V389" s="86">
        <v>6</v>
      </c>
      <c r="W389" s="2">
        <v>1142.3399999999999</v>
      </c>
      <c r="AF389" s="1">
        <v>48491</v>
      </c>
      <c r="AG389" s="1">
        <v>220</v>
      </c>
      <c r="AH389" s="2">
        <v>123.11</v>
      </c>
    </row>
    <row r="390" spans="19:34" x14ac:dyDescent="0.25">
      <c r="S390" s="1">
        <v>777</v>
      </c>
      <c r="T390" s="1">
        <v>7775</v>
      </c>
      <c r="U390" s="86">
        <v>5</v>
      </c>
      <c r="V390" s="86">
        <v>8</v>
      </c>
      <c r="W390" s="2">
        <v>1016.14</v>
      </c>
      <c r="AF390" s="1">
        <v>48493</v>
      </c>
      <c r="AG390" s="1">
        <v>220</v>
      </c>
      <c r="AH390" s="2">
        <v>152.24</v>
      </c>
    </row>
    <row r="391" spans="19:34" x14ac:dyDescent="0.25">
      <c r="S391" s="1">
        <v>777</v>
      </c>
      <c r="T391" s="1">
        <v>9111</v>
      </c>
      <c r="U391" s="86">
        <v>13</v>
      </c>
      <c r="V391" s="86">
        <v>25</v>
      </c>
      <c r="W391" s="2">
        <v>2644.07</v>
      </c>
      <c r="AF391" s="1">
        <v>48551</v>
      </c>
      <c r="AG391" s="1">
        <v>320</v>
      </c>
      <c r="AH391" s="2">
        <v>49.81</v>
      </c>
    </row>
    <row r="392" spans="19:34" x14ac:dyDescent="0.25">
      <c r="S392" s="1">
        <v>777</v>
      </c>
      <c r="T392" s="1">
        <v>9137</v>
      </c>
      <c r="U392" s="86">
        <v>2</v>
      </c>
      <c r="V392" s="86">
        <v>3</v>
      </c>
      <c r="W392" s="2">
        <v>248.29</v>
      </c>
      <c r="AF392" s="1">
        <v>48800</v>
      </c>
      <c r="AG392" s="1">
        <v>270</v>
      </c>
      <c r="AH392" s="2">
        <v>123.07</v>
      </c>
    </row>
    <row r="393" spans="19:34" x14ac:dyDescent="0.25">
      <c r="S393" s="1">
        <v>777</v>
      </c>
      <c r="T393" s="1">
        <v>9151</v>
      </c>
      <c r="U393" s="86">
        <v>16</v>
      </c>
      <c r="V393" s="86">
        <v>30</v>
      </c>
      <c r="W393" s="2">
        <v>1183.55</v>
      </c>
      <c r="AF393" s="1">
        <v>48986</v>
      </c>
      <c r="AG393" s="1">
        <v>4980</v>
      </c>
      <c r="AH393" s="2">
        <v>222.18</v>
      </c>
    </row>
    <row r="394" spans="19:34" x14ac:dyDescent="0.25">
      <c r="S394" s="1">
        <v>800</v>
      </c>
      <c r="T394" s="1">
        <v>5504</v>
      </c>
      <c r="U394" s="86">
        <v>20</v>
      </c>
      <c r="V394" s="86">
        <v>780</v>
      </c>
      <c r="W394" s="2">
        <v>11869.08</v>
      </c>
      <c r="AF394" s="1">
        <v>49086</v>
      </c>
      <c r="AG394" s="1">
        <v>220</v>
      </c>
      <c r="AH394" s="2">
        <v>132.18</v>
      </c>
    </row>
    <row r="395" spans="19:34" x14ac:dyDescent="0.25">
      <c r="S395" s="1">
        <v>800</v>
      </c>
      <c r="T395" s="1">
        <v>7254</v>
      </c>
      <c r="U395" s="86">
        <v>17</v>
      </c>
      <c r="V395" s="86">
        <v>206</v>
      </c>
      <c r="W395" s="2">
        <v>7955.14</v>
      </c>
      <c r="AF395" s="1">
        <v>49126</v>
      </c>
      <c r="AG395" s="1">
        <v>260</v>
      </c>
      <c r="AH395" s="2">
        <v>96.36</v>
      </c>
    </row>
    <row r="396" spans="19:34" x14ac:dyDescent="0.25">
      <c r="S396" s="1">
        <v>800</v>
      </c>
      <c r="T396" s="1">
        <v>8210</v>
      </c>
      <c r="U396" s="86">
        <v>6</v>
      </c>
      <c r="V396" s="86">
        <v>435</v>
      </c>
      <c r="W396" s="2">
        <v>5455.04</v>
      </c>
      <c r="AF396" s="1">
        <v>49264</v>
      </c>
      <c r="AG396" s="1">
        <v>260</v>
      </c>
      <c r="AH396" s="2">
        <v>828.97</v>
      </c>
    </row>
    <row r="397" spans="19:34" x14ac:dyDescent="0.25">
      <c r="S397" s="1">
        <v>800</v>
      </c>
      <c r="T397" s="1">
        <v>8213</v>
      </c>
      <c r="U397" s="86">
        <v>24</v>
      </c>
      <c r="V397" s="86">
        <v>554</v>
      </c>
      <c r="W397" s="2">
        <v>6485.59</v>
      </c>
      <c r="AF397" s="1">
        <v>49318</v>
      </c>
      <c r="AG397" s="1">
        <v>4980</v>
      </c>
      <c r="AH397" s="2">
        <v>205.92</v>
      </c>
    </row>
    <row r="398" spans="19:34" x14ac:dyDescent="0.25">
      <c r="S398" s="1">
        <v>800</v>
      </c>
      <c r="T398" s="1">
        <v>8217</v>
      </c>
      <c r="U398" s="86">
        <v>4</v>
      </c>
      <c r="V398" s="86">
        <v>73</v>
      </c>
      <c r="W398" s="2">
        <v>2042.77</v>
      </c>
      <c r="AF398" s="1">
        <v>49422</v>
      </c>
      <c r="AG398" s="1">
        <v>150</v>
      </c>
      <c r="AH398" s="2">
        <v>91.8</v>
      </c>
    </row>
    <row r="399" spans="19:34" x14ac:dyDescent="0.25">
      <c r="S399" s="1">
        <v>800</v>
      </c>
      <c r="T399" s="1">
        <v>8220</v>
      </c>
      <c r="U399" s="86">
        <v>6</v>
      </c>
      <c r="V399" s="86">
        <v>257</v>
      </c>
      <c r="W399" s="2">
        <v>3408.36</v>
      </c>
      <c r="AF399" s="1">
        <v>49469</v>
      </c>
      <c r="AG399" s="1">
        <v>800</v>
      </c>
      <c r="AH399" s="2">
        <v>6485.59</v>
      </c>
    </row>
    <row r="400" spans="19:34" x14ac:dyDescent="0.25">
      <c r="S400" s="1">
        <v>4980</v>
      </c>
      <c r="T400" s="1">
        <v>610</v>
      </c>
      <c r="U400" s="86">
        <v>2</v>
      </c>
      <c r="V400" s="86">
        <v>228</v>
      </c>
      <c r="W400" s="2">
        <v>8993.32</v>
      </c>
      <c r="AF400" s="1">
        <v>49481</v>
      </c>
      <c r="AG400" s="1">
        <v>555</v>
      </c>
      <c r="AH400" s="2">
        <v>129.99</v>
      </c>
    </row>
    <row r="401" spans="19:34" x14ac:dyDescent="0.25">
      <c r="S401" s="1">
        <v>4980</v>
      </c>
      <c r="T401" s="1">
        <v>2620</v>
      </c>
      <c r="U401" s="86">
        <v>4</v>
      </c>
      <c r="V401" s="86">
        <v>38</v>
      </c>
      <c r="W401" s="2">
        <v>1112.5999999999999</v>
      </c>
      <c r="AF401" s="1">
        <v>49540</v>
      </c>
      <c r="AG401" s="1">
        <v>150</v>
      </c>
      <c r="AH401" s="2">
        <v>84.37</v>
      </c>
    </row>
    <row r="402" spans="19:34" x14ac:dyDescent="0.25">
      <c r="S402" s="1">
        <v>4980</v>
      </c>
      <c r="T402" s="1">
        <v>2645</v>
      </c>
      <c r="U402" s="86">
        <v>10</v>
      </c>
      <c r="V402" s="86">
        <v>81</v>
      </c>
      <c r="W402" s="2">
        <v>2181.8000000000002</v>
      </c>
      <c r="AF402" s="1">
        <v>49571</v>
      </c>
      <c r="AG402" s="1">
        <v>320</v>
      </c>
      <c r="AH402" s="2">
        <v>73.040000000000006</v>
      </c>
    </row>
    <row r="403" spans="19:34" x14ac:dyDescent="0.25">
      <c r="S403" s="1">
        <v>4980</v>
      </c>
      <c r="T403" s="1">
        <v>2648</v>
      </c>
      <c r="U403" s="86">
        <v>9</v>
      </c>
      <c r="V403" s="86">
        <v>37</v>
      </c>
      <c r="W403" s="2">
        <v>1976.35</v>
      </c>
      <c r="AF403" s="1">
        <v>49676</v>
      </c>
      <c r="AG403" s="1">
        <v>340</v>
      </c>
      <c r="AH403" s="2">
        <v>130.01</v>
      </c>
    </row>
    <row r="404" spans="19:34" x14ac:dyDescent="0.25">
      <c r="S404" s="1">
        <v>4980</v>
      </c>
      <c r="T404" s="1">
        <v>3118</v>
      </c>
      <c r="U404" s="86">
        <v>14</v>
      </c>
      <c r="V404" s="86">
        <v>113</v>
      </c>
      <c r="W404" s="2">
        <v>4136.49</v>
      </c>
      <c r="AF404" s="1">
        <v>49726</v>
      </c>
      <c r="AG404" s="1">
        <v>320</v>
      </c>
      <c r="AH404" s="2">
        <v>84.7</v>
      </c>
    </row>
    <row r="405" spans="19:34" x14ac:dyDescent="0.25">
      <c r="S405" s="1">
        <v>4980</v>
      </c>
      <c r="T405" s="1">
        <v>3119</v>
      </c>
      <c r="U405" s="86">
        <v>2</v>
      </c>
      <c r="V405" s="86">
        <v>30</v>
      </c>
      <c r="W405" s="2">
        <v>879.36</v>
      </c>
      <c r="AF405" s="1">
        <v>49776</v>
      </c>
      <c r="AG405" s="1">
        <v>250</v>
      </c>
      <c r="AH405" s="2">
        <v>310.68</v>
      </c>
    </row>
    <row r="406" spans="19:34" x14ac:dyDescent="0.25">
      <c r="S406" s="1">
        <v>4980</v>
      </c>
      <c r="T406" s="1">
        <v>3120</v>
      </c>
      <c r="U406" s="86">
        <v>6</v>
      </c>
      <c r="V406" s="86">
        <v>2020</v>
      </c>
      <c r="W406" s="2">
        <v>23718.1</v>
      </c>
      <c r="AF406" s="1">
        <v>49784</v>
      </c>
      <c r="AG406" s="1">
        <v>300</v>
      </c>
      <c r="AH406" s="2">
        <v>53.9</v>
      </c>
    </row>
    <row r="407" spans="19:34" x14ac:dyDescent="0.25">
      <c r="S407" s="1">
        <v>4980</v>
      </c>
      <c r="T407" s="1">
        <v>3121</v>
      </c>
      <c r="U407" s="86">
        <v>6</v>
      </c>
      <c r="V407" s="86">
        <v>14</v>
      </c>
      <c r="W407" s="2">
        <v>782.48</v>
      </c>
      <c r="AF407" s="1">
        <v>49792</v>
      </c>
      <c r="AG407" s="1">
        <v>360</v>
      </c>
      <c r="AH407" s="2">
        <v>190.69</v>
      </c>
    </row>
    <row r="408" spans="19:34" x14ac:dyDescent="0.25">
      <c r="S408" s="1">
        <v>4980</v>
      </c>
      <c r="T408" s="1">
        <v>3123</v>
      </c>
      <c r="U408" s="86">
        <v>10</v>
      </c>
      <c r="V408" s="86">
        <v>76</v>
      </c>
      <c r="W408" s="2">
        <v>1802.16</v>
      </c>
      <c r="AF408" s="1">
        <v>49810</v>
      </c>
      <c r="AG408" s="1">
        <v>250</v>
      </c>
      <c r="AH408" s="2">
        <v>61.82</v>
      </c>
    </row>
    <row r="409" spans="19:34" x14ac:dyDescent="0.25">
      <c r="S409" s="1">
        <v>4980</v>
      </c>
      <c r="T409" s="1">
        <v>3128</v>
      </c>
      <c r="U409" s="86">
        <v>13</v>
      </c>
      <c r="V409" s="86">
        <v>123</v>
      </c>
      <c r="W409" s="2">
        <v>3051.57</v>
      </c>
      <c r="AF409" s="1">
        <v>49817</v>
      </c>
      <c r="AG409" s="1">
        <v>150</v>
      </c>
      <c r="AH409" s="2">
        <v>45.09</v>
      </c>
    </row>
    <row r="410" spans="19:34" x14ac:dyDescent="0.25">
      <c r="S410" s="1">
        <v>4980</v>
      </c>
      <c r="T410" s="1">
        <v>3137</v>
      </c>
      <c r="U410" s="86">
        <v>8</v>
      </c>
      <c r="V410" s="86">
        <v>69</v>
      </c>
      <c r="W410" s="2">
        <v>1679.49</v>
      </c>
      <c r="AF410" s="1">
        <v>49842</v>
      </c>
      <c r="AG410" s="1">
        <v>250</v>
      </c>
      <c r="AH410" s="2">
        <v>20.46</v>
      </c>
    </row>
    <row r="411" spans="19:34" x14ac:dyDescent="0.25">
      <c r="S411" s="1">
        <v>4980</v>
      </c>
      <c r="T411" s="1">
        <v>3194</v>
      </c>
      <c r="U411" s="86">
        <v>5</v>
      </c>
      <c r="V411" s="86">
        <v>49</v>
      </c>
      <c r="W411" s="2">
        <v>893.61</v>
      </c>
      <c r="AF411" s="1">
        <v>49928</v>
      </c>
      <c r="AG411" s="1">
        <v>250</v>
      </c>
      <c r="AH411" s="2">
        <v>59.04</v>
      </c>
    </row>
    <row r="412" spans="19:34" x14ac:dyDescent="0.25">
      <c r="S412" s="1">
        <v>4980</v>
      </c>
      <c r="T412" s="1">
        <v>5033</v>
      </c>
      <c r="U412" s="86">
        <v>6</v>
      </c>
      <c r="V412" s="86">
        <v>74</v>
      </c>
      <c r="W412" s="2">
        <v>2738.08</v>
      </c>
      <c r="AF412" s="1">
        <v>50075</v>
      </c>
      <c r="AG412" s="1">
        <v>260</v>
      </c>
      <c r="AH412" s="2">
        <v>42.69</v>
      </c>
    </row>
    <row r="413" spans="19:34" x14ac:dyDescent="0.25">
      <c r="S413" s="1">
        <v>4980</v>
      </c>
      <c r="T413" s="1">
        <v>5036</v>
      </c>
      <c r="U413" s="86">
        <v>9</v>
      </c>
      <c r="V413" s="86">
        <v>99</v>
      </c>
      <c r="W413" s="2">
        <v>2766.78</v>
      </c>
      <c r="AF413" s="1">
        <v>50128</v>
      </c>
      <c r="AG413" s="1">
        <v>150</v>
      </c>
      <c r="AH413" s="2">
        <v>465.81</v>
      </c>
    </row>
    <row r="414" spans="19:34" x14ac:dyDescent="0.25">
      <c r="S414" s="1">
        <v>4980</v>
      </c>
      <c r="T414" s="1">
        <v>5038</v>
      </c>
      <c r="U414" s="86">
        <v>6</v>
      </c>
      <c r="V414" s="86">
        <v>43</v>
      </c>
      <c r="W414" s="2">
        <v>870.59</v>
      </c>
      <c r="AF414" s="1">
        <v>50248</v>
      </c>
      <c r="AG414" s="1">
        <v>4980</v>
      </c>
      <c r="AH414" s="2">
        <v>324.83999999999997</v>
      </c>
    </row>
    <row r="415" spans="19:34" x14ac:dyDescent="0.25">
      <c r="S415" s="1">
        <v>4980</v>
      </c>
      <c r="T415" s="1">
        <v>5045</v>
      </c>
      <c r="U415" s="86">
        <v>3</v>
      </c>
      <c r="V415" s="86">
        <v>32</v>
      </c>
      <c r="W415" s="2">
        <v>935.37</v>
      </c>
      <c r="AF415" s="1">
        <v>50336</v>
      </c>
      <c r="AG415" s="1">
        <v>104</v>
      </c>
      <c r="AH415" s="2">
        <v>30.67</v>
      </c>
    </row>
    <row r="416" spans="19:34" x14ac:dyDescent="0.25">
      <c r="S416" s="1">
        <v>4980</v>
      </c>
      <c r="T416" s="1">
        <v>5047</v>
      </c>
      <c r="U416" s="86">
        <v>6</v>
      </c>
      <c r="V416" s="86">
        <v>24</v>
      </c>
      <c r="W416" s="2">
        <v>507.18</v>
      </c>
      <c r="AF416" s="1">
        <v>50412</v>
      </c>
      <c r="AG416" s="1">
        <v>104</v>
      </c>
      <c r="AH416" s="2">
        <v>347.44</v>
      </c>
    </row>
    <row r="417" spans="19:34" x14ac:dyDescent="0.25">
      <c r="S417" s="1">
        <v>4980</v>
      </c>
      <c r="T417" s="1">
        <v>5050</v>
      </c>
      <c r="U417" s="86">
        <v>13</v>
      </c>
      <c r="V417" s="86">
        <v>52</v>
      </c>
      <c r="W417" s="2">
        <v>2280.02</v>
      </c>
      <c r="AF417" s="1">
        <v>50415</v>
      </c>
      <c r="AG417" s="1">
        <v>220</v>
      </c>
      <c r="AH417" s="2">
        <v>260.45999999999998</v>
      </c>
    </row>
    <row r="418" spans="19:34" x14ac:dyDescent="0.25">
      <c r="S418" s="1">
        <v>4980</v>
      </c>
      <c r="T418" s="1">
        <v>5051</v>
      </c>
      <c r="U418" s="86">
        <v>7</v>
      </c>
      <c r="V418" s="86">
        <v>81</v>
      </c>
      <c r="W418" s="2">
        <v>1435.2</v>
      </c>
      <c r="AF418" s="1">
        <v>50416</v>
      </c>
      <c r="AG418" s="1">
        <v>555</v>
      </c>
      <c r="AH418" s="2">
        <v>46.34</v>
      </c>
    </row>
    <row r="419" spans="19:34" x14ac:dyDescent="0.25">
      <c r="S419" s="1">
        <v>4980</v>
      </c>
      <c r="T419" s="1">
        <v>5052</v>
      </c>
      <c r="U419" s="86">
        <v>3</v>
      </c>
      <c r="V419" s="86">
        <v>3</v>
      </c>
      <c r="W419" s="2">
        <v>118.59</v>
      </c>
      <c r="AF419" s="1">
        <v>50491</v>
      </c>
      <c r="AG419" s="1">
        <v>280</v>
      </c>
      <c r="AH419" s="2">
        <v>152.76</v>
      </c>
    </row>
    <row r="420" spans="19:34" x14ac:dyDescent="0.25">
      <c r="S420" s="1">
        <v>4980</v>
      </c>
      <c r="T420" s="1">
        <v>5053</v>
      </c>
      <c r="U420" s="86">
        <v>4</v>
      </c>
      <c r="V420" s="86">
        <v>19</v>
      </c>
      <c r="W420" s="2">
        <v>685.22</v>
      </c>
      <c r="AF420" s="1">
        <v>50571</v>
      </c>
      <c r="AG420" s="1">
        <v>150</v>
      </c>
      <c r="AH420" s="2">
        <v>1303.82</v>
      </c>
    </row>
    <row r="421" spans="19:34" x14ac:dyDescent="0.25">
      <c r="S421" s="1">
        <v>4980</v>
      </c>
      <c r="T421" s="1">
        <v>5054</v>
      </c>
      <c r="U421" s="86">
        <v>13</v>
      </c>
      <c r="V421" s="86">
        <v>60</v>
      </c>
      <c r="W421" s="2">
        <v>2041.35</v>
      </c>
      <c r="AF421" s="1">
        <v>50576</v>
      </c>
      <c r="AG421" s="1">
        <v>260</v>
      </c>
      <c r="AH421" s="2">
        <v>257.88</v>
      </c>
    </row>
    <row r="422" spans="19:34" x14ac:dyDescent="0.25">
      <c r="S422" s="1">
        <v>4980</v>
      </c>
      <c r="T422" s="1">
        <v>5055</v>
      </c>
      <c r="U422" s="86">
        <v>4</v>
      </c>
      <c r="V422" s="86">
        <v>45</v>
      </c>
      <c r="W422" s="2">
        <v>1146.55</v>
      </c>
      <c r="AF422" s="1">
        <v>50689</v>
      </c>
      <c r="AG422" s="1">
        <v>555</v>
      </c>
      <c r="AH422" s="2">
        <v>29.1</v>
      </c>
    </row>
    <row r="423" spans="19:34" x14ac:dyDescent="0.25">
      <c r="S423" s="1" t="s">
        <v>2</v>
      </c>
      <c r="T423" s="1"/>
      <c r="U423" s="86">
        <v>2689</v>
      </c>
      <c r="V423" s="86">
        <v>45631</v>
      </c>
      <c r="W423" s="2">
        <v>977920.27</v>
      </c>
      <c r="AF423" s="1">
        <v>50723</v>
      </c>
      <c r="AG423" s="1">
        <v>300</v>
      </c>
      <c r="AH423" s="2">
        <v>346.7</v>
      </c>
    </row>
    <row r="424" spans="19:34" x14ac:dyDescent="0.25">
      <c r="AF424" s="1">
        <v>50732</v>
      </c>
      <c r="AG424" s="1">
        <v>555</v>
      </c>
      <c r="AH424" s="2">
        <v>89.67</v>
      </c>
    </row>
    <row r="425" spans="19:34" x14ac:dyDescent="0.25">
      <c r="AF425" s="1">
        <v>50829</v>
      </c>
      <c r="AG425" s="1">
        <v>220</v>
      </c>
      <c r="AH425" s="2">
        <v>102.01</v>
      </c>
    </row>
    <row r="426" spans="19:34" x14ac:dyDescent="0.25">
      <c r="AF426" s="1">
        <v>50839</v>
      </c>
      <c r="AG426" s="1">
        <v>220</v>
      </c>
      <c r="AH426" s="2">
        <v>86.66</v>
      </c>
    </row>
    <row r="427" spans="19:34" x14ac:dyDescent="0.25">
      <c r="AF427" s="1">
        <v>50893</v>
      </c>
      <c r="AG427" s="1">
        <v>320</v>
      </c>
      <c r="AH427" s="2">
        <v>99</v>
      </c>
    </row>
    <row r="428" spans="19:34" x14ac:dyDescent="0.25">
      <c r="AF428" s="1">
        <v>51199</v>
      </c>
      <c r="AG428" s="1">
        <v>150</v>
      </c>
      <c r="AH428" s="2">
        <v>185.33</v>
      </c>
    </row>
    <row r="429" spans="19:34" x14ac:dyDescent="0.25">
      <c r="AF429" s="1">
        <v>51397</v>
      </c>
      <c r="AG429" s="1">
        <v>450</v>
      </c>
      <c r="AH429" s="2">
        <v>93.26</v>
      </c>
    </row>
    <row r="430" spans="19:34" x14ac:dyDescent="0.25">
      <c r="AF430" s="1">
        <v>51506</v>
      </c>
      <c r="AG430" s="1">
        <v>104</v>
      </c>
      <c r="AH430" s="2">
        <v>20.58</v>
      </c>
    </row>
    <row r="431" spans="19:34" x14ac:dyDescent="0.25">
      <c r="AF431" s="1">
        <v>51514</v>
      </c>
      <c r="AG431" s="1">
        <v>4980</v>
      </c>
      <c r="AH431" s="2">
        <v>304.5</v>
      </c>
    </row>
    <row r="432" spans="19:34" x14ac:dyDescent="0.25">
      <c r="AF432" s="1">
        <v>51548</v>
      </c>
      <c r="AG432" s="1">
        <v>555</v>
      </c>
      <c r="AH432" s="2">
        <v>176.33</v>
      </c>
    </row>
    <row r="433" spans="32:34" x14ac:dyDescent="0.25">
      <c r="AF433" s="1">
        <v>51718</v>
      </c>
      <c r="AG433" s="1">
        <v>150</v>
      </c>
      <c r="AH433" s="2">
        <v>119.26</v>
      </c>
    </row>
    <row r="434" spans="32:34" x14ac:dyDescent="0.25">
      <c r="AF434" s="1">
        <v>51778</v>
      </c>
      <c r="AG434" s="1">
        <v>4980</v>
      </c>
      <c r="AH434" s="2">
        <v>597.27</v>
      </c>
    </row>
    <row r="435" spans="32:34" x14ac:dyDescent="0.25">
      <c r="AF435" s="1">
        <v>51844</v>
      </c>
      <c r="AG435" s="1">
        <v>320</v>
      </c>
      <c r="AH435" s="2">
        <v>138.81</v>
      </c>
    </row>
    <row r="436" spans="32:34" x14ac:dyDescent="0.25">
      <c r="AF436" s="1">
        <v>51925</v>
      </c>
      <c r="AG436" s="1">
        <v>320</v>
      </c>
      <c r="AH436" s="2">
        <v>140.9</v>
      </c>
    </row>
    <row r="437" spans="32:34" x14ac:dyDescent="0.25">
      <c r="AF437" s="1">
        <v>51933</v>
      </c>
      <c r="AG437" s="1">
        <v>650</v>
      </c>
      <c r="AH437" s="2">
        <v>34.08</v>
      </c>
    </row>
    <row r="438" spans="32:34" x14ac:dyDescent="0.25">
      <c r="AF438" s="1">
        <v>52006</v>
      </c>
      <c r="AG438" s="1">
        <v>450</v>
      </c>
      <c r="AH438" s="2">
        <v>33.549999999999997</v>
      </c>
    </row>
    <row r="439" spans="32:34" x14ac:dyDescent="0.25">
      <c r="AF439" s="1">
        <v>52024</v>
      </c>
      <c r="AG439" s="1">
        <v>150</v>
      </c>
      <c r="AH439" s="2">
        <v>197.69</v>
      </c>
    </row>
    <row r="440" spans="32:34" x14ac:dyDescent="0.25">
      <c r="AF440" s="1">
        <v>52059</v>
      </c>
      <c r="AG440" s="1">
        <v>400</v>
      </c>
      <c r="AH440" s="2">
        <v>520.01</v>
      </c>
    </row>
    <row r="441" spans="32:34" x14ac:dyDescent="0.25">
      <c r="AF441" s="1">
        <v>52170</v>
      </c>
      <c r="AG441" s="1">
        <v>4980</v>
      </c>
      <c r="AH441" s="2">
        <v>44.98</v>
      </c>
    </row>
    <row r="442" spans="32:34" x14ac:dyDescent="0.25">
      <c r="AF442" s="1">
        <v>52298</v>
      </c>
      <c r="AG442" s="1">
        <v>250</v>
      </c>
      <c r="AH442" s="2">
        <v>292</v>
      </c>
    </row>
    <row r="443" spans="32:34" x14ac:dyDescent="0.25">
      <c r="AF443" s="1">
        <v>52353</v>
      </c>
      <c r="AG443" s="1">
        <v>777</v>
      </c>
      <c r="AH443" s="2">
        <v>197.35</v>
      </c>
    </row>
    <row r="444" spans="32:34" x14ac:dyDescent="0.25">
      <c r="AF444" s="1">
        <v>52510</v>
      </c>
      <c r="AG444" s="1">
        <v>150</v>
      </c>
      <c r="AH444" s="2">
        <v>209.71</v>
      </c>
    </row>
    <row r="445" spans="32:34" x14ac:dyDescent="0.25">
      <c r="AF445" s="1">
        <v>52524</v>
      </c>
      <c r="AG445" s="1">
        <v>400</v>
      </c>
      <c r="AH445" s="2">
        <v>138.18</v>
      </c>
    </row>
    <row r="446" spans="32:34" x14ac:dyDescent="0.25">
      <c r="AF446" s="1">
        <v>52535</v>
      </c>
      <c r="AG446" s="1">
        <v>777</v>
      </c>
      <c r="AH446" s="2">
        <v>19.61</v>
      </c>
    </row>
    <row r="447" spans="32:34" x14ac:dyDescent="0.25">
      <c r="AF447" s="1">
        <v>52745</v>
      </c>
      <c r="AG447" s="1">
        <v>280</v>
      </c>
      <c r="AH447" s="2">
        <v>375.7</v>
      </c>
    </row>
    <row r="448" spans="32:34" x14ac:dyDescent="0.25">
      <c r="AF448" s="1">
        <v>52796</v>
      </c>
      <c r="AG448" s="1">
        <v>220</v>
      </c>
      <c r="AH448" s="2">
        <v>121.8</v>
      </c>
    </row>
    <row r="449" spans="32:34" x14ac:dyDescent="0.25">
      <c r="AF449" s="1">
        <v>52829</v>
      </c>
      <c r="AG449" s="1">
        <v>4980</v>
      </c>
      <c r="AH449" s="2">
        <v>107.57</v>
      </c>
    </row>
    <row r="450" spans="32:34" x14ac:dyDescent="0.25">
      <c r="AF450" s="1">
        <v>52875</v>
      </c>
      <c r="AG450" s="1">
        <v>250</v>
      </c>
      <c r="AH450" s="2">
        <v>30.91</v>
      </c>
    </row>
    <row r="451" spans="32:34" x14ac:dyDescent="0.25">
      <c r="AF451" s="1">
        <v>53046</v>
      </c>
      <c r="AG451" s="1">
        <v>150</v>
      </c>
      <c r="AH451" s="2">
        <v>252.3</v>
      </c>
    </row>
    <row r="452" spans="32:34" x14ac:dyDescent="0.25">
      <c r="AF452" s="1">
        <v>53122</v>
      </c>
      <c r="AG452" s="1">
        <v>400</v>
      </c>
      <c r="AH452" s="2">
        <v>89.5</v>
      </c>
    </row>
    <row r="453" spans="32:34" x14ac:dyDescent="0.25">
      <c r="AF453" s="1">
        <v>53162</v>
      </c>
      <c r="AG453" s="1">
        <v>150</v>
      </c>
      <c r="AH453" s="2">
        <v>30.01</v>
      </c>
    </row>
    <row r="454" spans="32:34" x14ac:dyDescent="0.25">
      <c r="AF454" s="1">
        <v>53362</v>
      </c>
      <c r="AG454" s="1">
        <v>400</v>
      </c>
      <c r="AH454" s="2">
        <v>97.54</v>
      </c>
    </row>
    <row r="455" spans="32:34" x14ac:dyDescent="0.25">
      <c r="AF455" s="1">
        <v>53428</v>
      </c>
      <c r="AG455" s="1">
        <v>650</v>
      </c>
      <c r="AH455" s="2">
        <v>49.9</v>
      </c>
    </row>
    <row r="456" spans="32:34" x14ac:dyDescent="0.25">
      <c r="AF456" s="1">
        <v>53433</v>
      </c>
      <c r="AG456" s="1">
        <v>150</v>
      </c>
      <c r="AH456" s="2">
        <v>144.1</v>
      </c>
    </row>
    <row r="457" spans="32:34" x14ac:dyDescent="0.25">
      <c r="AF457" s="1">
        <v>53540</v>
      </c>
      <c r="AG457" s="1">
        <v>250</v>
      </c>
      <c r="AH457" s="2">
        <v>145.35</v>
      </c>
    </row>
    <row r="458" spans="32:34" x14ac:dyDescent="0.25">
      <c r="AF458" s="1">
        <v>53617</v>
      </c>
      <c r="AG458" s="1">
        <v>250</v>
      </c>
      <c r="AH458" s="2">
        <v>29.58</v>
      </c>
    </row>
    <row r="459" spans="32:34" x14ac:dyDescent="0.25">
      <c r="AF459" s="1">
        <v>53759</v>
      </c>
      <c r="AG459" s="1">
        <v>340</v>
      </c>
      <c r="AH459" s="2">
        <v>27.67</v>
      </c>
    </row>
    <row r="460" spans="32:34" x14ac:dyDescent="0.25">
      <c r="AF460" s="1">
        <v>53764</v>
      </c>
      <c r="AG460" s="1">
        <v>650</v>
      </c>
      <c r="AH460" s="2">
        <v>275.19</v>
      </c>
    </row>
    <row r="461" spans="32:34" x14ac:dyDescent="0.25">
      <c r="AF461" s="1">
        <v>53785</v>
      </c>
      <c r="AG461" s="1">
        <v>270</v>
      </c>
      <c r="AH461" s="2">
        <v>1384.36</v>
      </c>
    </row>
    <row r="462" spans="32:34" x14ac:dyDescent="0.25">
      <c r="AF462" s="1">
        <v>53964</v>
      </c>
      <c r="AG462" s="1">
        <v>4980</v>
      </c>
      <c r="AH462" s="2">
        <v>538.11</v>
      </c>
    </row>
    <row r="463" spans="32:34" x14ac:dyDescent="0.25">
      <c r="AF463" s="1">
        <v>53965</v>
      </c>
      <c r="AG463" s="1">
        <v>4980</v>
      </c>
      <c r="AH463" s="2">
        <v>399.59</v>
      </c>
    </row>
    <row r="464" spans="32:34" x14ac:dyDescent="0.25">
      <c r="AF464" s="1">
        <v>54063</v>
      </c>
      <c r="AG464" s="1">
        <v>150</v>
      </c>
      <c r="AH464" s="2">
        <v>582.83000000000004</v>
      </c>
    </row>
    <row r="465" spans="32:34" x14ac:dyDescent="0.25">
      <c r="AF465" s="1">
        <v>54086</v>
      </c>
      <c r="AG465" s="1">
        <v>555</v>
      </c>
      <c r="AH465" s="2">
        <v>348</v>
      </c>
    </row>
    <row r="466" spans="32:34" x14ac:dyDescent="0.25">
      <c r="AF466" s="1">
        <v>54145</v>
      </c>
      <c r="AG466" s="1">
        <v>4980</v>
      </c>
      <c r="AH466" s="2">
        <v>253.85</v>
      </c>
    </row>
    <row r="467" spans="32:34" x14ac:dyDescent="0.25">
      <c r="AF467" s="1">
        <v>54153</v>
      </c>
      <c r="AG467" s="1">
        <v>220</v>
      </c>
      <c r="AH467" s="2">
        <v>112.74</v>
      </c>
    </row>
    <row r="468" spans="32:34" x14ac:dyDescent="0.25">
      <c r="AF468" s="1">
        <v>54160</v>
      </c>
      <c r="AG468" s="1">
        <v>777</v>
      </c>
      <c r="AH468" s="2">
        <v>10.39</v>
      </c>
    </row>
    <row r="469" spans="32:34" x14ac:dyDescent="0.25">
      <c r="AF469" s="1">
        <v>54246</v>
      </c>
      <c r="AG469" s="1">
        <v>250</v>
      </c>
      <c r="AH469" s="2">
        <v>92.68</v>
      </c>
    </row>
    <row r="470" spans="32:34" x14ac:dyDescent="0.25">
      <c r="AF470" s="1">
        <v>54267</v>
      </c>
      <c r="AG470" s="1">
        <v>450</v>
      </c>
      <c r="AH470" s="2">
        <v>36.950000000000003</v>
      </c>
    </row>
    <row r="471" spans="32:34" x14ac:dyDescent="0.25">
      <c r="AF471" s="1">
        <v>54293</v>
      </c>
      <c r="AG471" s="1">
        <v>340</v>
      </c>
      <c r="AH471" s="2">
        <v>22.41</v>
      </c>
    </row>
    <row r="472" spans="32:34" x14ac:dyDescent="0.25">
      <c r="AF472" s="1">
        <v>54341</v>
      </c>
      <c r="AG472" s="1">
        <v>450</v>
      </c>
      <c r="AH472" s="2">
        <v>49.47</v>
      </c>
    </row>
    <row r="473" spans="32:34" x14ac:dyDescent="0.25">
      <c r="AF473" s="1">
        <v>54420</v>
      </c>
      <c r="AG473" s="1">
        <v>250</v>
      </c>
      <c r="AH473" s="2">
        <v>46.22</v>
      </c>
    </row>
    <row r="474" spans="32:34" x14ac:dyDescent="0.25">
      <c r="AF474" s="1">
        <v>54536</v>
      </c>
      <c r="AG474" s="1">
        <v>104</v>
      </c>
      <c r="AH474" s="2">
        <v>49.83</v>
      </c>
    </row>
    <row r="475" spans="32:34" x14ac:dyDescent="0.25">
      <c r="AF475" s="1">
        <v>54586</v>
      </c>
      <c r="AG475" s="1">
        <v>290</v>
      </c>
      <c r="AH475" s="2">
        <v>137.16</v>
      </c>
    </row>
    <row r="476" spans="32:34" x14ac:dyDescent="0.25">
      <c r="AF476" s="1">
        <v>54599</v>
      </c>
      <c r="AG476" s="1">
        <v>250</v>
      </c>
      <c r="AH476" s="2">
        <v>139.77000000000001</v>
      </c>
    </row>
    <row r="477" spans="32:34" x14ac:dyDescent="0.25">
      <c r="AF477" s="1">
        <v>54617</v>
      </c>
      <c r="AG477" s="1">
        <v>650</v>
      </c>
      <c r="AH477" s="2">
        <v>81.77</v>
      </c>
    </row>
    <row r="478" spans="32:34" x14ac:dyDescent="0.25">
      <c r="AF478" s="1">
        <v>54693</v>
      </c>
      <c r="AG478" s="1">
        <v>150</v>
      </c>
      <c r="AH478" s="2">
        <v>45.54</v>
      </c>
    </row>
    <row r="479" spans="32:34" x14ac:dyDescent="0.25">
      <c r="AF479" s="1">
        <v>54705</v>
      </c>
      <c r="AG479" s="1">
        <v>260</v>
      </c>
      <c r="AH479" s="2">
        <v>206.69</v>
      </c>
    </row>
    <row r="480" spans="32:34" x14ac:dyDescent="0.25">
      <c r="AF480" s="1">
        <v>54735</v>
      </c>
      <c r="AG480" s="1">
        <v>250</v>
      </c>
      <c r="AH480" s="2">
        <v>164.16</v>
      </c>
    </row>
    <row r="481" spans="32:34" x14ac:dyDescent="0.25">
      <c r="AF481" s="1">
        <v>54775</v>
      </c>
      <c r="AG481" s="1">
        <v>450</v>
      </c>
      <c r="AH481" s="2">
        <v>45.97</v>
      </c>
    </row>
    <row r="482" spans="32:34" x14ac:dyDescent="0.25">
      <c r="AF482" s="1">
        <v>54824</v>
      </c>
      <c r="AG482" s="1">
        <v>650</v>
      </c>
      <c r="AH482" s="2">
        <v>19.32</v>
      </c>
    </row>
    <row r="483" spans="32:34" x14ac:dyDescent="0.25">
      <c r="AF483" s="1">
        <v>54829</v>
      </c>
      <c r="AG483" s="1">
        <v>777</v>
      </c>
      <c r="AH483" s="2">
        <v>722.57</v>
      </c>
    </row>
    <row r="484" spans="32:34" x14ac:dyDescent="0.25">
      <c r="AF484" s="1">
        <v>54846</v>
      </c>
      <c r="AG484" s="1">
        <v>4980</v>
      </c>
      <c r="AH484" s="2">
        <v>114.84</v>
      </c>
    </row>
    <row r="485" spans="32:34" x14ac:dyDescent="0.25">
      <c r="AF485" s="1">
        <v>54862</v>
      </c>
      <c r="AG485" s="1">
        <v>250</v>
      </c>
      <c r="AH485" s="2">
        <v>30.45</v>
      </c>
    </row>
    <row r="486" spans="32:34" x14ac:dyDescent="0.25">
      <c r="AF486" s="1">
        <v>54930</v>
      </c>
      <c r="AG486" s="1">
        <v>340</v>
      </c>
      <c r="AH486" s="2">
        <v>48.96</v>
      </c>
    </row>
    <row r="487" spans="32:34" x14ac:dyDescent="0.25">
      <c r="AF487" s="1">
        <v>54933</v>
      </c>
      <c r="AG487" s="1">
        <v>400</v>
      </c>
      <c r="AH487" s="2">
        <v>42.69</v>
      </c>
    </row>
    <row r="488" spans="32:34" x14ac:dyDescent="0.25">
      <c r="AF488" s="1">
        <v>54970</v>
      </c>
      <c r="AG488" s="1">
        <v>150</v>
      </c>
      <c r="AH488" s="2">
        <v>42.69</v>
      </c>
    </row>
    <row r="489" spans="32:34" x14ac:dyDescent="0.25">
      <c r="AF489" s="1">
        <v>55031</v>
      </c>
      <c r="AG489" s="1">
        <v>777</v>
      </c>
      <c r="AH489" s="2">
        <v>36.229999999999997</v>
      </c>
    </row>
    <row r="490" spans="32:34" x14ac:dyDescent="0.25">
      <c r="AF490" s="1">
        <v>55121</v>
      </c>
      <c r="AG490" s="1">
        <v>104</v>
      </c>
      <c r="AH490" s="2">
        <v>184.88</v>
      </c>
    </row>
    <row r="491" spans="32:34" x14ac:dyDescent="0.25">
      <c r="AF491" s="1">
        <v>55184</v>
      </c>
      <c r="AG491" s="1">
        <v>250</v>
      </c>
      <c r="AH491" s="2">
        <v>138.04</v>
      </c>
    </row>
    <row r="492" spans="32:34" x14ac:dyDescent="0.25">
      <c r="AF492" s="1">
        <v>55272</v>
      </c>
      <c r="AG492" s="1">
        <v>400</v>
      </c>
      <c r="AH492" s="2">
        <v>271.88</v>
      </c>
    </row>
    <row r="493" spans="32:34" x14ac:dyDescent="0.25">
      <c r="AF493" s="1">
        <v>55432</v>
      </c>
      <c r="AG493" s="1">
        <v>400</v>
      </c>
      <c r="AH493" s="2">
        <v>61.7</v>
      </c>
    </row>
    <row r="494" spans="32:34" x14ac:dyDescent="0.25">
      <c r="AF494" s="1">
        <v>55506</v>
      </c>
      <c r="AG494" s="1">
        <v>250</v>
      </c>
      <c r="AH494" s="2">
        <v>154.56</v>
      </c>
    </row>
    <row r="495" spans="32:34" x14ac:dyDescent="0.25">
      <c r="AF495" s="1">
        <v>55565</v>
      </c>
      <c r="AG495" s="1">
        <v>104</v>
      </c>
      <c r="AH495" s="2">
        <v>176.83</v>
      </c>
    </row>
    <row r="496" spans="32:34" x14ac:dyDescent="0.25">
      <c r="AF496" s="1">
        <v>55765</v>
      </c>
      <c r="AG496" s="1">
        <v>270</v>
      </c>
      <c r="AH496" s="2">
        <v>219.8</v>
      </c>
    </row>
    <row r="497" spans="32:34" x14ac:dyDescent="0.25">
      <c r="AF497" s="1">
        <v>55883</v>
      </c>
      <c r="AG497" s="1">
        <v>4980</v>
      </c>
      <c r="AH497" s="2">
        <v>88.35</v>
      </c>
    </row>
    <row r="498" spans="32:34" x14ac:dyDescent="0.25">
      <c r="AF498" s="1">
        <v>55983</v>
      </c>
      <c r="AG498" s="1">
        <v>650</v>
      </c>
      <c r="AH498" s="2">
        <v>453.06</v>
      </c>
    </row>
    <row r="499" spans="32:34" x14ac:dyDescent="0.25">
      <c r="AF499" s="1">
        <v>55984</v>
      </c>
      <c r="AG499" s="1">
        <v>400</v>
      </c>
      <c r="AH499" s="2">
        <v>498.96</v>
      </c>
    </row>
    <row r="500" spans="32:34" x14ac:dyDescent="0.25">
      <c r="AF500" s="1">
        <v>56014</v>
      </c>
      <c r="AG500" s="1">
        <v>320</v>
      </c>
      <c r="AH500" s="2">
        <v>344.73</v>
      </c>
    </row>
    <row r="501" spans="32:34" x14ac:dyDescent="0.25">
      <c r="AF501" s="1">
        <v>56094</v>
      </c>
      <c r="AG501" s="1">
        <v>250</v>
      </c>
      <c r="AH501" s="2">
        <v>18.5</v>
      </c>
    </row>
    <row r="502" spans="32:34" x14ac:dyDescent="0.25">
      <c r="AF502" s="1">
        <v>56166</v>
      </c>
      <c r="AG502" s="1">
        <v>250</v>
      </c>
      <c r="AH502" s="2">
        <v>2255.9</v>
      </c>
    </row>
    <row r="503" spans="32:34" x14ac:dyDescent="0.25">
      <c r="AF503" s="1">
        <v>56279</v>
      </c>
      <c r="AG503" s="1">
        <v>280</v>
      </c>
      <c r="AH503" s="2">
        <v>21.72</v>
      </c>
    </row>
    <row r="504" spans="32:34" x14ac:dyDescent="0.25">
      <c r="AF504" s="1">
        <v>56320</v>
      </c>
      <c r="AG504" s="1">
        <v>340</v>
      </c>
      <c r="AH504" s="2">
        <v>1033.5</v>
      </c>
    </row>
    <row r="505" spans="32:34" x14ac:dyDescent="0.25">
      <c r="AF505" s="1">
        <v>56353</v>
      </c>
      <c r="AG505" s="1">
        <v>220</v>
      </c>
      <c r="AH505" s="2">
        <v>93.18</v>
      </c>
    </row>
    <row r="506" spans="32:34" x14ac:dyDescent="0.25">
      <c r="AF506" s="1">
        <v>56371</v>
      </c>
      <c r="AG506" s="1">
        <v>320</v>
      </c>
      <c r="AH506" s="2">
        <v>92.8</v>
      </c>
    </row>
    <row r="507" spans="32:34" x14ac:dyDescent="0.25">
      <c r="AF507" s="1">
        <v>56403</v>
      </c>
      <c r="AG507" s="1">
        <v>320</v>
      </c>
      <c r="AH507" s="2">
        <v>173.73</v>
      </c>
    </row>
    <row r="508" spans="32:34" x14ac:dyDescent="0.25">
      <c r="AF508" s="1">
        <v>56446</v>
      </c>
      <c r="AG508" s="1">
        <v>340</v>
      </c>
      <c r="AH508" s="2">
        <v>1192.75</v>
      </c>
    </row>
    <row r="509" spans="32:34" x14ac:dyDescent="0.25">
      <c r="AF509" s="1">
        <v>56449</v>
      </c>
      <c r="AG509" s="1">
        <v>360</v>
      </c>
      <c r="AH509" s="2">
        <v>95.92</v>
      </c>
    </row>
    <row r="510" spans="32:34" x14ac:dyDescent="0.25">
      <c r="AF510" s="1">
        <v>56515</v>
      </c>
      <c r="AG510" s="1">
        <v>555</v>
      </c>
      <c r="AH510" s="2">
        <v>482.65</v>
      </c>
    </row>
    <row r="511" spans="32:34" x14ac:dyDescent="0.25">
      <c r="AF511" s="1">
        <v>56554</v>
      </c>
      <c r="AG511" s="1">
        <v>290</v>
      </c>
      <c r="AH511" s="2">
        <v>434.43</v>
      </c>
    </row>
    <row r="512" spans="32:34" x14ac:dyDescent="0.25">
      <c r="AF512" s="1">
        <v>56606</v>
      </c>
      <c r="AG512" s="1">
        <v>150</v>
      </c>
      <c r="AH512" s="2">
        <v>187.23</v>
      </c>
    </row>
    <row r="513" spans="32:34" x14ac:dyDescent="0.25">
      <c r="AF513" s="1">
        <v>56682</v>
      </c>
      <c r="AG513" s="1">
        <v>250</v>
      </c>
      <c r="AH513" s="2">
        <v>20.72</v>
      </c>
    </row>
    <row r="514" spans="32:34" x14ac:dyDescent="0.25">
      <c r="AF514" s="1">
        <v>56763</v>
      </c>
      <c r="AG514" s="1">
        <v>150</v>
      </c>
      <c r="AH514" s="2">
        <v>381.84</v>
      </c>
    </row>
    <row r="515" spans="32:34" x14ac:dyDescent="0.25">
      <c r="AF515" s="1">
        <v>56869</v>
      </c>
      <c r="AG515" s="1">
        <v>104</v>
      </c>
      <c r="AH515" s="2">
        <v>42.98</v>
      </c>
    </row>
    <row r="516" spans="32:34" x14ac:dyDescent="0.25">
      <c r="AF516" s="1">
        <v>56936</v>
      </c>
      <c r="AG516" s="1">
        <v>340</v>
      </c>
      <c r="AH516" s="2">
        <v>1467.19</v>
      </c>
    </row>
    <row r="517" spans="32:34" x14ac:dyDescent="0.25">
      <c r="AF517" s="1">
        <v>56962</v>
      </c>
      <c r="AG517" s="1">
        <v>280</v>
      </c>
      <c r="AH517" s="2">
        <v>229.48</v>
      </c>
    </row>
    <row r="518" spans="32:34" x14ac:dyDescent="0.25">
      <c r="AF518" s="1">
        <v>56969</v>
      </c>
      <c r="AG518" s="1">
        <v>260</v>
      </c>
      <c r="AH518" s="2">
        <v>866.6</v>
      </c>
    </row>
    <row r="519" spans="32:34" x14ac:dyDescent="0.25">
      <c r="AF519" s="1">
        <v>57109</v>
      </c>
      <c r="AG519" s="1">
        <v>4980</v>
      </c>
      <c r="AH519" s="2">
        <v>127.05</v>
      </c>
    </row>
    <row r="520" spans="32:34" x14ac:dyDescent="0.25">
      <c r="AF520" s="1">
        <v>57137</v>
      </c>
      <c r="AG520" s="1">
        <v>4980</v>
      </c>
      <c r="AH520" s="2">
        <v>36.409999999999997</v>
      </c>
    </row>
    <row r="521" spans="32:34" x14ac:dyDescent="0.25">
      <c r="AF521" s="1">
        <v>57199</v>
      </c>
      <c r="AG521" s="1">
        <v>360</v>
      </c>
      <c r="AH521" s="2">
        <v>50.61</v>
      </c>
    </row>
    <row r="522" spans="32:34" x14ac:dyDescent="0.25">
      <c r="AF522" s="1">
        <v>57209</v>
      </c>
      <c r="AG522" s="1">
        <v>250</v>
      </c>
      <c r="AH522" s="2">
        <v>30.91</v>
      </c>
    </row>
    <row r="523" spans="32:34" x14ac:dyDescent="0.25">
      <c r="AF523" s="1">
        <v>57259</v>
      </c>
      <c r="AG523" s="1">
        <v>290</v>
      </c>
      <c r="AH523" s="2">
        <v>1941.9</v>
      </c>
    </row>
    <row r="524" spans="32:34" x14ac:dyDescent="0.25">
      <c r="AF524" s="1">
        <v>57310</v>
      </c>
      <c r="AG524" s="1">
        <v>280</v>
      </c>
      <c r="AH524" s="2">
        <v>17.98</v>
      </c>
    </row>
    <row r="525" spans="32:34" x14ac:dyDescent="0.25">
      <c r="AF525" s="1">
        <v>57339</v>
      </c>
      <c r="AG525" s="1">
        <v>104</v>
      </c>
      <c r="AH525" s="2">
        <v>87.81</v>
      </c>
    </row>
    <row r="526" spans="32:34" x14ac:dyDescent="0.25">
      <c r="AF526" s="1">
        <v>57339</v>
      </c>
      <c r="AG526" s="1">
        <v>777</v>
      </c>
      <c r="AH526" s="2">
        <v>913.29</v>
      </c>
    </row>
    <row r="527" spans="32:34" x14ac:dyDescent="0.25">
      <c r="AF527" s="1">
        <v>57493</v>
      </c>
      <c r="AG527" s="1">
        <v>4980</v>
      </c>
      <c r="AH527" s="2">
        <v>104.82</v>
      </c>
    </row>
    <row r="528" spans="32:34" x14ac:dyDescent="0.25">
      <c r="AF528" s="1">
        <v>57527</v>
      </c>
      <c r="AG528" s="1">
        <v>150</v>
      </c>
      <c r="AH528" s="2">
        <v>71.52</v>
      </c>
    </row>
    <row r="529" spans="32:34" x14ac:dyDescent="0.25">
      <c r="AF529" s="1">
        <v>57573</v>
      </c>
      <c r="AG529" s="1">
        <v>555</v>
      </c>
      <c r="AH529" s="2">
        <v>110.46</v>
      </c>
    </row>
    <row r="530" spans="32:34" x14ac:dyDescent="0.25">
      <c r="AF530" s="1">
        <v>57856</v>
      </c>
      <c r="AG530" s="1">
        <v>250</v>
      </c>
      <c r="AH530" s="2">
        <v>139.77000000000001</v>
      </c>
    </row>
    <row r="531" spans="32:34" x14ac:dyDescent="0.25">
      <c r="AF531" s="1">
        <v>57933</v>
      </c>
      <c r="AG531" s="1">
        <v>250</v>
      </c>
      <c r="AH531" s="2">
        <v>28.15</v>
      </c>
    </row>
    <row r="532" spans="32:34" x14ac:dyDescent="0.25">
      <c r="AF532" s="1">
        <v>57935</v>
      </c>
      <c r="AG532" s="1">
        <v>555</v>
      </c>
      <c r="AH532" s="2">
        <v>122.74</v>
      </c>
    </row>
    <row r="533" spans="32:34" x14ac:dyDescent="0.25">
      <c r="AF533" s="1">
        <v>57943</v>
      </c>
      <c r="AG533" s="1">
        <v>777</v>
      </c>
      <c r="AH533" s="2">
        <v>180.56</v>
      </c>
    </row>
    <row r="534" spans="32:34" x14ac:dyDescent="0.25">
      <c r="AF534" s="1">
        <v>57948</v>
      </c>
      <c r="AG534" s="1">
        <v>280</v>
      </c>
      <c r="AH534" s="2">
        <v>45.65</v>
      </c>
    </row>
    <row r="535" spans="32:34" x14ac:dyDescent="0.25">
      <c r="AF535" s="1">
        <v>57968</v>
      </c>
      <c r="AG535" s="1">
        <v>400</v>
      </c>
      <c r="AH535" s="2">
        <v>90.44</v>
      </c>
    </row>
    <row r="536" spans="32:34" x14ac:dyDescent="0.25">
      <c r="AF536" s="1">
        <v>58097</v>
      </c>
      <c r="AG536" s="1">
        <v>150</v>
      </c>
      <c r="AH536" s="2">
        <v>264.32</v>
      </c>
    </row>
    <row r="537" spans="32:34" x14ac:dyDescent="0.25">
      <c r="AF537" s="1">
        <v>58139</v>
      </c>
      <c r="AG537" s="1">
        <v>360</v>
      </c>
      <c r="AH537" s="2">
        <v>70.599999999999994</v>
      </c>
    </row>
    <row r="538" spans="32:34" x14ac:dyDescent="0.25">
      <c r="AF538" s="1">
        <v>58458</v>
      </c>
      <c r="AG538" s="1">
        <v>250</v>
      </c>
      <c r="AH538" s="2">
        <v>174.24</v>
      </c>
    </row>
    <row r="539" spans="32:34" x14ac:dyDescent="0.25">
      <c r="AF539" s="1">
        <v>58518</v>
      </c>
      <c r="AG539" s="1">
        <v>320</v>
      </c>
      <c r="AH539" s="2">
        <v>93.59</v>
      </c>
    </row>
    <row r="540" spans="32:34" x14ac:dyDescent="0.25">
      <c r="AF540" s="1">
        <v>58521</v>
      </c>
      <c r="AG540" s="1">
        <v>150</v>
      </c>
      <c r="AH540" s="2">
        <v>180.66</v>
      </c>
    </row>
    <row r="541" spans="32:34" x14ac:dyDescent="0.25">
      <c r="AF541" s="1">
        <v>58523</v>
      </c>
      <c r="AG541" s="1">
        <v>250</v>
      </c>
      <c r="AH541" s="2">
        <v>128.07</v>
      </c>
    </row>
    <row r="542" spans="32:34" x14ac:dyDescent="0.25">
      <c r="AF542" s="1">
        <v>58545</v>
      </c>
      <c r="AG542" s="1">
        <v>150</v>
      </c>
      <c r="AH542" s="2">
        <v>847.21</v>
      </c>
    </row>
    <row r="543" spans="32:34" x14ac:dyDescent="0.25">
      <c r="AF543" s="1">
        <v>58555</v>
      </c>
      <c r="AG543" s="1">
        <v>320</v>
      </c>
      <c r="AH543" s="2">
        <v>45.22</v>
      </c>
    </row>
    <row r="544" spans="32:34" x14ac:dyDescent="0.25">
      <c r="AF544" s="1">
        <v>58585</v>
      </c>
      <c r="AG544" s="1">
        <v>360</v>
      </c>
      <c r="AH544" s="2">
        <v>240.99</v>
      </c>
    </row>
    <row r="545" spans="32:34" x14ac:dyDescent="0.25">
      <c r="AF545" s="1">
        <v>58621</v>
      </c>
      <c r="AG545" s="1">
        <v>280</v>
      </c>
      <c r="AH545" s="2">
        <v>85.96</v>
      </c>
    </row>
    <row r="546" spans="32:34" x14ac:dyDescent="0.25">
      <c r="AF546" s="1">
        <v>58635</v>
      </c>
      <c r="AG546" s="1">
        <v>4980</v>
      </c>
      <c r="AH546" s="2">
        <v>24.87</v>
      </c>
    </row>
    <row r="547" spans="32:34" x14ac:dyDescent="0.25">
      <c r="AF547" s="1">
        <v>58651</v>
      </c>
      <c r="AG547" s="1">
        <v>250</v>
      </c>
      <c r="AH547" s="2">
        <v>305.76</v>
      </c>
    </row>
    <row r="548" spans="32:34" x14ac:dyDescent="0.25">
      <c r="AF548" s="1">
        <v>58679</v>
      </c>
      <c r="AG548" s="1">
        <v>4980</v>
      </c>
      <c r="AH548" s="2">
        <v>282.36</v>
      </c>
    </row>
    <row r="549" spans="32:34" x14ac:dyDescent="0.25">
      <c r="AF549" s="1">
        <v>58691</v>
      </c>
      <c r="AG549" s="1">
        <v>150</v>
      </c>
      <c r="AH549" s="2">
        <v>297.27999999999997</v>
      </c>
    </row>
    <row r="550" spans="32:34" x14ac:dyDescent="0.25">
      <c r="AF550" s="1">
        <v>58711</v>
      </c>
      <c r="AG550" s="1">
        <v>4980</v>
      </c>
      <c r="AH550" s="2">
        <v>134.47999999999999</v>
      </c>
    </row>
    <row r="551" spans="32:34" x14ac:dyDescent="0.25">
      <c r="AF551" s="1">
        <v>58724</v>
      </c>
      <c r="AG551" s="1">
        <v>250</v>
      </c>
      <c r="AH551" s="2">
        <v>93.18</v>
      </c>
    </row>
    <row r="552" spans="32:34" x14ac:dyDescent="0.25">
      <c r="AF552" s="1">
        <v>58725</v>
      </c>
      <c r="AG552" s="1">
        <v>280</v>
      </c>
      <c r="AH552" s="2">
        <v>243.48</v>
      </c>
    </row>
    <row r="553" spans="32:34" x14ac:dyDescent="0.25">
      <c r="AF553" s="1">
        <v>58809</v>
      </c>
      <c r="AG553" s="1">
        <v>290</v>
      </c>
      <c r="AH553" s="2">
        <v>1176.93</v>
      </c>
    </row>
    <row r="554" spans="32:34" x14ac:dyDescent="0.25">
      <c r="AF554" s="1">
        <v>58883</v>
      </c>
      <c r="AG554" s="1">
        <v>290</v>
      </c>
      <c r="AH554" s="2">
        <v>60.24</v>
      </c>
    </row>
    <row r="555" spans="32:34" x14ac:dyDescent="0.25">
      <c r="AF555" s="1">
        <v>58897</v>
      </c>
      <c r="AG555" s="1">
        <v>450</v>
      </c>
      <c r="AH555" s="2">
        <v>25.81</v>
      </c>
    </row>
    <row r="556" spans="32:34" x14ac:dyDescent="0.25">
      <c r="AF556" s="1">
        <v>58972</v>
      </c>
      <c r="AG556" s="1">
        <v>4980</v>
      </c>
      <c r="AH556" s="2">
        <v>45.9</v>
      </c>
    </row>
    <row r="557" spans="32:34" x14ac:dyDescent="0.25">
      <c r="AF557" s="1">
        <v>58986</v>
      </c>
      <c r="AG557" s="1">
        <v>290</v>
      </c>
      <c r="AH557" s="2">
        <v>1211.8399999999999</v>
      </c>
    </row>
    <row r="558" spans="32:34" x14ac:dyDescent="0.25">
      <c r="AF558" s="1">
        <v>58998</v>
      </c>
      <c r="AG558" s="1">
        <v>340</v>
      </c>
      <c r="AH558" s="2">
        <v>261.68</v>
      </c>
    </row>
    <row r="559" spans="32:34" x14ac:dyDescent="0.25">
      <c r="AF559" s="1">
        <v>59116</v>
      </c>
      <c r="AG559" s="1">
        <v>340</v>
      </c>
      <c r="AH559" s="2">
        <v>1015.14</v>
      </c>
    </row>
    <row r="560" spans="32:34" x14ac:dyDescent="0.25">
      <c r="AF560" s="1">
        <v>59120</v>
      </c>
      <c r="AG560" s="1">
        <v>320</v>
      </c>
      <c r="AH560" s="2">
        <v>245.43</v>
      </c>
    </row>
    <row r="561" spans="32:34" x14ac:dyDescent="0.25">
      <c r="AF561" s="1">
        <v>59127</v>
      </c>
      <c r="AG561" s="1">
        <v>777</v>
      </c>
      <c r="AH561" s="2">
        <v>388.09</v>
      </c>
    </row>
    <row r="562" spans="32:34" x14ac:dyDescent="0.25">
      <c r="AF562" s="1">
        <v>59135</v>
      </c>
      <c r="AG562" s="1">
        <v>450</v>
      </c>
      <c r="AH562" s="2">
        <v>147.25</v>
      </c>
    </row>
    <row r="563" spans="32:34" x14ac:dyDescent="0.25">
      <c r="AF563" s="1">
        <v>59216</v>
      </c>
      <c r="AG563" s="1">
        <v>290</v>
      </c>
      <c r="AH563" s="2">
        <v>578.64</v>
      </c>
    </row>
    <row r="564" spans="32:34" x14ac:dyDescent="0.25">
      <c r="AF564" s="1">
        <v>59249</v>
      </c>
      <c r="AG564" s="1">
        <v>400</v>
      </c>
      <c r="AH564" s="2">
        <v>90.73</v>
      </c>
    </row>
    <row r="565" spans="32:34" x14ac:dyDescent="0.25">
      <c r="AF565" s="1">
        <v>59470</v>
      </c>
      <c r="AG565" s="1">
        <v>220</v>
      </c>
      <c r="AH565" s="2">
        <v>194.27</v>
      </c>
    </row>
    <row r="566" spans="32:34" x14ac:dyDescent="0.25">
      <c r="AF566" s="1">
        <v>59492</v>
      </c>
      <c r="AG566" s="1">
        <v>340</v>
      </c>
      <c r="AH566" s="2">
        <v>92.65</v>
      </c>
    </row>
    <row r="567" spans="32:34" x14ac:dyDescent="0.25">
      <c r="AF567" s="1">
        <v>59501</v>
      </c>
      <c r="AG567" s="1">
        <v>340</v>
      </c>
      <c r="AH567" s="2">
        <v>70.73</v>
      </c>
    </row>
    <row r="568" spans="32:34" x14ac:dyDescent="0.25">
      <c r="AF568" s="1">
        <v>59616</v>
      </c>
      <c r="AG568" s="1">
        <v>450</v>
      </c>
      <c r="AH568" s="2">
        <v>3472.48</v>
      </c>
    </row>
    <row r="569" spans="32:34" x14ac:dyDescent="0.25">
      <c r="AF569" s="1">
        <v>59828</v>
      </c>
      <c r="AG569" s="1">
        <v>320</v>
      </c>
      <c r="AH569" s="2">
        <v>126.15</v>
      </c>
    </row>
    <row r="570" spans="32:34" x14ac:dyDescent="0.25">
      <c r="AF570" s="1">
        <v>59948</v>
      </c>
      <c r="AG570" s="1">
        <v>220</v>
      </c>
      <c r="AH570" s="2">
        <v>186.79</v>
      </c>
    </row>
    <row r="571" spans="32:34" x14ac:dyDescent="0.25">
      <c r="AF571" s="1">
        <v>60087</v>
      </c>
      <c r="AG571" s="1">
        <v>400</v>
      </c>
      <c r="AH571" s="2">
        <v>128.07</v>
      </c>
    </row>
    <row r="572" spans="32:34" x14ac:dyDescent="0.25">
      <c r="AF572" s="1">
        <v>60108</v>
      </c>
      <c r="AG572" s="1">
        <v>250</v>
      </c>
      <c r="AH572" s="2">
        <v>86.66</v>
      </c>
    </row>
    <row r="573" spans="32:34" x14ac:dyDescent="0.25">
      <c r="AF573" s="1">
        <v>60147</v>
      </c>
      <c r="AG573" s="1">
        <v>280</v>
      </c>
      <c r="AH573" s="2">
        <v>46.65</v>
      </c>
    </row>
    <row r="574" spans="32:34" x14ac:dyDescent="0.25">
      <c r="AF574" s="1">
        <v>60209</v>
      </c>
      <c r="AG574" s="1">
        <v>260</v>
      </c>
      <c r="AH574" s="2">
        <v>46.22</v>
      </c>
    </row>
    <row r="575" spans="32:34" x14ac:dyDescent="0.25">
      <c r="AF575" s="1">
        <v>60238</v>
      </c>
      <c r="AG575" s="1">
        <v>104</v>
      </c>
      <c r="AH575" s="2">
        <v>88.95</v>
      </c>
    </row>
    <row r="576" spans="32:34" x14ac:dyDescent="0.25">
      <c r="AF576" s="1">
        <v>60399</v>
      </c>
      <c r="AG576" s="1">
        <v>400</v>
      </c>
      <c r="AH576" s="2">
        <v>83</v>
      </c>
    </row>
    <row r="577" spans="32:34" x14ac:dyDescent="0.25">
      <c r="AF577" s="1">
        <v>60494</v>
      </c>
      <c r="AG577" s="1">
        <v>320</v>
      </c>
      <c r="AH577" s="2">
        <v>585.66999999999996</v>
      </c>
    </row>
    <row r="578" spans="32:34" x14ac:dyDescent="0.25">
      <c r="AF578" s="1">
        <v>60563</v>
      </c>
      <c r="AG578" s="1">
        <v>450</v>
      </c>
      <c r="AH578" s="2">
        <v>1153.3599999999999</v>
      </c>
    </row>
    <row r="579" spans="32:34" x14ac:dyDescent="0.25">
      <c r="AF579" s="1">
        <v>60575</v>
      </c>
      <c r="AG579" s="1">
        <v>650</v>
      </c>
      <c r="AH579" s="2">
        <v>59.67</v>
      </c>
    </row>
    <row r="580" spans="32:34" x14ac:dyDescent="0.25">
      <c r="AF580" s="1">
        <v>60582</v>
      </c>
      <c r="AG580" s="1">
        <v>150</v>
      </c>
      <c r="AH580" s="2">
        <v>178.14</v>
      </c>
    </row>
    <row r="581" spans="32:34" x14ac:dyDescent="0.25">
      <c r="AF581" s="1">
        <v>60602</v>
      </c>
      <c r="AG581" s="1">
        <v>270</v>
      </c>
      <c r="AH581" s="2">
        <v>2972.43</v>
      </c>
    </row>
    <row r="582" spans="32:34" x14ac:dyDescent="0.25">
      <c r="AF582" s="1">
        <v>60615</v>
      </c>
      <c r="AG582" s="1">
        <v>250</v>
      </c>
      <c r="AH582" s="2">
        <v>90.01</v>
      </c>
    </row>
    <row r="583" spans="32:34" x14ac:dyDescent="0.25">
      <c r="AF583" s="1">
        <v>60675</v>
      </c>
      <c r="AG583" s="1">
        <v>320</v>
      </c>
      <c r="AH583" s="2">
        <v>84.08</v>
      </c>
    </row>
    <row r="584" spans="32:34" x14ac:dyDescent="0.25">
      <c r="AF584" s="1">
        <v>60738</v>
      </c>
      <c r="AG584" s="1">
        <v>320</v>
      </c>
      <c r="AH584" s="2">
        <v>207.26</v>
      </c>
    </row>
    <row r="585" spans="32:34" x14ac:dyDescent="0.25">
      <c r="AF585" s="1">
        <v>60758</v>
      </c>
      <c r="AG585" s="1">
        <v>250</v>
      </c>
      <c r="AH585" s="2">
        <v>129.99</v>
      </c>
    </row>
    <row r="586" spans="32:34" x14ac:dyDescent="0.25">
      <c r="AF586" s="1">
        <v>60799</v>
      </c>
      <c r="AG586" s="1">
        <v>450</v>
      </c>
      <c r="AH586" s="2">
        <v>30.91</v>
      </c>
    </row>
    <row r="587" spans="32:34" x14ac:dyDescent="0.25">
      <c r="AF587" s="1">
        <v>60800</v>
      </c>
      <c r="AG587" s="1">
        <v>250</v>
      </c>
      <c r="AH587" s="2">
        <v>132.87</v>
      </c>
    </row>
    <row r="588" spans="32:34" x14ac:dyDescent="0.25">
      <c r="AF588" s="1">
        <v>60859</v>
      </c>
      <c r="AG588" s="1">
        <v>300</v>
      </c>
      <c r="AH588" s="2">
        <v>2207.04</v>
      </c>
    </row>
    <row r="589" spans="32:34" x14ac:dyDescent="0.25">
      <c r="AF589" s="1">
        <v>60952</v>
      </c>
      <c r="AG589" s="1">
        <v>400</v>
      </c>
      <c r="AH589" s="2">
        <v>24.3</v>
      </c>
    </row>
    <row r="590" spans="32:34" x14ac:dyDescent="0.25">
      <c r="AF590" s="1">
        <v>60980</v>
      </c>
      <c r="AG590" s="1">
        <v>650</v>
      </c>
      <c r="AH590" s="2">
        <v>94.32</v>
      </c>
    </row>
    <row r="591" spans="32:34" x14ac:dyDescent="0.25">
      <c r="AF591" s="1">
        <v>60986</v>
      </c>
      <c r="AG591" s="1">
        <v>4980</v>
      </c>
      <c r="AH591" s="2">
        <v>449.4</v>
      </c>
    </row>
    <row r="592" spans="32:34" x14ac:dyDescent="0.25">
      <c r="AF592" s="1">
        <v>61081</v>
      </c>
      <c r="AG592" s="1">
        <v>777</v>
      </c>
      <c r="AH592" s="2">
        <v>162</v>
      </c>
    </row>
    <row r="593" spans="32:34" x14ac:dyDescent="0.25">
      <c r="AF593" s="1">
        <v>61115</v>
      </c>
      <c r="AG593" s="1">
        <v>104</v>
      </c>
      <c r="AH593" s="2">
        <v>53.22</v>
      </c>
    </row>
    <row r="594" spans="32:34" x14ac:dyDescent="0.25">
      <c r="AF594" s="1">
        <v>61203</v>
      </c>
      <c r="AG594" s="1">
        <v>320</v>
      </c>
      <c r="AH594" s="2">
        <v>177.38</v>
      </c>
    </row>
    <row r="595" spans="32:34" x14ac:dyDescent="0.25">
      <c r="AF595" s="1">
        <v>61204</v>
      </c>
      <c r="AG595" s="1">
        <v>320</v>
      </c>
      <c r="AH595" s="2">
        <v>290.73</v>
      </c>
    </row>
    <row r="596" spans="32:34" x14ac:dyDescent="0.25">
      <c r="AF596" s="1">
        <v>61205</v>
      </c>
      <c r="AG596" s="1">
        <v>250</v>
      </c>
      <c r="AH596" s="2">
        <v>6960.01</v>
      </c>
    </row>
    <row r="597" spans="32:34" x14ac:dyDescent="0.25">
      <c r="AF597" s="1">
        <v>61243</v>
      </c>
      <c r="AG597" s="1">
        <v>400</v>
      </c>
      <c r="AH597" s="2">
        <v>325.02999999999997</v>
      </c>
    </row>
    <row r="598" spans="32:34" x14ac:dyDescent="0.25">
      <c r="AF598" s="1">
        <v>61244</v>
      </c>
      <c r="AG598" s="1">
        <v>104</v>
      </c>
      <c r="AH598" s="2">
        <v>137.82</v>
      </c>
    </row>
    <row r="599" spans="32:34" x14ac:dyDescent="0.25">
      <c r="AF599" s="1">
        <v>61328</v>
      </c>
      <c r="AG599" s="1">
        <v>400</v>
      </c>
      <c r="AH599" s="2">
        <v>84.7</v>
      </c>
    </row>
    <row r="600" spans="32:34" x14ac:dyDescent="0.25">
      <c r="AF600" s="1">
        <v>61451</v>
      </c>
      <c r="AG600" s="1">
        <v>280</v>
      </c>
      <c r="AH600" s="2">
        <v>195.28</v>
      </c>
    </row>
    <row r="601" spans="32:34" x14ac:dyDescent="0.25">
      <c r="AF601" s="1">
        <v>61515</v>
      </c>
      <c r="AG601" s="1">
        <v>400</v>
      </c>
      <c r="AH601" s="2">
        <v>122.4</v>
      </c>
    </row>
    <row r="602" spans="32:34" x14ac:dyDescent="0.25">
      <c r="AF602" s="1">
        <v>61590</v>
      </c>
      <c r="AG602" s="1">
        <v>270</v>
      </c>
      <c r="AH602" s="2">
        <v>838.2</v>
      </c>
    </row>
    <row r="603" spans="32:34" x14ac:dyDescent="0.25">
      <c r="AF603" s="1">
        <v>61624</v>
      </c>
      <c r="AG603" s="1">
        <v>104</v>
      </c>
      <c r="AH603" s="2">
        <v>129.99</v>
      </c>
    </row>
    <row r="604" spans="32:34" x14ac:dyDescent="0.25">
      <c r="AF604" s="1">
        <v>61643</v>
      </c>
      <c r="AG604" s="1">
        <v>150</v>
      </c>
      <c r="AH604" s="2">
        <v>1542.63</v>
      </c>
    </row>
    <row r="605" spans="32:34" x14ac:dyDescent="0.25">
      <c r="AF605" s="1">
        <v>61697</v>
      </c>
      <c r="AG605" s="1">
        <v>400</v>
      </c>
      <c r="AH605" s="2">
        <v>16.2</v>
      </c>
    </row>
    <row r="606" spans="32:34" x14ac:dyDescent="0.25">
      <c r="AF606" s="1">
        <v>61747</v>
      </c>
      <c r="AG606" s="1">
        <v>250</v>
      </c>
      <c r="AH606" s="2">
        <v>712.56</v>
      </c>
    </row>
    <row r="607" spans="32:34" x14ac:dyDescent="0.25">
      <c r="AF607" s="1">
        <v>61873</v>
      </c>
      <c r="AG607" s="1">
        <v>320</v>
      </c>
      <c r="AH607" s="2">
        <v>274.47000000000003</v>
      </c>
    </row>
    <row r="608" spans="32:34" x14ac:dyDescent="0.25">
      <c r="AF608" s="1">
        <v>61883</v>
      </c>
      <c r="AG608" s="1">
        <v>450</v>
      </c>
      <c r="AH608" s="2">
        <v>158.72999999999999</v>
      </c>
    </row>
    <row r="609" spans="32:34" x14ac:dyDescent="0.25">
      <c r="AF609" s="1">
        <v>61913</v>
      </c>
      <c r="AG609" s="1">
        <v>150</v>
      </c>
      <c r="AH609" s="2">
        <v>134.25</v>
      </c>
    </row>
    <row r="610" spans="32:34" x14ac:dyDescent="0.25">
      <c r="AF610" s="1">
        <v>61994</v>
      </c>
      <c r="AG610" s="1">
        <v>150</v>
      </c>
      <c r="AH610" s="2">
        <v>88.35</v>
      </c>
    </row>
    <row r="611" spans="32:34" x14ac:dyDescent="0.25">
      <c r="AF611" s="1">
        <v>62065</v>
      </c>
      <c r="AG611" s="1">
        <v>250</v>
      </c>
      <c r="AH611" s="2">
        <v>115.55</v>
      </c>
    </row>
    <row r="612" spans="32:34" x14ac:dyDescent="0.25">
      <c r="AF612" s="1">
        <v>62069</v>
      </c>
      <c r="AG612" s="1">
        <v>400</v>
      </c>
      <c r="AH612" s="2">
        <v>91.34</v>
      </c>
    </row>
    <row r="613" spans="32:34" x14ac:dyDescent="0.25">
      <c r="AF613" s="1">
        <v>62092</v>
      </c>
      <c r="AG613" s="1">
        <v>340</v>
      </c>
      <c r="AH613" s="2">
        <v>335.04</v>
      </c>
    </row>
    <row r="614" spans="32:34" x14ac:dyDescent="0.25">
      <c r="AF614" s="1">
        <v>62195</v>
      </c>
      <c r="AG614" s="1">
        <v>4980</v>
      </c>
      <c r="AH614" s="2">
        <v>232.7</v>
      </c>
    </row>
    <row r="615" spans="32:34" x14ac:dyDescent="0.25">
      <c r="AF615" s="1">
        <v>62197</v>
      </c>
      <c r="AG615" s="1">
        <v>320</v>
      </c>
      <c r="AH615" s="2">
        <v>261.70999999999998</v>
      </c>
    </row>
    <row r="616" spans="32:34" x14ac:dyDescent="0.25">
      <c r="AF616" s="1">
        <v>62202</v>
      </c>
      <c r="AG616" s="1">
        <v>104</v>
      </c>
      <c r="AH616" s="2">
        <v>36.4</v>
      </c>
    </row>
    <row r="617" spans="32:34" x14ac:dyDescent="0.25">
      <c r="AF617" s="1">
        <v>62275</v>
      </c>
      <c r="AG617" s="1">
        <v>260</v>
      </c>
      <c r="AH617" s="2">
        <v>242.68</v>
      </c>
    </row>
    <row r="618" spans="32:34" x14ac:dyDescent="0.25">
      <c r="AF618" s="1">
        <v>62359</v>
      </c>
      <c r="AG618" s="1">
        <v>320</v>
      </c>
      <c r="AH618" s="2">
        <v>63</v>
      </c>
    </row>
    <row r="619" spans="32:34" x14ac:dyDescent="0.25">
      <c r="AF619" s="1">
        <v>62416</v>
      </c>
      <c r="AG619" s="1">
        <v>270</v>
      </c>
      <c r="AH619" s="2">
        <v>737.48</v>
      </c>
    </row>
    <row r="620" spans="32:34" x14ac:dyDescent="0.25">
      <c r="AF620" s="1">
        <v>62432</v>
      </c>
      <c r="AG620" s="1">
        <v>555</v>
      </c>
      <c r="AH620" s="2">
        <v>128.07</v>
      </c>
    </row>
    <row r="621" spans="32:34" x14ac:dyDescent="0.25">
      <c r="AF621" s="1">
        <v>62603</v>
      </c>
      <c r="AG621" s="1">
        <v>280</v>
      </c>
      <c r="AH621" s="2">
        <v>1044.72</v>
      </c>
    </row>
    <row r="622" spans="32:34" x14ac:dyDescent="0.25">
      <c r="AF622" s="1">
        <v>62613</v>
      </c>
      <c r="AG622" s="1">
        <v>280</v>
      </c>
      <c r="AH622" s="2">
        <v>45.51</v>
      </c>
    </row>
    <row r="623" spans="32:34" x14ac:dyDescent="0.25">
      <c r="AF623" s="1">
        <v>62624</v>
      </c>
      <c r="AG623" s="1">
        <v>320</v>
      </c>
      <c r="AH623" s="2">
        <v>83.86</v>
      </c>
    </row>
    <row r="624" spans="32:34" x14ac:dyDescent="0.25">
      <c r="AF624" s="1">
        <v>62654</v>
      </c>
      <c r="AG624" s="1">
        <v>320</v>
      </c>
      <c r="AH624" s="2">
        <v>106.55</v>
      </c>
    </row>
    <row r="625" spans="32:34" x14ac:dyDescent="0.25">
      <c r="AF625" s="1">
        <v>62686</v>
      </c>
      <c r="AG625" s="1">
        <v>777</v>
      </c>
      <c r="AH625" s="2">
        <v>1903.9</v>
      </c>
    </row>
    <row r="626" spans="32:34" x14ac:dyDescent="0.25">
      <c r="AF626" s="1">
        <v>62737</v>
      </c>
      <c r="AG626" s="1">
        <v>320</v>
      </c>
      <c r="AH626" s="2">
        <v>42.69</v>
      </c>
    </row>
    <row r="627" spans="32:34" x14ac:dyDescent="0.25">
      <c r="AF627" s="1">
        <v>62745</v>
      </c>
      <c r="AG627" s="1">
        <v>4980</v>
      </c>
      <c r="AH627" s="2">
        <v>56.01</v>
      </c>
    </row>
    <row r="628" spans="32:34" x14ac:dyDescent="0.25">
      <c r="AF628" s="1">
        <v>62863</v>
      </c>
      <c r="AG628" s="1">
        <v>340</v>
      </c>
      <c r="AH628" s="2">
        <v>30</v>
      </c>
    </row>
    <row r="629" spans="32:34" x14ac:dyDescent="0.25">
      <c r="AF629" s="1">
        <v>62886</v>
      </c>
      <c r="AG629" s="1">
        <v>290</v>
      </c>
      <c r="AH629" s="2">
        <v>176.14</v>
      </c>
    </row>
    <row r="630" spans="32:34" x14ac:dyDescent="0.25">
      <c r="AF630" s="1">
        <v>62917</v>
      </c>
      <c r="AG630" s="1">
        <v>400</v>
      </c>
      <c r="AH630" s="2">
        <v>129.08000000000001</v>
      </c>
    </row>
    <row r="631" spans="32:34" x14ac:dyDescent="0.25">
      <c r="AF631" s="1">
        <v>62947</v>
      </c>
      <c r="AG631" s="1">
        <v>260</v>
      </c>
      <c r="AH631" s="2">
        <v>49.49</v>
      </c>
    </row>
    <row r="632" spans="32:34" x14ac:dyDescent="0.25">
      <c r="AF632" s="1">
        <v>62949</v>
      </c>
      <c r="AG632" s="1">
        <v>650</v>
      </c>
      <c r="AH632" s="2">
        <v>49.54</v>
      </c>
    </row>
    <row r="633" spans="32:34" x14ac:dyDescent="0.25">
      <c r="AF633" s="1">
        <v>63008</v>
      </c>
      <c r="AG633" s="1">
        <v>650</v>
      </c>
      <c r="AH633" s="2">
        <v>49.9</v>
      </c>
    </row>
    <row r="634" spans="32:34" x14ac:dyDescent="0.25">
      <c r="AF634" s="1">
        <v>63038</v>
      </c>
      <c r="AG634" s="1">
        <v>104</v>
      </c>
      <c r="AH634" s="2">
        <v>485.35</v>
      </c>
    </row>
    <row r="635" spans="32:34" x14ac:dyDescent="0.25">
      <c r="AF635" s="1">
        <v>63179</v>
      </c>
      <c r="AG635" s="1">
        <v>280</v>
      </c>
      <c r="AH635" s="2">
        <v>93.18</v>
      </c>
    </row>
    <row r="636" spans="32:34" x14ac:dyDescent="0.25">
      <c r="AF636" s="1">
        <v>63213</v>
      </c>
      <c r="AG636" s="1">
        <v>320</v>
      </c>
      <c r="AH636" s="2">
        <v>81.290000000000006</v>
      </c>
    </row>
    <row r="637" spans="32:34" x14ac:dyDescent="0.25">
      <c r="AF637" s="1">
        <v>63257</v>
      </c>
      <c r="AG637" s="1">
        <v>290</v>
      </c>
      <c r="AH637" s="2">
        <v>476.99</v>
      </c>
    </row>
    <row r="638" spans="32:34" x14ac:dyDescent="0.25">
      <c r="AF638" s="1">
        <v>63415</v>
      </c>
      <c r="AG638" s="1">
        <v>150</v>
      </c>
      <c r="AH638" s="2">
        <v>361.24</v>
      </c>
    </row>
    <row r="639" spans="32:34" x14ac:dyDescent="0.25">
      <c r="AF639" s="1">
        <v>63528</v>
      </c>
      <c r="AG639" s="1">
        <v>260</v>
      </c>
      <c r="AH639" s="2">
        <v>185.82</v>
      </c>
    </row>
    <row r="640" spans="32:34" x14ac:dyDescent="0.25">
      <c r="AF640" s="1">
        <v>63646</v>
      </c>
      <c r="AG640" s="1">
        <v>4980</v>
      </c>
      <c r="AH640" s="2">
        <v>43.33</v>
      </c>
    </row>
    <row r="641" spans="32:34" x14ac:dyDescent="0.25">
      <c r="AF641" s="1">
        <v>63725</v>
      </c>
      <c r="AG641" s="1">
        <v>650</v>
      </c>
      <c r="AH641" s="2">
        <v>130.13999999999999</v>
      </c>
    </row>
    <row r="642" spans="32:34" x14ac:dyDescent="0.25">
      <c r="AF642" s="1">
        <v>63748</v>
      </c>
      <c r="AG642" s="1">
        <v>150</v>
      </c>
      <c r="AH642" s="2">
        <v>110.87</v>
      </c>
    </row>
    <row r="643" spans="32:34" x14ac:dyDescent="0.25">
      <c r="AF643" s="1">
        <v>63790</v>
      </c>
      <c r="AG643" s="1">
        <v>150</v>
      </c>
      <c r="AH643" s="2">
        <v>126.81</v>
      </c>
    </row>
    <row r="644" spans="32:34" x14ac:dyDescent="0.25">
      <c r="AF644" s="1">
        <v>63805</v>
      </c>
      <c r="AG644" s="1">
        <v>400</v>
      </c>
      <c r="AH644" s="2">
        <v>565.54</v>
      </c>
    </row>
    <row r="645" spans="32:34" x14ac:dyDescent="0.25">
      <c r="AF645" s="1">
        <v>63966</v>
      </c>
      <c r="AG645" s="1">
        <v>320</v>
      </c>
      <c r="AH645" s="2">
        <v>1237.58</v>
      </c>
    </row>
    <row r="646" spans="32:34" x14ac:dyDescent="0.25">
      <c r="AF646" s="1">
        <v>63992</v>
      </c>
      <c r="AG646" s="1">
        <v>150</v>
      </c>
      <c r="AH646" s="2">
        <v>54.21</v>
      </c>
    </row>
    <row r="647" spans="32:34" x14ac:dyDescent="0.25">
      <c r="AF647" s="1">
        <v>64016</v>
      </c>
      <c r="AG647" s="1">
        <v>400</v>
      </c>
      <c r="AH647" s="2">
        <v>28.12</v>
      </c>
    </row>
    <row r="648" spans="32:34" x14ac:dyDescent="0.25">
      <c r="AF648" s="1">
        <v>64115</v>
      </c>
      <c r="AG648" s="1">
        <v>4980</v>
      </c>
      <c r="AH648" s="2">
        <v>1378.54</v>
      </c>
    </row>
    <row r="649" spans="32:34" x14ac:dyDescent="0.25">
      <c r="AF649" s="1">
        <v>64133</v>
      </c>
      <c r="AG649" s="1">
        <v>340</v>
      </c>
      <c r="AH649" s="2">
        <v>48.68</v>
      </c>
    </row>
    <row r="650" spans="32:34" x14ac:dyDescent="0.25">
      <c r="AF650" s="1">
        <v>64146</v>
      </c>
      <c r="AG650" s="1">
        <v>250</v>
      </c>
      <c r="AH650" s="2">
        <v>93.57</v>
      </c>
    </row>
    <row r="651" spans="32:34" x14ac:dyDescent="0.25">
      <c r="AF651" s="1">
        <v>64173</v>
      </c>
      <c r="AG651" s="1">
        <v>400</v>
      </c>
      <c r="AH651" s="2">
        <v>48.4</v>
      </c>
    </row>
    <row r="652" spans="32:34" x14ac:dyDescent="0.25">
      <c r="AF652" s="1">
        <v>64182</v>
      </c>
      <c r="AG652" s="1">
        <v>450</v>
      </c>
      <c r="AH652" s="2">
        <v>135.81</v>
      </c>
    </row>
    <row r="653" spans="32:34" x14ac:dyDescent="0.25">
      <c r="AF653" s="1">
        <v>64198</v>
      </c>
      <c r="AG653" s="1">
        <v>220</v>
      </c>
      <c r="AH653" s="2">
        <v>379.2</v>
      </c>
    </row>
    <row r="654" spans="32:34" x14ac:dyDescent="0.25">
      <c r="AF654" s="1">
        <v>64219</v>
      </c>
      <c r="AG654" s="1">
        <v>250</v>
      </c>
      <c r="AH654" s="2">
        <v>375.03</v>
      </c>
    </row>
    <row r="655" spans="32:34" x14ac:dyDescent="0.25">
      <c r="AF655" s="1">
        <v>64235</v>
      </c>
      <c r="AG655" s="1">
        <v>320</v>
      </c>
      <c r="AH655" s="2">
        <v>250.23</v>
      </c>
    </row>
    <row r="656" spans="32:34" x14ac:dyDescent="0.25">
      <c r="AF656" s="1">
        <v>64251</v>
      </c>
      <c r="AG656" s="1">
        <v>150</v>
      </c>
      <c r="AH656" s="2">
        <v>87.99</v>
      </c>
    </row>
    <row r="657" spans="32:34" x14ac:dyDescent="0.25">
      <c r="AF657" s="1">
        <v>64260</v>
      </c>
      <c r="AG657" s="1">
        <v>320</v>
      </c>
      <c r="AH657" s="2">
        <v>382.95</v>
      </c>
    </row>
    <row r="658" spans="32:34" x14ac:dyDescent="0.25">
      <c r="AF658" s="1">
        <v>64265</v>
      </c>
      <c r="AG658" s="1">
        <v>320</v>
      </c>
      <c r="AH658" s="2">
        <v>422</v>
      </c>
    </row>
    <row r="659" spans="32:34" x14ac:dyDescent="0.25">
      <c r="AF659" s="1">
        <v>64309</v>
      </c>
      <c r="AG659" s="1">
        <v>360</v>
      </c>
      <c r="AH659" s="2">
        <v>27.38</v>
      </c>
    </row>
    <row r="660" spans="32:34" x14ac:dyDescent="0.25">
      <c r="AF660" s="1">
        <v>64316</v>
      </c>
      <c r="AG660" s="1">
        <v>360</v>
      </c>
      <c r="AH660" s="2">
        <v>166.23</v>
      </c>
    </row>
    <row r="661" spans="32:34" x14ac:dyDescent="0.25">
      <c r="AF661" s="1">
        <v>64350</v>
      </c>
      <c r="AG661" s="1">
        <v>300</v>
      </c>
      <c r="AH661" s="2">
        <v>45.77</v>
      </c>
    </row>
    <row r="662" spans="32:34" x14ac:dyDescent="0.25">
      <c r="AF662" s="1">
        <v>64384</v>
      </c>
      <c r="AG662" s="1">
        <v>180</v>
      </c>
      <c r="AH662" s="2">
        <v>145.66</v>
      </c>
    </row>
    <row r="663" spans="32:34" x14ac:dyDescent="0.25">
      <c r="AF663" s="1">
        <v>65114</v>
      </c>
      <c r="AG663" s="1">
        <v>180</v>
      </c>
      <c r="AH663" s="2">
        <v>30.11</v>
      </c>
    </row>
    <row r="664" spans="32:34" x14ac:dyDescent="0.25">
      <c r="AF664" s="1">
        <v>65430</v>
      </c>
      <c r="AG664" s="1">
        <v>180</v>
      </c>
      <c r="AH664" s="2">
        <v>59800.79</v>
      </c>
    </row>
    <row r="665" spans="32:34" x14ac:dyDescent="0.25">
      <c r="AF665" s="1">
        <v>65606</v>
      </c>
      <c r="AG665" s="1">
        <v>180</v>
      </c>
      <c r="AH665" s="2">
        <v>1348.16</v>
      </c>
    </row>
    <row r="666" spans="32:34" x14ac:dyDescent="0.25">
      <c r="AF666" s="1">
        <v>65614</v>
      </c>
      <c r="AG666" s="1">
        <v>180</v>
      </c>
      <c r="AH666" s="2">
        <v>24.91</v>
      </c>
    </row>
    <row r="667" spans="32:34" x14ac:dyDescent="0.25">
      <c r="AF667" s="1">
        <v>65807</v>
      </c>
      <c r="AG667" s="1">
        <v>180</v>
      </c>
      <c r="AH667" s="2">
        <v>242.66</v>
      </c>
    </row>
    <row r="668" spans="32:34" x14ac:dyDescent="0.25">
      <c r="AF668" s="1">
        <v>66159</v>
      </c>
      <c r="AG668" s="1">
        <v>180</v>
      </c>
      <c r="AH668" s="2">
        <v>471.24</v>
      </c>
    </row>
    <row r="669" spans="32:34" x14ac:dyDescent="0.25">
      <c r="AF669" s="1">
        <v>66194</v>
      </c>
      <c r="AG669" s="1">
        <v>180</v>
      </c>
      <c r="AH669" s="2">
        <v>247.01</v>
      </c>
    </row>
    <row r="670" spans="32:34" x14ac:dyDescent="0.25">
      <c r="AF670" s="1">
        <v>66477</v>
      </c>
      <c r="AG670" s="1">
        <v>180</v>
      </c>
      <c r="AH670" s="2">
        <v>3855.14</v>
      </c>
    </row>
    <row r="671" spans="32:34" x14ac:dyDescent="0.25">
      <c r="AF671" s="1">
        <v>66611</v>
      </c>
      <c r="AG671" s="1">
        <v>180</v>
      </c>
      <c r="AH671" s="2">
        <v>707.64</v>
      </c>
    </row>
    <row r="672" spans="32:34" x14ac:dyDescent="0.25">
      <c r="AF672" s="1">
        <v>66633</v>
      </c>
      <c r="AG672" s="1">
        <v>180</v>
      </c>
      <c r="AH672" s="2">
        <v>112.14</v>
      </c>
    </row>
    <row r="673" spans="32:34" x14ac:dyDescent="0.25">
      <c r="AF673" s="1">
        <v>66833</v>
      </c>
      <c r="AG673" s="1">
        <v>180</v>
      </c>
      <c r="AH673" s="2">
        <v>88.58</v>
      </c>
    </row>
    <row r="674" spans="32:34" x14ac:dyDescent="0.25">
      <c r="AF674" s="1">
        <v>66864</v>
      </c>
      <c r="AG674" s="1">
        <v>180</v>
      </c>
      <c r="AH674" s="2">
        <v>293</v>
      </c>
    </row>
    <row r="675" spans="32:34" x14ac:dyDescent="0.25">
      <c r="AF675" s="1">
        <v>66954</v>
      </c>
      <c r="AG675" s="1">
        <v>150</v>
      </c>
      <c r="AH675" s="2">
        <v>433.72</v>
      </c>
    </row>
    <row r="676" spans="32:34" x14ac:dyDescent="0.25">
      <c r="AF676" s="1">
        <v>66970</v>
      </c>
      <c r="AG676" s="1">
        <v>320</v>
      </c>
      <c r="AH676" s="2">
        <v>127.05</v>
      </c>
    </row>
    <row r="677" spans="32:34" x14ac:dyDescent="0.25">
      <c r="AF677" s="1">
        <v>67041</v>
      </c>
      <c r="AG677" s="1">
        <v>360</v>
      </c>
      <c r="AH677" s="2">
        <v>789.09</v>
      </c>
    </row>
    <row r="678" spans="32:34" x14ac:dyDescent="0.25">
      <c r="AF678" s="1">
        <v>67137</v>
      </c>
      <c r="AG678" s="1">
        <v>150</v>
      </c>
      <c r="AH678" s="2">
        <v>483.47</v>
      </c>
    </row>
    <row r="679" spans="32:34" x14ac:dyDescent="0.25">
      <c r="AF679" s="1">
        <v>67153</v>
      </c>
      <c r="AG679" s="1">
        <v>320</v>
      </c>
      <c r="AH679" s="2">
        <v>235.9</v>
      </c>
    </row>
    <row r="680" spans="32:34" x14ac:dyDescent="0.25">
      <c r="AF680" s="1">
        <v>67180</v>
      </c>
      <c r="AG680" s="1">
        <v>180</v>
      </c>
      <c r="AH680" s="2">
        <v>208.44</v>
      </c>
    </row>
    <row r="681" spans="32:34" x14ac:dyDescent="0.25">
      <c r="AF681" s="1">
        <v>67263</v>
      </c>
      <c r="AG681" s="1">
        <v>320</v>
      </c>
      <c r="AH681" s="2">
        <v>85.38</v>
      </c>
    </row>
    <row r="682" spans="32:34" x14ac:dyDescent="0.25">
      <c r="AF682" s="1">
        <v>67277</v>
      </c>
      <c r="AG682" s="1">
        <v>220</v>
      </c>
      <c r="AH682" s="2">
        <v>85.38</v>
      </c>
    </row>
    <row r="683" spans="32:34" x14ac:dyDescent="0.25">
      <c r="AF683" s="1">
        <v>67723</v>
      </c>
      <c r="AG683" s="1">
        <v>555</v>
      </c>
      <c r="AH683" s="2">
        <v>46.65</v>
      </c>
    </row>
    <row r="684" spans="32:34" x14ac:dyDescent="0.25">
      <c r="AF684" s="1">
        <v>67806</v>
      </c>
      <c r="AG684" s="1">
        <v>450</v>
      </c>
      <c r="AH684" s="2">
        <v>66.69</v>
      </c>
    </row>
    <row r="685" spans="32:34" x14ac:dyDescent="0.25">
      <c r="AF685" s="1">
        <v>67896</v>
      </c>
      <c r="AG685" s="1">
        <v>290</v>
      </c>
      <c r="AH685" s="2">
        <v>47.09</v>
      </c>
    </row>
    <row r="686" spans="32:34" x14ac:dyDescent="0.25">
      <c r="AF686" s="1">
        <v>67947</v>
      </c>
      <c r="AG686" s="1">
        <v>650</v>
      </c>
      <c r="AH686" s="2">
        <v>277.5</v>
      </c>
    </row>
    <row r="687" spans="32:34" x14ac:dyDescent="0.25">
      <c r="AF687" s="1">
        <v>67955</v>
      </c>
      <c r="AG687" s="1">
        <v>650</v>
      </c>
      <c r="AH687" s="2">
        <v>46.91</v>
      </c>
    </row>
    <row r="688" spans="32:34" x14ac:dyDescent="0.25">
      <c r="AF688" s="1">
        <v>67983</v>
      </c>
      <c r="AG688" s="1">
        <v>150</v>
      </c>
      <c r="AH688" s="2">
        <v>85.38</v>
      </c>
    </row>
    <row r="689" spans="32:34" x14ac:dyDescent="0.25">
      <c r="AF689" s="1">
        <v>68069</v>
      </c>
      <c r="AG689" s="1">
        <v>4980</v>
      </c>
      <c r="AH689" s="2">
        <v>850.65</v>
      </c>
    </row>
    <row r="690" spans="32:34" x14ac:dyDescent="0.25">
      <c r="AF690" s="1">
        <v>68179</v>
      </c>
      <c r="AG690" s="1">
        <v>4980</v>
      </c>
      <c r="AH690" s="2">
        <v>46.4</v>
      </c>
    </row>
    <row r="691" spans="32:34" x14ac:dyDescent="0.25">
      <c r="AF691" s="1">
        <v>68183</v>
      </c>
      <c r="AG691" s="1">
        <v>4980</v>
      </c>
      <c r="AH691" s="2">
        <v>315.2</v>
      </c>
    </row>
    <row r="692" spans="32:34" x14ac:dyDescent="0.25">
      <c r="AF692" s="1">
        <v>68206</v>
      </c>
      <c r="AG692" s="1">
        <v>400</v>
      </c>
      <c r="AH692" s="2">
        <v>544.04</v>
      </c>
    </row>
    <row r="693" spans="32:34" x14ac:dyDescent="0.25">
      <c r="AF693" s="1">
        <v>68309</v>
      </c>
      <c r="AG693" s="1">
        <v>4980</v>
      </c>
      <c r="AH693" s="2">
        <v>187.4</v>
      </c>
    </row>
    <row r="694" spans="32:34" x14ac:dyDescent="0.25">
      <c r="AF694" s="1">
        <v>68326</v>
      </c>
      <c r="AG694" s="1">
        <v>290</v>
      </c>
      <c r="AH694" s="2">
        <v>92.4</v>
      </c>
    </row>
    <row r="695" spans="32:34" x14ac:dyDescent="0.25">
      <c r="AF695" s="1">
        <v>68339</v>
      </c>
      <c r="AG695" s="1">
        <v>300</v>
      </c>
      <c r="AH695" s="2">
        <v>25.26</v>
      </c>
    </row>
    <row r="696" spans="32:34" x14ac:dyDescent="0.25">
      <c r="AF696" s="1">
        <v>68449</v>
      </c>
      <c r="AG696" s="1">
        <v>180</v>
      </c>
      <c r="AH696" s="2">
        <v>101.54</v>
      </c>
    </row>
    <row r="697" spans="32:34" x14ac:dyDescent="0.25">
      <c r="AF697" s="1">
        <v>68466</v>
      </c>
      <c r="AG697" s="1">
        <v>180</v>
      </c>
      <c r="AH697" s="2">
        <v>710.07</v>
      </c>
    </row>
    <row r="698" spans="32:34" x14ac:dyDescent="0.25">
      <c r="AF698" s="1">
        <v>68483</v>
      </c>
      <c r="AG698" s="1">
        <v>180</v>
      </c>
      <c r="AH698" s="2">
        <v>888.5</v>
      </c>
    </row>
    <row r="699" spans="32:34" x14ac:dyDescent="0.25">
      <c r="AF699" s="1">
        <v>68495</v>
      </c>
      <c r="AG699" s="1">
        <v>180</v>
      </c>
      <c r="AH699" s="2">
        <v>151.41999999999999</v>
      </c>
    </row>
    <row r="700" spans="32:34" x14ac:dyDescent="0.25">
      <c r="AF700" s="1">
        <v>68503</v>
      </c>
      <c r="AG700" s="1">
        <v>150</v>
      </c>
      <c r="AH700" s="2">
        <v>42.35</v>
      </c>
    </row>
    <row r="701" spans="32:34" x14ac:dyDescent="0.25">
      <c r="AF701" s="1">
        <v>68522</v>
      </c>
      <c r="AG701" s="1">
        <v>180</v>
      </c>
      <c r="AH701" s="2">
        <v>5561.58</v>
      </c>
    </row>
    <row r="702" spans="32:34" x14ac:dyDescent="0.25">
      <c r="AF702" s="1">
        <v>68529</v>
      </c>
      <c r="AG702" s="1">
        <v>280</v>
      </c>
      <c r="AH702" s="2">
        <v>42.26</v>
      </c>
    </row>
    <row r="703" spans="32:34" x14ac:dyDescent="0.25">
      <c r="AF703" s="1">
        <v>68576</v>
      </c>
      <c r="AG703" s="1">
        <v>260</v>
      </c>
      <c r="AH703" s="2">
        <v>183.32</v>
      </c>
    </row>
    <row r="704" spans="32:34" x14ac:dyDescent="0.25">
      <c r="AF704" s="1">
        <v>68606</v>
      </c>
      <c r="AG704" s="1">
        <v>450</v>
      </c>
      <c r="AH704" s="2">
        <v>416.12</v>
      </c>
    </row>
    <row r="705" spans="32:34" x14ac:dyDescent="0.25">
      <c r="AF705" s="1">
        <v>68764</v>
      </c>
      <c r="AG705" s="1">
        <v>320</v>
      </c>
      <c r="AH705" s="2">
        <v>95.05</v>
      </c>
    </row>
    <row r="706" spans="32:34" x14ac:dyDescent="0.25">
      <c r="AF706" s="1">
        <v>68780</v>
      </c>
      <c r="AG706" s="1">
        <v>280</v>
      </c>
      <c r="AH706" s="2">
        <v>474.08</v>
      </c>
    </row>
    <row r="707" spans="32:34" x14ac:dyDescent="0.25">
      <c r="AF707" s="1">
        <v>68815</v>
      </c>
      <c r="AG707" s="1">
        <v>250</v>
      </c>
      <c r="AH707" s="2">
        <v>364.08</v>
      </c>
    </row>
    <row r="708" spans="32:34" x14ac:dyDescent="0.25">
      <c r="AF708" s="1">
        <v>68846</v>
      </c>
      <c r="AG708" s="1">
        <v>4980</v>
      </c>
      <c r="AH708" s="2">
        <v>42.35</v>
      </c>
    </row>
    <row r="709" spans="32:34" x14ac:dyDescent="0.25">
      <c r="AF709" s="1">
        <v>68886</v>
      </c>
      <c r="AG709" s="1">
        <v>150</v>
      </c>
      <c r="AH709" s="2">
        <v>105.96</v>
      </c>
    </row>
    <row r="710" spans="32:34" x14ac:dyDescent="0.25">
      <c r="AF710" s="1">
        <v>68929</v>
      </c>
      <c r="AG710" s="1">
        <v>400</v>
      </c>
      <c r="AH710" s="2">
        <v>90.18</v>
      </c>
    </row>
    <row r="711" spans="32:34" x14ac:dyDescent="0.25">
      <c r="AF711" s="1">
        <v>69019</v>
      </c>
      <c r="AG711" s="1">
        <v>220</v>
      </c>
      <c r="AH711" s="2">
        <v>155.55000000000001</v>
      </c>
    </row>
    <row r="712" spans="32:34" x14ac:dyDescent="0.25">
      <c r="AF712" s="1">
        <v>69021</v>
      </c>
      <c r="AG712" s="1">
        <v>250</v>
      </c>
      <c r="AH712" s="2">
        <v>26.46</v>
      </c>
    </row>
    <row r="713" spans="32:34" x14ac:dyDescent="0.25">
      <c r="AF713" s="1">
        <v>69025</v>
      </c>
      <c r="AG713" s="1">
        <v>150</v>
      </c>
      <c r="AH713" s="2">
        <v>186.8</v>
      </c>
    </row>
    <row r="714" spans="32:34" x14ac:dyDescent="0.25">
      <c r="AF714" s="1">
        <v>69064</v>
      </c>
      <c r="AG714" s="1">
        <v>250</v>
      </c>
      <c r="AH714" s="2">
        <v>229.05</v>
      </c>
    </row>
    <row r="715" spans="32:34" x14ac:dyDescent="0.25">
      <c r="AF715" s="1">
        <v>69154</v>
      </c>
      <c r="AG715" s="1">
        <v>320</v>
      </c>
      <c r="AH715" s="2">
        <v>154.07</v>
      </c>
    </row>
    <row r="716" spans="32:34" x14ac:dyDescent="0.25">
      <c r="AF716" s="1">
        <v>69208</v>
      </c>
      <c r="AG716" s="1">
        <v>250</v>
      </c>
      <c r="AH716" s="2">
        <v>30.91</v>
      </c>
    </row>
    <row r="717" spans="32:34" x14ac:dyDescent="0.25">
      <c r="AF717" s="1">
        <v>69249</v>
      </c>
      <c r="AG717" s="1">
        <v>320</v>
      </c>
      <c r="AH717" s="2">
        <v>58.79</v>
      </c>
    </row>
    <row r="718" spans="32:34" x14ac:dyDescent="0.25">
      <c r="AF718" s="1">
        <v>69256</v>
      </c>
      <c r="AG718" s="1">
        <v>555</v>
      </c>
      <c r="AH718" s="2">
        <v>1139.8800000000001</v>
      </c>
    </row>
    <row r="719" spans="32:34" x14ac:dyDescent="0.25">
      <c r="AF719" s="1">
        <v>69316</v>
      </c>
      <c r="AG719" s="1">
        <v>150</v>
      </c>
      <c r="AH719" s="2">
        <v>1131.1600000000001</v>
      </c>
    </row>
    <row r="720" spans="32:34" x14ac:dyDescent="0.25">
      <c r="AF720" s="1">
        <v>69349</v>
      </c>
      <c r="AG720" s="1">
        <v>180</v>
      </c>
      <c r="AH720" s="2">
        <v>1259.08</v>
      </c>
    </row>
    <row r="721" spans="32:34" x14ac:dyDescent="0.25">
      <c r="AF721" s="1">
        <v>69415</v>
      </c>
      <c r="AG721" s="1">
        <v>650</v>
      </c>
      <c r="AH721" s="2">
        <v>427.1</v>
      </c>
    </row>
    <row r="722" spans="32:34" x14ac:dyDescent="0.25">
      <c r="AF722" s="1">
        <v>69458</v>
      </c>
      <c r="AG722" s="1">
        <v>250</v>
      </c>
      <c r="AH722" s="2">
        <v>189.5</v>
      </c>
    </row>
    <row r="723" spans="32:34" x14ac:dyDescent="0.25">
      <c r="AF723" s="1">
        <v>69461</v>
      </c>
      <c r="AG723" s="1">
        <v>260</v>
      </c>
      <c r="AH723" s="2">
        <v>184.5</v>
      </c>
    </row>
    <row r="724" spans="32:34" x14ac:dyDescent="0.25">
      <c r="AF724" s="1">
        <v>69490</v>
      </c>
      <c r="AG724" s="1">
        <v>320</v>
      </c>
      <c r="AH724" s="2">
        <v>88.35</v>
      </c>
    </row>
    <row r="725" spans="32:34" x14ac:dyDescent="0.25">
      <c r="AF725" s="1">
        <v>69507</v>
      </c>
      <c r="AG725" s="1">
        <v>320</v>
      </c>
      <c r="AH725" s="2">
        <v>42.69</v>
      </c>
    </row>
    <row r="726" spans="32:34" x14ac:dyDescent="0.25">
      <c r="AF726" s="1">
        <v>69606</v>
      </c>
      <c r="AG726" s="1">
        <v>290</v>
      </c>
      <c r="AH726" s="2">
        <v>332.65</v>
      </c>
    </row>
    <row r="727" spans="32:34" x14ac:dyDescent="0.25">
      <c r="AF727" s="1">
        <v>69611</v>
      </c>
      <c r="AG727" s="1">
        <v>104</v>
      </c>
      <c r="AH727" s="2">
        <v>62.94</v>
      </c>
    </row>
    <row r="728" spans="32:34" x14ac:dyDescent="0.25">
      <c r="AF728" s="1">
        <v>69633</v>
      </c>
      <c r="AG728" s="1">
        <v>555</v>
      </c>
      <c r="AH728" s="2">
        <v>139.77000000000001</v>
      </c>
    </row>
    <row r="729" spans="32:34" x14ac:dyDescent="0.25">
      <c r="AF729" s="1">
        <v>69646</v>
      </c>
      <c r="AG729" s="1">
        <v>104</v>
      </c>
      <c r="AH729" s="2">
        <v>178.1</v>
      </c>
    </row>
    <row r="730" spans="32:34" x14ac:dyDescent="0.25">
      <c r="AF730" s="1">
        <v>69656</v>
      </c>
      <c r="AG730" s="1">
        <v>260</v>
      </c>
      <c r="AH730" s="2">
        <v>43.33</v>
      </c>
    </row>
    <row r="731" spans="32:34" x14ac:dyDescent="0.25">
      <c r="AF731" s="1">
        <v>69683</v>
      </c>
      <c r="AG731" s="1">
        <v>360</v>
      </c>
      <c r="AH731" s="2">
        <v>144.9</v>
      </c>
    </row>
    <row r="732" spans="32:34" x14ac:dyDescent="0.25">
      <c r="AF732" s="1">
        <v>69715</v>
      </c>
      <c r="AG732" s="1">
        <v>360</v>
      </c>
      <c r="AH732" s="2">
        <v>13.91</v>
      </c>
    </row>
    <row r="733" spans="32:34" x14ac:dyDescent="0.25">
      <c r="AF733" s="1">
        <v>69741</v>
      </c>
      <c r="AG733" s="1">
        <v>400</v>
      </c>
      <c r="AH733" s="2">
        <v>546.38</v>
      </c>
    </row>
    <row r="734" spans="32:34" x14ac:dyDescent="0.25">
      <c r="AF734" s="1">
        <v>69774</v>
      </c>
      <c r="AG734" s="1">
        <v>290</v>
      </c>
      <c r="AH734" s="2">
        <v>95.63</v>
      </c>
    </row>
    <row r="735" spans="32:34" x14ac:dyDescent="0.25">
      <c r="AF735" s="1">
        <v>69954</v>
      </c>
      <c r="AG735" s="1">
        <v>320</v>
      </c>
      <c r="AH735" s="2">
        <v>190.6</v>
      </c>
    </row>
    <row r="736" spans="32:34" x14ac:dyDescent="0.25">
      <c r="AF736" s="1">
        <v>70013</v>
      </c>
      <c r="AG736" s="1">
        <v>400</v>
      </c>
      <c r="AH736" s="2">
        <v>127.05</v>
      </c>
    </row>
    <row r="737" spans="32:34" x14ac:dyDescent="0.25">
      <c r="AF737" s="1">
        <v>70209</v>
      </c>
      <c r="AG737" s="1">
        <v>400</v>
      </c>
      <c r="AH737" s="2">
        <v>1244.54</v>
      </c>
    </row>
    <row r="738" spans="32:34" x14ac:dyDescent="0.25">
      <c r="AF738" s="1">
        <v>70272</v>
      </c>
      <c r="AG738" s="1">
        <v>320</v>
      </c>
      <c r="AH738" s="2">
        <v>101.21</v>
      </c>
    </row>
    <row r="739" spans="32:34" x14ac:dyDescent="0.25">
      <c r="AF739" s="1">
        <v>70302</v>
      </c>
      <c r="AG739" s="1">
        <v>290</v>
      </c>
      <c r="AH739" s="2">
        <v>109.26</v>
      </c>
    </row>
    <row r="740" spans="32:34" x14ac:dyDescent="0.25">
      <c r="AF740" s="1">
        <v>70312</v>
      </c>
      <c r="AG740" s="1">
        <v>260</v>
      </c>
      <c r="AH740" s="2">
        <v>490.9</v>
      </c>
    </row>
    <row r="741" spans="32:34" x14ac:dyDescent="0.25">
      <c r="AF741" s="1">
        <v>70345</v>
      </c>
      <c r="AG741" s="1">
        <v>4980</v>
      </c>
      <c r="AH741" s="2">
        <v>91.08</v>
      </c>
    </row>
    <row r="742" spans="32:34" x14ac:dyDescent="0.25">
      <c r="AF742" s="1">
        <v>70402</v>
      </c>
      <c r="AG742" s="1">
        <v>150</v>
      </c>
      <c r="AH742" s="2">
        <v>136.62</v>
      </c>
    </row>
    <row r="743" spans="32:34" x14ac:dyDescent="0.25">
      <c r="AF743" s="1">
        <v>70477</v>
      </c>
      <c r="AG743" s="1">
        <v>400</v>
      </c>
      <c r="AH743" s="2">
        <v>42.05</v>
      </c>
    </row>
    <row r="744" spans="32:34" x14ac:dyDescent="0.25">
      <c r="AF744" s="1">
        <v>70528</v>
      </c>
      <c r="AG744" s="1">
        <v>400</v>
      </c>
      <c r="AH744" s="2">
        <v>126.29</v>
      </c>
    </row>
    <row r="745" spans="32:34" x14ac:dyDescent="0.25">
      <c r="AF745" s="1">
        <v>70532</v>
      </c>
      <c r="AG745" s="1">
        <v>400</v>
      </c>
      <c r="AH745" s="2">
        <v>355.55</v>
      </c>
    </row>
    <row r="746" spans="32:34" x14ac:dyDescent="0.25">
      <c r="AF746" s="1">
        <v>70564</v>
      </c>
      <c r="AG746" s="1">
        <v>280</v>
      </c>
      <c r="AH746" s="2">
        <v>43.38</v>
      </c>
    </row>
    <row r="747" spans="32:34" x14ac:dyDescent="0.25">
      <c r="AF747" s="1">
        <v>70585</v>
      </c>
      <c r="AG747" s="1">
        <v>104</v>
      </c>
      <c r="AH747" s="2">
        <v>192.9</v>
      </c>
    </row>
    <row r="748" spans="32:34" x14ac:dyDescent="0.25">
      <c r="AF748" s="1">
        <v>70648</v>
      </c>
      <c r="AG748" s="1">
        <v>180</v>
      </c>
      <c r="AH748" s="2">
        <v>230.05</v>
      </c>
    </row>
    <row r="749" spans="32:34" x14ac:dyDescent="0.25">
      <c r="AF749" s="1">
        <v>70666</v>
      </c>
      <c r="AG749" s="1">
        <v>260</v>
      </c>
      <c r="AH749" s="2">
        <v>93.18</v>
      </c>
    </row>
    <row r="750" spans="32:34" x14ac:dyDescent="0.25">
      <c r="AF750" s="1">
        <v>70672</v>
      </c>
      <c r="AG750" s="1">
        <v>400</v>
      </c>
      <c r="AH750" s="2">
        <v>46.91</v>
      </c>
    </row>
    <row r="751" spans="32:34" x14ac:dyDescent="0.25">
      <c r="AF751" s="1">
        <v>70676</v>
      </c>
      <c r="AG751" s="1">
        <v>150</v>
      </c>
      <c r="AH751" s="2">
        <v>282.83999999999997</v>
      </c>
    </row>
    <row r="752" spans="32:34" x14ac:dyDescent="0.25">
      <c r="AF752" s="1">
        <v>70699</v>
      </c>
      <c r="AG752" s="1">
        <v>4980</v>
      </c>
      <c r="AH752" s="2">
        <v>756.9</v>
      </c>
    </row>
    <row r="753" spans="32:34" x14ac:dyDescent="0.25">
      <c r="AF753" s="1">
        <v>70866</v>
      </c>
      <c r="AG753" s="1">
        <v>777</v>
      </c>
      <c r="AH753" s="2">
        <v>46.9</v>
      </c>
    </row>
    <row r="754" spans="32:34" x14ac:dyDescent="0.25">
      <c r="AF754" s="1">
        <v>70966</v>
      </c>
      <c r="AG754" s="1">
        <v>450</v>
      </c>
      <c r="AH754" s="2">
        <v>51.72</v>
      </c>
    </row>
    <row r="755" spans="32:34" x14ac:dyDescent="0.25">
      <c r="AF755" s="1">
        <v>71021</v>
      </c>
      <c r="AG755" s="1">
        <v>220</v>
      </c>
      <c r="AH755" s="2">
        <v>764.78</v>
      </c>
    </row>
    <row r="756" spans="32:34" x14ac:dyDescent="0.25">
      <c r="AF756" s="1">
        <v>71031</v>
      </c>
      <c r="AG756" s="1">
        <v>777</v>
      </c>
      <c r="AH756" s="2">
        <v>54.58</v>
      </c>
    </row>
    <row r="757" spans="32:34" x14ac:dyDescent="0.25">
      <c r="AF757" s="1">
        <v>71092</v>
      </c>
      <c r="AG757" s="1">
        <v>650</v>
      </c>
      <c r="AH757" s="2">
        <v>80.3</v>
      </c>
    </row>
    <row r="758" spans="32:34" x14ac:dyDescent="0.25">
      <c r="AF758" s="1">
        <v>71140</v>
      </c>
      <c r="AG758" s="1">
        <v>250</v>
      </c>
      <c r="AH758" s="2">
        <v>93.18</v>
      </c>
    </row>
    <row r="759" spans="32:34" x14ac:dyDescent="0.25">
      <c r="AF759" s="1">
        <v>71143</v>
      </c>
      <c r="AG759" s="1">
        <v>180</v>
      </c>
      <c r="AH759" s="2">
        <v>169.62</v>
      </c>
    </row>
    <row r="760" spans="32:34" x14ac:dyDescent="0.25">
      <c r="AF760" s="1">
        <v>71152</v>
      </c>
      <c r="AG760" s="1">
        <v>180</v>
      </c>
      <c r="AH760" s="2">
        <v>1544.74</v>
      </c>
    </row>
    <row r="761" spans="32:34" x14ac:dyDescent="0.25">
      <c r="AF761" s="1">
        <v>71207</v>
      </c>
      <c r="AG761" s="1">
        <v>360</v>
      </c>
      <c r="AH761" s="2">
        <v>48.68</v>
      </c>
    </row>
    <row r="762" spans="32:34" x14ac:dyDescent="0.25">
      <c r="AF762" s="1">
        <v>71263</v>
      </c>
      <c r="AG762" s="1">
        <v>280</v>
      </c>
      <c r="AH762" s="2">
        <v>208.49</v>
      </c>
    </row>
    <row r="763" spans="32:34" x14ac:dyDescent="0.25">
      <c r="AF763" s="1">
        <v>71347</v>
      </c>
      <c r="AG763" s="1">
        <v>104</v>
      </c>
      <c r="AH763" s="2">
        <v>46.34</v>
      </c>
    </row>
    <row r="764" spans="32:34" x14ac:dyDescent="0.25">
      <c r="AF764" s="1">
        <v>71366</v>
      </c>
      <c r="AG764" s="1">
        <v>220</v>
      </c>
      <c r="AH764" s="2">
        <v>48.57</v>
      </c>
    </row>
    <row r="765" spans="32:34" x14ac:dyDescent="0.25">
      <c r="AF765" s="1">
        <v>71393</v>
      </c>
      <c r="AG765" s="1">
        <v>104</v>
      </c>
      <c r="AH765" s="2">
        <v>89.67</v>
      </c>
    </row>
    <row r="766" spans="32:34" x14ac:dyDescent="0.25">
      <c r="AF766" s="1">
        <v>71394</v>
      </c>
      <c r="AG766" s="1">
        <v>450</v>
      </c>
      <c r="AH766" s="2">
        <v>94.99</v>
      </c>
    </row>
    <row r="767" spans="32:34" x14ac:dyDescent="0.25">
      <c r="AF767" s="1">
        <v>71413</v>
      </c>
      <c r="AG767" s="1">
        <v>180</v>
      </c>
      <c r="AH767" s="2">
        <v>44.31</v>
      </c>
    </row>
    <row r="768" spans="32:34" x14ac:dyDescent="0.25">
      <c r="AF768" s="1">
        <v>71605</v>
      </c>
      <c r="AG768" s="1">
        <v>150</v>
      </c>
      <c r="AH768" s="2">
        <v>1042.32</v>
      </c>
    </row>
    <row r="769" spans="32:34" x14ac:dyDescent="0.25">
      <c r="AF769" s="1">
        <v>71605</v>
      </c>
      <c r="AG769" s="1">
        <v>400</v>
      </c>
      <c r="AH769" s="2">
        <v>18.5</v>
      </c>
    </row>
    <row r="770" spans="32:34" x14ac:dyDescent="0.25">
      <c r="AF770" s="1">
        <v>71640</v>
      </c>
      <c r="AG770" s="1">
        <v>320</v>
      </c>
      <c r="AH770" s="2">
        <v>97</v>
      </c>
    </row>
    <row r="771" spans="32:34" x14ac:dyDescent="0.25">
      <c r="AF771" s="1">
        <v>71647</v>
      </c>
      <c r="AG771" s="1">
        <v>340</v>
      </c>
      <c r="AH771" s="2">
        <v>75.28</v>
      </c>
    </row>
    <row r="772" spans="32:34" x14ac:dyDescent="0.25">
      <c r="AF772" s="1">
        <v>71665</v>
      </c>
      <c r="AG772" s="1">
        <v>104</v>
      </c>
      <c r="AH772" s="2">
        <v>22.92</v>
      </c>
    </row>
    <row r="773" spans="32:34" x14ac:dyDescent="0.25">
      <c r="AF773" s="1">
        <v>71697</v>
      </c>
      <c r="AG773" s="1">
        <v>104</v>
      </c>
      <c r="AH773" s="2">
        <v>143.01</v>
      </c>
    </row>
    <row r="774" spans="32:34" x14ac:dyDescent="0.25">
      <c r="AF774" s="1">
        <v>71778</v>
      </c>
      <c r="AG774" s="1">
        <v>260</v>
      </c>
      <c r="AH774" s="2">
        <v>337.52</v>
      </c>
    </row>
    <row r="775" spans="32:34" x14ac:dyDescent="0.25">
      <c r="AF775" s="1">
        <v>71903</v>
      </c>
      <c r="AG775" s="1">
        <v>250</v>
      </c>
      <c r="AH775" s="2">
        <v>30.91</v>
      </c>
    </row>
    <row r="776" spans="32:34" x14ac:dyDescent="0.25">
      <c r="AF776" s="1">
        <v>72003</v>
      </c>
      <c r="AG776" s="1">
        <v>180</v>
      </c>
      <c r="AH776" s="2">
        <v>57.9</v>
      </c>
    </row>
    <row r="777" spans="32:34" x14ac:dyDescent="0.25">
      <c r="AF777" s="1">
        <v>72047</v>
      </c>
      <c r="AG777" s="1">
        <v>370</v>
      </c>
      <c r="AH777" s="2">
        <v>335.41</v>
      </c>
    </row>
    <row r="778" spans="32:34" x14ac:dyDescent="0.25">
      <c r="AF778" s="1">
        <v>72083</v>
      </c>
      <c r="AG778" s="1">
        <v>370</v>
      </c>
      <c r="AH778" s="2">
        <v>47.63</v>
      </c>
    </row>
    <row r="779" spans="32:34" x14ac:dyDescent="0.25">
      <c r="AF779" s="1">
        <v>72102</v>
      </c>
      <c r="AG779" s="1">
        <v>180</v>
      </c>
      <c r="AH779" s="2">
        <v>44.31</v>
      </c>
    </row>
    <row r="780" spans="32:34" x14ac:dyDescent="0.25">
      <c r="AF780" s="1">
        <v>72109</v>
      </c>
      <c r="AG780" s="1">
        <v>370</v>
      </c>
      <c r="AH780" s="2">
        <v>878.6</v>
      </c>
    </row>
    <row r="781" spans="32:34" x14ac:dyDescent="0.25">
      <c r="AF781" s="1">
        <v>72159</v>
      </c>
      <c r="AG781" s="1">
        <v>150</v>
      </c>
      <c r="AH781" s="2">
        <v>129.08000000000001</v>
      </c>
    </row>
    <row r="782" spans="32:34" x14ac:dyDescent="0.25">
      <c r="AF782" s="1">
        <v>72181</v>
      </c>
      <c r="AG782" s="1">
        <v>777</v>
      </c>
      <c r="AH782" s="2">
        <v>102.85</v>
      </c>
    </row>
    <row r="783" spans="32:34" x14ac:dyDescent="0.25">
      <c r="AF783" s="1">
        <v>72213</v>
      </c>
      <c r="AG783" s="1">
        <v>150</v>
      </c>
      <c r="AH783" s="2">
        <v>100.74</v>
      </c>
    </row>
    <row r="784" spans="32:34" x14ac:dyDescent="0.25">
      <c r="AF784" s="1">
        <v>72243</v>
      </c>
      <c r="AG784" s="1">
        <v>180</v>
      </c>
      <c r="AH784" s="2">
        <v>573.54999999999995</v>
      </c>
    </row>
    <row r="785" spans="32:34" x14ac:dyDescent="0.25">
      <c r="AF785" s="1">
        <v>72357</v>
      </c>
      <c r="AG785" s="1">
        <v>250</v>
      </c>
      <c r="AH785" s="2">
        <v>149.4</v>
      </c>
    </row>
    <row r="786" spans="32:34" x14ac:dyDescent="0.25">
      <c r="AF786" s="1">
        <v>72560</v>
      </c>
      <c r="AG786" s="1">
        <v>180</v>
      </c>
      <c r="AH786" s="2">
        <v>269.45999999999998</v>
      </c>
    </row>
    <row r="787" spans="32:34" x14ac:dyDescent="0.25">
      <c r="AF787" s="1">
        <v>72595</v>
      </c>
      <c r="AG787" s="1">
        <v>180</v>
      </c>
      <c r="AH787" s="2">
        <v>70.55</v>
      </c>
    </row>
    <row r="788" spans="32:34" x14ac:dyDescent="0.25">
      <c r="AF788" s="1">
        <v>72622</v>
      </c>
      <c r="AG788" s="1">
        <v>340</v>
      </c>
      <c r="AH788" s="2">
        <v>70.73</v>
      </c>
    </row>
    <row r="789" spans="32:34" x14ac:dyDescent="0.25">
      <c r="AF789" s="1">
        <v>73222</v>
      </c>
      <c r="AG789" s="1">
        <v>150</v>
      </c>
      <c r="AH789" s="2">
        <v>2907.95</v>
      </c>
    </row>
    <row r="790" spans="32:34" x14ac:dyDescent="0.25">
      <c r="AF790" s="1">
        <v>73224</v>
      </c>
      <c r="AG790" s="1">
        <v>400</v>
      </c>
      <c r="AH790" s="2">
        <v>62.76</v>
      </c>
    </row>
    <row r="791" spans="32:34" x14ac:dyDescent="0.25">
      <c r="AF791" s="1">
        <v>73282</v>
      </c>
      <c r="AG791" s="1">
        <v>150</v>
      </c>
      <c r="AH791" s="2">
        <v>907.2</v>
      </c>
    </row>
    <row r="792" spans="32:34" x14ac:dyDescent="0.25">
      <c r="AF792" s="1">
        <v>73394</v>
      </c>
      <c r="AG792" s="1">
        <v>104</v>
      </c>
      <c r="AH792" s="2">
        <v>165.97</v>
      </c>
    </row>
    <row r="793" spans="32:34" x14ac:dyDescent="0.25">
      <c r="AF793" s="1">
        <v>73408</v>
      </c>
      <c r="AG793" s="1">
        <v>450</v>
      </c>
      <c r="AH793" s="2">
        <v>11.07</v>
      </c>
    </row>
    <row r="794" spans="32:34" x14ac:dyDescent="0.25">
      <c r="AF794" s="1">
        <v>73740</v>
      </c>
      <c r="AG794" s="1">
        <v>220</v>
      </c>
      <c r="AH794" s="2">
        <v>389.97</v>
      </c>
    </row>
    <row r="795" spans="32:34" x14ac:dyDescent="0.25">
      <c r="AF795" s="1">
        <v>73760</v>
      </c>
      <c r="AG795" s="1">
        <v>777</v>
      </c>
      <c r="AH795" s="2">
        <v>80.52</v>
      </c>
    </row>
    <row r="796" spans="32:34" x14ac:dyDescent="0.25">
      <c r="AF796" s="1">
        <v>73961</v>
      </c>
      <c r="AG796" s="1">
        <v>180</v>
      </c>
      <c r="AH796" s="2">
        <v>137.44999999999999</v>
      </c>
    </row>
    <row r="797" spans="32:34" x14ac:dyDescent="0.25">
      <c r="AF797" s="1">
        <v>74418</v>
      </c>
      <c r="AG797" s="1">
        <v>4980</v>
      </c>
      <c r="AH797" s="2">
        <v>84.7</v>
      </c>
    </row>
    <row r="798" spans="32:34" x14ac:dyDescent="0.25">
      <c r="AF798" s="1">
        <v>74935</v>
      </c>
      <c r="AG798" s="1">
        <v>150</v>
      </c>
      <c r="AH798" s="2">
        <v>48.77</v>
      </c>
    </row>
    <row r="799" spans="32:34" x14ac:dyDescent="0.25">
      <c r="AF799" s="1">
        <v>75517</v>
      </c>
      <c r="AG799" s="1">
        <v>370</v>
      </c>
      <c r="AH799" s="2">
        <v>5003.1499999999996</v>
      </c>
    </row>
    <row r="800" spans="32:34" x14ac:dyDescent="0.25">
      <c r="AF800" s="1">
        <v>75593</v>
      </c>
      <c r="AG800" s="1">
        <v>150</v>
      </c>
      <c r="AH800" s="2">
        <v>189.32</v>
      </c>
    </row>
    <row r="801" spans="32:34" x14ac:dyDescent="0.25">
      <c r="AF801" s="1">
        <v>75718</v>
      </c>
      <c r="AG801" s="1">
        <v>280</v>
      </c>
      <c r="AH801" s="2">
        <v>175.67</v>
      </c>
    </row>
    <row r="802" spans="32:34" x14ac:dyDescent="0.25">
      <c r="AF802" s="1">
        <v>75750</v>
      </c>
      <c r="AG802" s="1">
        <v>360</v>
      </c>
      <c r="AH802" s="2">
        <v>70.599999999999994</v>
      </c>
    </row>
    <row r="803" spans="32:34" x14ac:dyDescent="0.25">
      <c r="AF803" s="1">
        <v>75751</v>
      </c>
      <c r="AG803" s="1">
        <v>150</v>
      </c>
      <c r="AH803" s="2">
        <v>45.9</v>
      </c>
    </row>
    <row r="804" spans="32:34" x14ac:dyDescent="0.25">
      <c r="AF804" s="1">
        <v>75773</v>
      </c>
      <c r="AG804" s="1">
        <v>370</v>
      </c>
      <c r="AH804" s="2">
        <v>44.32</v>
      </c>
    </row>
    <row r="805" spans="32:34" x14ac:dyDescent="0.25">
      <c r="AF805" s="1">
        <v>75786</v>
      </c>
      <c r="AG805" s="1">
        <v>150</v>
      </c>
      <c r="AH805" s="2">
        <v>407.39</v>
      </c>
    </row>
    <row r="806" spans="32:34" x14ac:dyDescent="0.25">
      <c r="AF806" s="1">
        <v>75878</v>
      </c>
      <c r="AG806" s="1">
        <v>180</v>
      </c>
      <c r="AH806" s="2">
        <v>259.94</v>
      </c>
    </row>
    <row r="807" spans="32:34" x14ac:dyDescent="0.25">
      <c r="AF807" s="1">
        <v>75884</v>
      </c>
      <c r="AG807" s="1">
        <v>320</v>
      </c>
      <c r="AH807" s="2">
        <v>694.56</v>
      </c>
    </row>
    <row r="808" spans="32:34" x14ac:dyDescent="0.25">
      <c r="AF808" s="1">
        <v>75910</v>
      </c>
      <c r="AG808" s="1">
        <v>4980</v>
      </c>
      <c r="AH808" s="2">
        <v>114.56</v>
      </c>
    </row>
    <row r="809" spans="32:34" x14ac:dyDescent="0.25">
      <c r="AF809" s="1">
        <v>75952</v>
      </c>
      <c r="AG809" s="1">
        <v>180</v>
      </c>
      <c r="AH809" s="2">
        <v>180.23</v>
      </c>
    </row>
    <row r="810" spans="32:34" x14ac:dyDescent="0.25">
      <c r="AF810" s="1">
        <v>75993</v>
      </c>
      <c r="AG810" s="1">
        <v>180</v>
      </c>
      <c r="AH810" s="2">
        <v>2526</v>
      </c>
    </row>
    <row r="811" spans="32:34" x14ac:dyDescent="0.25">
      <c r="AF811" s="1">
        <v>75999</v>
      </c>
      <c r="AG811" s="1">
        <v>180</v>
      </c>
      <c r="AH811" s="2">
        <v>45.53</v>
      </c>
    </row>
    <row r="812" spans="32:34" x14ac:dyDescent="0.25">
      <c r="AF812" s="1">
        <v>76015</v>
      </c>
      <c r="AG812" s="1">
        <v>180</v>
      </c>
      <c r="AH812" s="2">
        <v>132.9</v>
      </c>
    </row>
    <row r="813" spans="32:34" x14ac:dyDescent="0.25">
      <c r="AF813" s="1">
        <v>76066</v>
      </c>
      <c r="AG813" s="1">
        <v>340</v>
      </c>
      <c r="AH813" s="2">
        <v>155.16</v>
      </c>
    </row>
    <row r="814" spans="32:34" x14ac:dyDescent="0.25">
      <c r="AF814" s="1">
        <v>76103</v>
      </c>
      <c r="AG814" s="1">
        <v>320</v>
      </c>
      <c r="AH814" s="2">
        <v>425.39</v>
      </c>
    </row>
    <row r="815" spans="32:34" x14ac:dyDescent="0.25">
      <c r="AF815" s="1">
        <v>76112</v>
      </c>
      <c r="AG815" s="1">
        <v>340</v>
      </c>
      <c r="AH815" s="2">
        <v>196.84</v>
      </c>
    </row>
    <row r="816" spans="32:34" x14ac:dyDescent="0.25">
      <c r="AF816" s="1">
        <v>76123</v>
      </c>
      <c r="AG816" s="1">
        <v>360</v>
      </c>
      <c r="AH816" s="2">
        <v>406.02</v>
      </c>
    </row>
    <row r="817" spans="32:34" x14ac:dyDescent="0.25">
      <c r="AF817" s="1">
        <v>76149</v>
      </c>
      <c r="AG817" s="1">
        <v>340</v>
      </c>
      <c r="AH817" s="2">
        <v>40.29</v>
      </c>
    </row>
    <row r="818" spans="32:34" x14ac:dyDescent="0.25">
      <c r="AF818" s="1">
        <v>76176</v>
      </c>
      <c r="AG818" s="1">
        <v>220</v>
      </c>
      <c r="AH818" s="2">
        <v>338.66</v>
      </c>
    </row>
    <row r="819" spans="32:34" x14ac:dyDescent="0.25">
      <c r="AF819" s="1">
        <v>76184</v>
      </c>
      <c r="AG819" s="1">
        <v>280</v>
      </c>
      <c r="AH819" s="2">
        <v>46.65</v>
      </c>
    </row>
    <row r="820" spans="32:34" x14ac:dyDescent="0.25">
      <c r="AF820" s="1">
        <v>76287</v>
      </c>
      <c r="AG820" s="1">
        <v>450</v>
      </c>
      <c r="AH820" s="2">
        <v>192.78</v>
      </c>
    </row>
    <row r="821" spans="32:34" x14ac:dyDescent="0.25">
      <c r="AF821" s="1">
        <v>76383</v>
      </c>
      <c r="AG821" s="1">
        <v>4980</v>
      </c>
      <c r="AH821" s="2">
        <v>182.64</v>
      </c>
    </row>
    <row r="822" spans="32:34" x14ac:dyDescent="0.25">
      <c r="AF822" s="1">
        <v>76411</v>
      </c>
      <c r="AG822" s="1">
        <v>290</v>
      </c>
      <c r="AH822" s="2">
        <v>86</v>
      </c>
    </row>
    <row r="823" spans="32:34" x14ac:dyDescent="0.25">
      <c r="AF823" s="1">
        <v>76412</v>
      </c>
      <c r="AG823" s="1">
        <v>180</v>
      </c>
      <c r="AH823" s="2">
        <v>43.94</v>
      </c>
    </row>
    <row r="824" spans="32:34" x14ac:dyDescent="0.25">
      <c r="AF824" s="1">
        <v>76503</v>
      </c>
      <c r="AG824" s="1">
        <v>340</v>
      </c>
      <c r="AH824" s="2">
        <v>97.92</v>
      </c>
    </row>
    <row r="825" spans="32:34" x14ac:dyDescent="0.25">
      <c r="AF825" s="1">
        <v>76509</v>
      </c>
      <c r="AG825" s="1">
        <v>4980</v>
      </c>
      <c r="AH825" s="2">
        <v>127.44</v>
      </c>
    </row>
    <row r="826" spans="32:34" x14ac:dyDescent="0.25">
      <c r="AF826" s="1">
        <v>76538</v>
      </c>
      <c r="AG826" s="1">
        <v>150</v>
      </c>
      <c r="AH826" s="2">
        <v>45.3</v>
      </c>
    </row>
    <row r="827" spans="32:34" x14ac:dyDescent="0.25">
      <c r="AF827" s="1">
        <v>76605</v>
      </c>
      <c r="AG827" s="1">
        <v>650</v>
      </c>
      <c r="AH827" s="2">
        <v>19.34</v>
      </c>
    </row>
    <row r="828" spans="32:34" x14ac:dyDescent="0.25">
      <c r="AF828" s="1">
        <v>76620</v>
      </c>
      <c r="AG828" s="1">
        <v>370</v>
      </c>
      <c r="AH828" s="2">
        <v>2741.28</v>
      </c>
    </row>
    <row r="829" spans="32:34" x14ac:dyDescent="0.25">
      <c r="AF829" s="1">
        <v>76738</v>
      </c>
      <c r="AG829" s="1">
        <v>370</v>
      </c>
      <c r="AH829" s="2">
        <v>764.42</v>
      </c>
    </row>
    <row r="830" spans="32:34" x14ac:dyDescent="0.25">
      <c r="AF830" s="1">
        <v>76756</v>
      </c>
      <c r="AG830" s="1">
        <v>370</v>
      </c>
      <c r="AH830" s="2">
        <v>1023.24</v>
      </c>
    </row>
    <row r="831" spans="32:34" x14ac:dyDescent="0.25">
      <c r="AF831" s="1">
        <v>76758</v>
      </c>
      <c r="AG831" s="1">
        <v>370</v>
      </c>
      <c r="AH831" s="2">
        <v>95.24</v>
      </c>
    </row>
    <row r="832" spans="32:34" x14ac:dyDescent="0.25">
      <c r="AF832" s="1">
        <v>76771</v>
      </c>
      <c r="AG832" s="1">
        <v>370</v>
      </c>
      <c r="AH832" s="2">
        <v>1913.6</v>
      </c>
    </row>
    <row r="833" spans="32:34" x14ac:dyDescent="0.25">
      <c r="AF833" s="1">
        <v>76779</v>
      </c>
      <c r="AG833" s="1">
        <v>320</v>
      </c>
      <c r="AH833" s="2">
        <v>226.54</v>
      </c>
    </row>
    <row r="834" spans="32:34" x14ac:dyDescent="0.25">
      <c r="AF834" s="1">
        <v>76788</v>
      </c>
      <c r="AG834" s="1">
        <v>370</v>
      </c>
      <c r="AH834" s="2">
        <v>54.06</v>
      </c>
    </row>
    <row r="835" spans="32:34" x14ac:dyDescent="0.25">
      <c r="AF835" s="1">
        <v>76790</v>
      </c>
      <c r="AG835" s="1">
        <v>370</v>
      </c>
      <c r="AH835" s="2">
        <v>1061.3399999999999</v>
      </c>
    </row>
    <row r="836" spans="32:34" x14ac:dyDescent="0.25">
      <c r="AF836" s="1">
        <v>76802</v>
      </c>
      <c r="AG836" s="1">
        <v>370</v>
      </c>
      <c r="AH836" s="2">
        <v>265.74</v>
      </c>
    </row>
    <row r="837" spans="32:34" x14ac:dyDescent="0.25">
      <c r="AF837" s="1">
        <v>76816</v>
      </c>
      <c r="AG837" s="1">
        <v>370</v>
      </c>
      <c r="AH837" s="2">
        <v>872.8</v>
      </c>
    </row>
    <row r="838" spans="32:34" x14ac:dyDescent="0.25">
      <c r="AF838" s="1">
        <v>76819</v>
      </c>
      <c r="AG838" s="1">
        <v>370</v>
      </c>
      <c r="AH838" s="2">
        <v>541.15</v>
      </c>
    </row>
    <row r="839" spans="32:34" x14ac:dyDescent="0.25">
      <c r="AF839" s="1">
        <v>76829</v>
      </c>
      <c r="AG839" s="1">
        <v>180</v>
      </c>
      <c r="AH839" s="2">
        <v>1036.3800000000001</v>
      </c>
    </row>
    <row r="840" spans="32:34" x14ac:dyDescent="0.25">
      <c r="AF840" s="1">
        <v>76840</v>
      </c>
      <c r="AG840" s="1">
        <v>340</v>
      </c>
      <c r="AH840" s="2">
        <v>475.97</v>
      </c>
    </row>
    <row r="841" spans="32:34" x14ac:dyDescent="0.25">
      <c r="AF841" s="1">
        <v>76855</v>
      </c>
      <c r="AG841" s="1">
        <v>370</v>
      </c>
      <c r="AH841" s="2">
        <v>88.43</v>
      </c>
    </row>
    <row r="842" spans="32:34" x14ac:dyDescent="0.25">
      <c r="AF842" s="1">
        <v>76865</v>
      </c>
      <c r="AG842" s="1">
        <v>370</v>
      </c>
      <c r="AH842" s="2">
        <v>8.4700000000000006</v>
      </c>
    </row>
    <row r="843" spans="32:34" x14ac:dyDescent="0.25">
      <c r="AF843" s="1">
        <v>76880</v>
      </c>
      <c r="AG843" s="1">
        <v>370</v>
      </c>
      <c r="AH843" s="2">
        <v>458.97</v>
      </c>
    </row>
    <row r="844" spans="32:34" x14ac:dyDescent="0.25">
      <c r="AF844" s="1">
        <v>76895</v>
      </c>
      <c r="AG844" s="1">
        <v>180</v>
      </c>
      <c r="AH844" s="2">
        <v>216.48</v>
      </c>
    </row>
    <row r="845" spans="32:34" x14ac:dyDescent="0.25">
      <c r="AF845" s="1">
        <v>76898</v>
      </c>
      <c r="AG845" s="1">
        <v>370</v>
      </c>
      <c r="AH845" s="2">
        <v>119.75</v>
      </c>
    </row>
    <row r="846" spans="32:34" x14ac:dyDescent="0.25">
      <c r="AF846" s="1">
        <v>77010</v>
      </c>
      <c r="AG846" s="1">
        <v>555</v>
      </c>
      <c r="AH846" s="2">
        <v>182.13</v>
      </c>
    </row>
    <row r="847" spans="32:34" x14ac:dyDescent="0.25">
      <c r="AF847" s="1">
        <v>77013</v>
      </c>
      <c r="AG847" s="1">
        <v>360</v>
      </c>
      <c r="AH847" s="2">
        <v>188.14</v>
      </c>
    </row>
    <row r="848" spans="32:34" x14ac:dyDescent="0.25">
      <c r="AF848" s="1">
        <v>77075</v>
      </c>
      <c r="AG848" s="1">
        <v>370</v>
      </c>
      <c r="AH848" s="2">
        <v>489.48</v>
      </c>
    </row>
    <row r="849" spans="32:34" x14ac:dyDescent="0.25">
      <c r="AF849" s="1">
        <v>77112</v>
      </c>
      <c r="AG849" s="1">
        <v>370</v>
      </c>
      <c r="AH849" s="2">
        <v>130.91999999999999</v>
      </c>
    </row>
    <row r="850" spans="32:34" x14ac:dyDescent="0.25">
      <c r="AF850" s="1">
        <v>77116</v>
      </c>
      <c r="AG850" s="1">
        <v>370</v>
      </c>
      <c r="AH850" s="2">
        <v>29.58</v>
      </c>
    </row>
    <row r="851" spans="32:34" x14ac:dyDescent="0.25">
      <c r="AF851" s="1">
        <v>77171</v>
      </c>
      <c r="AG851" s="1">
        <v>370</v>
      </c>
      <c r="AH851" s="2">
        <v>578.4</v>
      </c>
    </row>
    <row r="852" spans="32:34" x14ac:dyDescent="0.25">
      <c r="AF852" s="1">
        <v>77172</v>
      </c>
      <c r="AG852" s="1">
        <v>180</v>
      </c>
      <c r="AH852" s="2">
        <v>153.25</v>
      </c>
    </row>
    <row r="853" spans="32:34" x14ac:dyDescent="0.25">
      <c r="AF853" s="1">
        <v>77176</v>
      </c>
      <c r="AG853" s="1">
        <v>370</v>
      </c>
      <c r="AH853" s="2">
        <v>2354.94</v>
      </c>
    </row>
    <row r="854" spans="32:34" x14ac:dyDescent="0.25">
      <c r="AF854" s="1">
        <v>77199</v>
      </c>
      <c r="AG854" s="1">
        <v>777</v>
      </c>
      <c r="AH854" s="2">
        <v>196.31</v>
      </c>
    </row>
    <row r="855" spans="32:34" x14ac:dyDescent="0.25">
      <c r="AF855" s="1">
        <v>77218</v>
      </c>
      <c r="AG855" s="1">
        <v>180</v>
      </c>
      <c r="AH855" s="2">
        <v>45.31</v>
      </c>
    </row>
    <row r="856" spans="32:34" x14ac:dyDescent="0.25">
      <c r="AF856" s="1">
        <v>77257</v>
      </c>
      <c r="AG856" s="1">
        <v>777</v>
      </c>
      <c r="AH856" s="2">
        <v>134.41999999999999</v>
      </c>
    </row>
    <row r="857" spans="32:34" x14ac:dyDescent="0.25">
      <c r="AF857" s="1">
        <v>77316</v>
      </c>
      <c r="AG857" s="1">
        <v>150</v>
      </c>
      <c r="AH857" s="2">
        <v>140.9</v>
      </c>
    </row>
    <row r="858" spans="32:34" x14ac:dyDescent="0.25">
      <c r="AF858" s="1">
        <v>77321</v>
      </c>
      <c r="AG858" s="1">
        <v>370</v>
      </c>
      <c r="AH858" s="2">
        <v>265.8</v>
      </c>
    </row>
    <row r="859" spans="32:34" x14ac:dyDescent="0.25">
      <c r="AF859" s="1">
        <v>77323</v>
      </c>
      <c r="AG859" s="1">
        <v>320</v>
      </c>
      <c r="AH859" s="2">
        <v>300.45</v>
      </c>
    </row>
    <row r="860" spans="32:34" x14ac:dyDescent="0.25">
      <c r="AF860" s="1">
        <v>77355</v>
      </c>
      <c r="AG860" s="1">
        <v>180</v>
      </c>
      <c r="AH860" s="2">
        <v>176.8</v>
      </c>
    </row>
    <row r="861" spans="32:34" x14ac:dyDescent="0.25">
      <c r="AF861" s="1">
        <v>77439</v>
      </c>
      <c r="AG861" s="1">
        <v>370</v>
      </c>
      <c r="AH861" s="2">
        <v>159.52000000000001</v>
      </c>
    </row>
    <row r="862" spans="32:34" x14ac:dyDescent="0.25">
      <c r="AF862" s="1">
        <v>77481</v>
      </c>
      <c r="AG862" s="1">
        <v>180</v>
      </c>
      <c r="AH862" s="2">
        <v>416.32</v>
      </c>
    </row>
    <row r="863" spans="32:34" x14ac:dyDescent="0.25">
      <c r="AF863" s="1">
        <v>77484</v>
      </c>
      <c r="AG863" s="1">
        <v>370</v>
      </c>
      <c r="AH863" s="2">
        <v>380.82</v>
      </c>
    </row>
    <row r="864" spans="32:34" x14ac:dyDescent="0.25">
      <c r="AF864" s="1">
        <v>77495</v>
      </c>
      <c r="AG864" s="1">
        <v>180</v>
      </c>
      <c r="AH864" s="2">
        <v>221.55</v>
      </c>
    </row>
    <row r="865" spans="32:34" x14ac:dyDescent="0.25">
      <c r="AF865" s="1">
        <v>77517</v>
      </c>
      <c r="AG865" s="1">
        <v>4980</v>
      </c>
      <c r="AH865" s="2">
        <v>56.7</v>
      </c>
    </row>
    <row r="866" spans="32:34" x14ac:dyDescent="0.25">
      <c r="AF866" s="1">
        <v>77540</v>
      </c>
      <c r="AG866" s="1">
        <v>180</v>
      </c>
      <c r="AH866" s="2">
        <v>54.06</v>
      </c>
    </row>
    <row r="867" spans="32:34" x14ac:dyDescent="0.25">
      <c r="AF867" s="1">
        <v>77586</v>
      </c>
      <c r="AG867" s="1">
        <v>180</v>
      </c>
      <c r="AH867" s="2">
        <v>44.83</v>
      </c>
    </row>
    <row r="868" spans="32:34" x14ac:dyDescent="0.25">
      <c r="AF868" s="1">
        <v>77626</v>
      </c>
      <c r="AG868" s="1">
        <v>250</v>
      </c>
      <c r="AH868" s="2">
        <v>42.98</v>
      </c>
    </row>
    <row r="869" spans="32:34" x14ac:dyDescent="0.25">
      <c r="AF869" s="1">
        <v>77728</v>
      </c>
      <c r="AG869" s="1">
        <v>180</v>
      </c>
      <c r="AH869" s="2">
        <v>132.9</v>
      </c>
    </row>
    <row r="870" spans="32:34" x14ac:dyDescent="0.25">
      <c r="AF870" s="1">
        <v>77774</v>
      </c>
      <c r="AG870" s="1">
        <v>260</v>
      </c>
      <c r="AH870" s="2">
        <v>6534</v>
      </c>
    </row>
    <row r="871" spans="32:34" x14ac:dyDescent="0.25">
      <c r="AF871" s="1">
        <v>77840</v>
      </c>
      <c r="AG871" s="1">
        <v>180</v>
      </c>
      <c r="AH871" s="2">
        <v>207.84</v>
      </c>
    </row>
    <row r="872" spans="32:34" x14ac:dyDescent="0.25">
      <c r="AF872" s="1">
        <v>77841</v>
      </c>
      <c r="AG872" s="1">
        <v>180</v>
      </c>
      <c r="AH872" s="2">
        <v>268</v>
      </c>
    </row>
    <row r="873" spans="32:34" x14ac:dyDescent="0.25">
      <c r="AF873" s="1">
        <v>77935</v>
      </c>
      <c r="AG873" s="1">
        <v>104</v>
      </c>
      <c r="AH873" s="2">
        <v>49.83</v>
      </c>
    </row>
    <row r="874" spans="32:34" x14ac:dyDescent="0.25">
      <c r="AF874" s="1">
        <v>77954</v>
      </c>
      <c r="AG874" s="1">
        <v>220</v>
      </c>
      <c r="AH874" s="2">
        <v>86.66</v>
      </c>
    </row>
    <row r="875" spans="32:34" x14ac:dyDescent="0.25">
      <c r="AF875" s="1">
        <v>77980</v>
      </c>
      <c r="AG875" s="1">
        <v>180</v>
      </c>
      <c r="AH875" s="2">
        <v>213.82</v>
      </c>
    </row>
    <row r="876" spans="32:34" x14ac:dyDescent="0.25">
      <c r="AF876" s="1">
        <v>78123</v>
      </c>
      <c r="AG876" s="1">
        <v>400</v>
      </c>
      <c r="AH876" s="2">
        <v>45.9</v>
      </c>
    </row>
    <row r="877" spans="32:34" x14ac:dyDescent="0.25">
      <c r="AF877" s="1">
        <v>78139</v>
      </c>
      <c r="AG877" s="1">
        <v>777</v>
      </c>
      <c r="AH877" s="2">
        <v>388.62</v>
      </c>
    </row>
    <row r="878" spans="32:34" x14ac:dyDescent="0.25">
      <c r="AF878" s="1">
        <v>78160</v>
      </c>
      <c r="AG878" s="1">
        <v>104</v>
      </c>
      <c r="AH878" s="2">
        <v>47.09</v>
      </c>
    </row>
    <row r="879" spans="32:34" x14ac:dyDescent="0.25">
      <c r="AF879" s="1">
        <v>78167</v>
      </c>
      <c r="AG879" s="1">
        <v>450</v>
      </c>
      <c r="AH879" s="2">
        <v>118.98</v>
      </c>
    </row>
    <row r="880" spans="32:34" x14ac:dyDescent="0.25">
      <c r="AF880" s="1">
        <v>78251</v>
      </c>
      <c r="AG880" s="1">
        <v>290</v>
      </c>
      <c r="AH880" s="2">
        <v>85.12</v>
      </c>
    </row>
    <row r="881" spans="32:34" x14ac:dyDescent="0.25">
      <c r="AF881" s="1">
        <v>78318</v>
      </c>
      <c r="AG881" s="1">
        <v>370</v>
      </c>
      <c r="AH881" s="2">
        <v>213.41</v>
      </c>
    </row>
    <row r="882" spans="32:34" x14ac:dyDescent="0.25">
      <c r="AF882" s="1">
        <v>78338</v>
      </c>
      <c r="AG882" s="1">
        <v>400</v>
      </c>
      <c r="AH882" s="2">
        <v>67.12</v>
      </c>
    </row>
    <row r="883" spans="32:34" x14ac:dyDescent="0.25">
      <c r="AF883" s="1">
        <v>78492</v>
      </c>
      <c r="AG883" s="1">
        <v>400</v>
      </c>
      <c r="AH883" s="2">
        <v>62.93</v>
      </c>
    </row>
    <row r="884" spans="32:34" x14ac:dyDescent="0.25">
      <c r="AF884" s="1">
        <v>78576</v>
      </c>
      <c r="AG884" s="1">
        <v>150</v>
      </c>
      <c r="AH884" s="2">
        <v>204.55</v>
      </c>
    </row>
    <row r="885" spans="32:34" x14ac:dyDescent="0.25">
      <c r="AF885" s="1">
        <v>78591</v>
      </c>
      <c r="AG885" s="1">
        <v>777</v>
      </c>
      <c r="AH885" s="2">
        <v>389.58</v>
      </c>
    </row>
    <row r="886" spans="32:34" x14ac:dyDescent="0.25">
      <c r="AF886" s="1">
        <v>78645</v>
      </c>
      <c r="AG886" s="1">
        <v>555</v>
      </c>
      <c r="AH886" s="2">
        <v>96.31</v>
      </c>
    </row>
    <row r="887" spans="32:34" x14ac:dyDescent="0.25">
      <c r="AF887" s="1">
        <v>78767</v>
      </c>
      <c r="AG887" s="1">
        <v>320</v>
      </c>
      <c r="AH887" s="2">
        <v>44.85</v>
      </c>
    </row>
    <row r="888" spans="32:34" x14ac:dyDescent="0.25">
      <c r="AF888" s="1">
        <v>78780</v>
      </c>
      <c r="AG888" s="1">
        <v>4980</v>
      </c>
      <c r="AH888" s="2">
        <v>93.34</v>
      </c>
    </row>
    <row r="889" spans="32:34" x14ac:dyDescent="0.25">
      <c r="AF889" s="1">
        <v>78808</v>
      </c>
      <c r="AG889" s="1">
        <v>260</v>
      </c>
      <c r="AH889" s="2">
        <v>72.209999999999994</v>
      </c>
    </row>
    <row r="890" spans="32:34" x14ac:dyDescent="0.25">
      <c r="AF890" s="1">
        <v>78865</v>
      </c>
      <c r="AG890" s="1">
        <v>450</v>
      </c>
      <c r="AH890" s="2">
        <v>193.43</v>
      </c>
    </row>
    <row r="891" spans="32:34" x14ac:dyDescent="0.25">
      <c r="AF891" s="1">
        <v>78896</v>
      </c>
      <c r="AG891" s="1">
        <v>150</v>
      </c>
      <c r="AH891" s="2">
        <v>172.6</v>
      </c>
    </row>
    <row r="892" spans="32:34" x14ac:dyDescent="0.25">
      <c r="AF892" s="1">
        <v>78929</v>
      </c>
      <c r="AG892" s="1">
        <v>150</v>
      </c>
      <c r="AH892" s="2">
        <v>56.77</v>
      </c>
    </row>
    <row r="893" spans="32:34" x14ac:dyDescent="0.25">
      <c r="AF893" s="1">
        <v>78958</v>
      </c>
      <c r="AG893" s="1">
        <v>555</v>
      </c>
      <c r="AH893" s="2">
        <v>43.33</v>
      </c>
    </row>
    <row r="894" spans="32:34" x14ac:dyDescent="0.25">
      <c r="AF894" s="1">
        <v>79039</v>
      </c>
      <c r="AG894" s="1">
        <v>450</v>
      </c>
      <c r="AH894" s="2">
        <v>179.48</v>
      </c>
    </row>
    <row r="895" spans="32:34" x14ac:dyDescent="0.25">
      <c r="AF895" s="1">
        <v>79104</v>
      </c>
      <c r="AG895" s="1">
        <v>370</v>
      </c>
      <c r="AH895" s="2">
        <v>186.89</v>
      </c>
    </row>
    <row r="896" spans="32:34" x14ac:dyDescent="0.25">
      <c r="AF896" s="1">
        <v>79107</v>
      </c>
      <c r="AG896" s="1">
        <v>777</v>
      </c>
      <c r="AH896" s="2">
        <v>463.04</v>
      </c>
    </row>
    <row r="897" spans="32:34" x14ac:dyDescent="0.25">
      <c r="AF897" s="1">
        <v>79310</v>
      </c>
      <c r="AG897" s="1">
        <v>104</v>
      </c>
      <c r="AH897" s="2">
        <v>41.76</v>
      </c>
    </row>
    <row r="898" spans="32:34" x14ac:dyDescent="0.25">
      <c r="AF898" s="1">
        <v>79374</v>
      </c>
      <c r="AG898" s="1">
        <v>777</v>
      </c>
      <c r="AH898" s="2">
        <v>251.42</v>
      </c>
    </row>
    <row r="899" spans="32:34" x14ac:dyDescent="0.25">
      <c r="AF899" s="1">
        <v>79402</v>
      </c>
      <c r="AG899" s="1">
        <v>280</v>
      </c>
      <c r="AH899" s="2">
        <v>98.7</v>
      </c>
    </row>
    <row r="900" spans="32:34" x14ac:dyDescent="0.25">
      <c r="AF900" s="1">
        <v>79548</v>
      </c>
      <c r="AG900" s="1">
        <v>4980</v>
      </c>
      <c r="AH900" s="2">
        <v>192.88</v>
      </c>
    </row>
    <row r="901" spans="32:34" x14ac:dyDescent="0.25">
      <c r="AF901" s="1">
        <v>79566</v>
      </c>
      <c r="AG901" s="1">
        <v>555</v>
      </c>
      <c r="AH901" s="2">
        <v>303.85000000000002</v>
      </c>
    </row>
    <row r="902" spans="32:34" x14ac:dyDescent="0.25">
      <c r="AF902" s="1">
        <v>79648</v>
      </c>
      <c r="AG902" s="1">
        <v>360</v>
      </c>
      <c r="AH902" s="2">
        <v>632.64</v>
      </c>
    </row>
    <row r="903" spans="32:34" x14ac:dyDescent="0.25">
      <c r="AF903" s="1">
        <v>79653</v>
      </c>
      <c r="AG903" s="1">
        <v>360</v>
      </c>
      <c r="AH903" s="2">
        <v>49.41</v>
      </c>
    </row>
    <row r="904" spans="32:34" x14ac:dyDescent="0.25">
      <c r="AF904" s="1">
        <v>79715</v>
      </c>
      <c r="AG904" s="1">
        <v>220</v>
      </c>
      <c r="AH904" s="2">
        <v>259.36</v>
      </c>
    </row>
    <row r="905" spans="32:34" x14ac:dyDescent="0.25">
      <c r="AF905" s="1">
        <v>79751</v>
      </c>
      <c r="AG905" s="1">
        <v>650</v>
      </c>
      <c r="AH905" s="2">
        <v>19.34</v>
      </c>
    </row>
    <row r="906" spans="32:34" x14ac:dyDescent="0.25">
      <c r="AF906" s="1">
        <v>79757</v>
      </c>
      <c r="AG906" s="1">
        <v>280</v>
      </c>
      <c r="AH906" s="2">
        <v>176.79</v>
      </c>
    </row>
    <row r="907" spans="32:34" x14ac:dyDescent="0.25">
      <c r="AF907" s="1">
        <v>79802</v>
      </c>
      <c r="AG907" s="1">
        <v>400</v>
      </c>
      <c r="AH907" s="2">
        <v>633.29999999999995</v>
      </c>
    </row>
    <row r="908" spans="32:34" x14ac:dyDescent="0.25">
      <c r="AF908" s="1">
        <v>79816</v>
      </c>
      <c r="AG908" s="1">
        <v>260</v>
      </c>
      <c r="AH908" s="2">
        <v>91.8</v>
      </c>
    </row>
    <row r="909" spans="32:34" x14ac:dyDescent="0.25">
      <c r="AF909" s="1">
        <v>79836</v>
      </c>
      <c r="AG909" s="1">
        <v>260</v>
      </c>
      <c r="AH909" s="2">
        <v>158.6</v>
      </c>
    </row>
    <row r="910" spans="32:34" x14ac:dyDescent="0.25">
      <c r="AF910" s="1">
        <v>79945</v>
      </c>
      <c r="AG910" s="1">
        <v>370</v>
      </c>
      <c r="AH910" s="2">
        <v>277.36</v>
      </c>
    </row>
    <row r="911" spans="32:34" x14ac:dyDescent="0.25">
      <c r="AF911" s="1">
        <v>79997</v>
      </c>
      <c r="AG911" s="1">
        <v>180</v>
      </c>
      <c r="AH911" s="2">
        <v>221.5</v>
      </c>
    </row>
    <row r="912" spans="32:34" x14ac:dyDescent="0.25">
      <c r="AF912" s="1">
        <v>80011</v>
      </c>
      <c r="AG912" s="1">
        <v>220</v>
      </c>
      <c r="AH912" s="2">
        <v>97.22</v>
      </c>
    </row>
    <row r="913" spans="32:34" x14ac:dyDescent="0.25">
      <c r="AF913" s="1">
        <v>80040</v>
      </c>
      <c r="AG913" s="1">
        <v>4980</v>
      </c>
      <c r="AH913" s="2">
        <v>50.47</v>
      </c>
    </row>
    <row r="914" spans="32:34" x14ac:dyDescent="0.25">
      <c r="AF914" s="1">
        <v>80151</v>
      </c>
      <c r="AG914" s="1">
        <v>280</v>
      </c>
      <c r="AH914" s="2">
        <v>79.37</v>
      </c>
    </row>
    <row r="915" spans="32:34" x14ac:dyDescent="0.25">
      <c r="AF915" s="1">
        <v>80262</v>
      </c>
      <c r="AG915" s="1">
        <v>320</v>
      </c>
      <c r="AH915" s="2">
        <v>89.83</v>
      </c>
    </row>
    <row r="916" spans="32:34" x14ac:dyDescent="0.25">
      <c r="AF916" s="1">
        <v>80304</v>
      </c>
      <c r="AG916" s="1">
        <v>180</v>
      </c>
      <c r="AH916" s="2">
        <v>131.22</v>
      </c>
    </row>
    <row r="917" spans="32:34" x14ac:dyDescent="0.25">
      <c r="AF917" s="1">
        <v>80361</v>
      </c>
      <c r="AG917" s="1">
        <v>450</v>
      </c>
      <c r="AH917" s="2">
        <v>43.33</v>
      </c>
    </row>
    <row r="918" spans="32:34" x14ac:dyDescent="0.25">
      <c r="AF918" s="1">
        <v>80383</v>
      </c>
      <c r="AG918" s="1">
        <v>250</v>
      </c>
      <c r="AH918" s="2">
        <v>359.68</v>
      </c>
    </row>
    <row r="919" spans="32:34" x14ac:dyDescent="0.25">
      <c r="AF919" s="1">
        <v>80456</v>
      </c>
      <c r="AG919" s="1">
        <v>180</v>
      </c>
      <c r="AH919" s="2">
        <v>376.43</v>
      </c>
    </row>
    <row r="920" spans="32:34" x14ac:dyDescent="0.25">
      <c r="AF920" s="1">
        <v>80630</v>
      </c>
      <c r="AG920" s="1">
        <v>220</v>
      </c>
      <c r="AH920" s="2">
        <v>142.31</v>
      </c>
    </row>
    <row r="921" spans="32:34" x14ac:dyDescent="0.25">
      <c r="AF921" s="1">
        <v>80668</v>
      </c>
      <c r="AG921" s="1">
        <v>777</v>
      </c>
      <c r="AH921" s="2">
        <v>191.91</v>
      </c>
    </row>
    <row r="922" spans="32:34" x14ac:dyDescent="0.25">
      <c r="AF922" s="1">
        <v>80690</v>
      </c>
      <c r="AG922" s="1">
        <v>650</v>
      </c>
      <c r="AH922" s="2">
        <v>35.4</v>
      </c>
    </row>
    <row r="923" spans="32:34" x14ac:dyDescent="0.25">
      <c r="AF923" s="1">
        <v>80736</v>
      </c>
      <c r="AG923" s="1">
        <v>104</v>
      </c>
      <c r="AH923" s="2">
        <v>358.96</v>
      </c>
    </row>
    <row r="924" spans="32:34" x14ac:dyDescent="0.25">
      <c r="AF924" s="1">
        <v>80943</v>
      </c>
      <c r="AG924" s="1">
        <v>320</v>
      </c>
      <c r="AH924" s="2">
        <v>225.61</v>
      </c>
    </row>
    <row r="925" spans="32:34" x14ac:dyDescent="0.25">
      <c r="AF925" s="1">
        <v>80984</v>
      </c>
      <c r="AG925" s="1">
        <v>360</v>
      </c>
      <c r="AH925" s="2">
        <v>55.58</v>
      </c>
    </row>
    <row r="926" spans="32:34" x14ac:dyDescent="0.25">
      <c r="AF926" s="1">
        <v>81014</v>
      </c>
      <c r="AG926" s="1">
        <v>370</v>
      </c>
      <c r="AH926" s="2">
        <v>132.87</v>
      </c>
    </row>
    <row r="927" spans="32:34" x14ac:dyDescent="0.25">
      <c r="AF927" s="1">
        <v>81039</v>
      </c>
      <c r="AG927" s="1">
        <v>150</v>
      </c>
      <c r="AH927" s="2">
        <v>48.23</v>
      </c>
    </row>
    <row r="928" spans="32:34" x14ac:dyDescent="0.25">
      <c r="AF928" s="1">
        <v>81160</v>
      </c>
      <c r="AG928" s="1">
        <v>300</v>
      </c>
      <c r="AH928" s="2">
        <v>94.98</v>
      </c>
    </row>
    <row r="929" spans="32:34" x14ac:dyDescent="0.25">
      <c r="AF929" s="1">
        <v>81245</v>
      </c>
      <c r="AG929" s="1">
        <v>370</v>
      </c>
      <c r="AH929" s="2">
        <v>3350.15</v>
      </c>
    </row>
    <row r="930" spans="32:34" x14ac:dyDescent="0.25">
      <c r="AF930" s="1">
        <v>81289</v>
      </c>
      <c r="AG930" s="1">
        <v>370</v>
      </c>
      <c r="AH930" s="2">
        <v>5915.4</v>
      </c>
    </row>
    <row r="931" spans="32:34" x14ac:dyDescent="0.25">
      <c r="AF931" s="1">
        <v>81379</v>
      </c>
      <c r="AG931" s="1">
        <v>370</v>
      </c>
      <c r="AH931" s="2">
        <v>513.62</v>
      </c>
    </row>
    <row r="932" spans="32:34" x14ac:dyDescent="0.25">
      <c r="AF932" s="1">
        <v>81549</v>
      </c>
      <c r="AG932" s="1">
        <v>340</v>
      </c>
      <c r="AH932" s="2">
        <v>45.77</v>
      </c>
    </row>
    <row r="933" spans="32:34" x14ac:dyDescent="0.25">
      <c r="AF933" s="1">
        <v>81711</v>
      </c>
      <c r="AG933" s="1">
        <v>220</v>
      </c>
      <c r="AH933" s="2">
        <v>2863.1</v>
      </c>
    </row>
    <row r="934" spans="32:34" x14ac:dyDescent="0.25">
      <c r="AF934" s="1">
        <v>81826</v>
      </c>
      <c r="AG934" s="1">
        <v>400</v>
      </c>
      <c r="AH934" s="2">
        <v>45.54</v>
      </c>
    </row>
    <row r="935" spans="32:34" x14ac:dyDescent="0.25">
      <c r="AF935" s="1">
        <v>81859</v>
      </c>
      <c r="AG935" s="1">
        <v>370</v>
      </c>
      <c r="AH935" s="2">
        <v>184.44</v>
      </c>
    </row>
    <row r="936" spans="32:34" x14ac:dyDescent="0.25">
      <c r="AF936" s="1">
        <v>81866</v>
      </c>
      <c r="AG936" s="1">
        <v>340</v>
      </c>
      <c r="AH936" s="2">
        <v>45.27</v>
      </c>
    </row>
    <row r="937" spans="32:34" x14ac:dyDescent="0.25">
      <c r="AF937" s="1">
        <v>81888</v>
      </c>
      <c r="AG937" s="1">
        <v>220</v>
      </c>
      <c r="AH937" s="2">
        <v>257.38</v>
      </c>
    </row>
    <row r="938" spans="32:34" x14ac:dyDescent="0.25">
      <c r="AF938" s="1">
        <v>81901</v>
      </c>
      <c r="AG938" s="1">
        <v>370</v>
      </c>
      <c r="AH938" s="2">
        <v>88.58</v>
      </c>
    </row>
    <row r="939" spans="32:34" x14ac:dyDescent="0.25">
      <c r="AF939" s="1">
        <v>81909</v>
      </c>
      <c r="AG939" s="1">
        <v>340</v>
      </c>
      <c r="AH939" s="2">
        <v>64.62</v>
      </c>
    </row>
    <row r="940" spans="32:34" x14ac:dyDescent="0.25">
      <c r="AF940" s="1">
        <v>82009</v>
      </c>
      <c r="AG940" s="1">
        <v>340</v>
      </c>
      <c r="AH940" s="2">
        <v>196.46</v>
      </c>
    </row>
    <row r="941" spans="32:34" x14ac:dyDescent="0.25">
      <c r="AF941" s="1">
        <v>82054</v>
      </c>
      <c r="AG941" s="1">
        <v>400</v>
      </c>
      <c r="AH941" s="2">
        <v>191.28</v>
      </c>
    </row>
    <row r="942" spans="32:34" x14ac:dyDescent="0.25">
      <c r="AF942" s="1">
        <v>82065</v>
      </c>
      <c r="AG942" s="1">
        <v>360</v>
      </c>
      <c r="AH942" s="2">
        <v>295.14</v>
      </c>
    </row>
    <row r="943" spans="32:34" x14ac:dyDescent="0.25">
      <c r="AF943" s="1">
        <v>82095</v>
      </c>
      <c r="AG943" s="1">
        <v>370</v>
      </c>
      <c r="AH943" s="2">
        <v>62.87</v>
      </c>
    </row>
    <row r="944" spans="32:34" x14ac:dyDescent="0.25">
      <c r="AF944" s="1">
        <v>82097</v>
      </c>
      <c r="AG944" s="1">
        <v>370</v>
      </c>
      <c r="AH944" s="2">
        <v>46.77</v>
      </c>
    </row>
    <row r="945" spans="32:34" x14ac:dyDescent="0.25">
      <c r="AF945" s="1">
        <v>82111</v>
      </c>
      <c r="AG945" s="1">
        <v>400</v>
      </c>
      <c r="AH945" s="2">
        <v>36.119999999999997</v>
      </c>
    </row>
    <row r="946" spans="32:34" x14ac:dyDescent="0.25">
      <c r="AF946" s="1">
        <v>82145</v>
      </c>
      <c r="AG946" s="1">
        <v>260</v>
      </c>
      <c r="AH946" s="2">
        <v>192.88</v>
      </c>
    </row>
    <row r="947" spans="32:34" x14ac:dyDescent="0.25">
      <c r="AF947" s="1">
        <v>82166</v>
      </c>
      <c r="AG947" s="1">
        <v>320</v>
      </c>
      <c r="AH947" s="2">
        <v>172.35</v>
      </c>
    </row>
    <row r="948" spans="32:34" x14ac:dyDescent="0.25">
      <c r="AF948" s="1">
        <v>82181</v>
      </c>
      <c r="AG948" s="1">
        <v>150</v>
      </c>
      <c r="AH948" s="2">
        <v>95</v>
      </c>
    </row>
    <row r="949" spans="32:34" x14ac:dyDescent="0.25">
      <c r="AF949" s="1">
        <v>82300</v>
      </c>
      <c r="AG949" s="1">
        <v>370</v>
      </c>
      <c r="AH949" s="2">
        <v>46.92</v>
      </c>
    </row>
    <row r="950" spans="32:34" x14ac:dyDescent="0.25">
      <c r="AF950" s="1">
        <v>82311</v>
      </c>
      <c r="AG950" s="1">
        <v>340</v>
      </c>
      <c r="AH950" s="2">
        <v>158.27000000000001</v>
      </c>
    </row>
    <row r="951" spans="32:34" x14ac:dyDescent="0.25">
      <c r="AF951" s="1">
        <v>82321</v>
      </c>
      <c r="AG951" s="1">
        <v>360</v>
      </c>
      <c r="AH951" s="2">
        <v>243.18</v>
      </c>
    </row>
    <row r="952" spans="32:34" x14ac:dyDescent="0.25">
      <c r="AF952" s="1">
        <v>82400</v>
      </c>
      <c r="AG952" s="1">
        <v>270</v>
      </c>
      <c r="AH952" s="2">
        <v>351.89</v>
      </c>
    </row>
    <row r="953" spans="32:34" x14ac:dyDescent="0.25">
      <c r="AF953" s="1">
        <v>82415</v>
      </c>
      <c r="AG953" s="1">
        <v>4980</v>
      </c>
      <c r="AH953" s="2">
        <v>164.08</v>
      </c>
    </row>
    <row r="954" spans="32:34" x14ac:dyDescent="0.25">
      <c r="AF954" s="1">
        <v>82424</v>
      </c>
      <c r="AG954" s="1">
        <v>250</v>
      </c>
      <c r="AH954" s="2">
        <v>866.6</v>
      </c>
    </row>
    <row r="955" spans="32:34" x14ac:dyDescent="0.25">
      <c r="AF955" s="1">
        <v>82483</v>
      </c>
      <c r="AG955" s="1">
        <v>104</v>
      </c>
      <c r="AH955" s="2">
        <v>271.04000000000002</v>
      </c>
    </row>
    <row r="956" spans="32:34" x14ac:dyDescent="0.25">
      <c r="AF956" s="1">
        <v>82578</v>
      </c>
      <c r="AG956" s="1">
        <v>280</v>
      </c>
      <c r="AH956" s="2">
        <v>173.72</v>
      </c>
    </row>
    <row r="957" spans="32:34" x14ac:dyDescent="0.25">
      <c r="AF957" s="1">
        <v>82581</v>
      </c>
      <c r="AG957" s="1">
        <v>180</v>
      </c>
      <c r="AH957" s="2">
        <v>44.83</v>
      </c>
    </row>
    <row r="958" spans="32:34" x14ac:dyDescent="0.25">
      <c r="AF958" s="1">
        <v>82621</v>
      </c>
      <c r="AG958" s="1">
        <v>370</v>
      </c>
      <c r="AH958" s="2">
        <v>87.79</v>
      </c>
    </row>
    <row r="959" spans="32:34" x14ac:dyDescent="0.25">
      <c r="AF959" s="1">
        <v>82745</v>
      </c>
      <c r="AG959" s="1">
        <v>250</v>
      </c>
      <c r="AH959" s="2">
        <v>189.45</v>
      </c>
    </row>
    <row r="960" spans="32:34" x14ac:dyDescent="0.25">
      <c r="AF960" s="1">
        <v>82813</v>
      </c>
      <c r="AG960" s="1">
        <v>360</v>
      </c>
      <c r="AH960" s="2">
        <v>320.05</v>
      </c>
    </row>
    <row r="961" spans="32:34" x14ac:dyDescent="0.25">
      <c r="AF961" s="1">
        <v>82864</v>
      </c>
      <c r="AG961" s="1">
        <v>150</v>
      </c>
      <c r="AH961" s="2">
        <v>171.13</v>
      </c>
    </row>
    <row r="962" spans="32:34" x14ac:dyDescent="0.25">
      <c r="AF962" s="1">
        <v>82935</v>
      </c>
      <c r="AG962" s="1">
        <v>150</v>
      </c>
      <c r="AH962" s="2">
        <v>170.64</v>
      </c>
    </row>
    <row r="963" spans="32:34" x14ac:dyDescent="0.25">
      <c r="AF963" s="1">
        <v>83003</v>
      </c>
      <c r="AG963" s="1">
        <v>370</v>
      </c>
      <c r="AH963" s="2">
        <v>1873.95</v>
      </c>
    </row>
    <row r="964" spans="32:34" x14ac:dyDescent="0.25">
      <c r="AF964" s="1">
        <v>83119</v>
      </c>
      <c r="AG964" s="1">
        <v>320</v>
      </c>
      <c r="AH964" s="2">
        <v>99.73</v>
      </c>
    </row>
    <row r="965" spans="32:34" x14ac:dyDescent="0.25">
      <c r="AF965" s="1">
        <v>83133</v>
      </c>
      <c r="AG965" s="1">
        <v>300</v>
      </c>
      <c r="AH965" s="2">
        <v>271.62</v>
      </c>
    </row>
    <row r="966" spans="32:34" x14ac:dyDescent="0.25">
      <c r="AF966" s="1">
        <v>83144</v>
      </c>
      <c r="AG966" s="1">
        <v>320</v>
      </c>
      <c r="AH966" s="2">
        <v>127.05</v>
      </c>
    </row>
    <row r="967" spans="32:34" x14ac:dyDescent="0.25">
      <c r="AF967" s="1">
        <v>83172</v>
      </c>
      <c r="AG967" s="1">
        <v>650</v>
      </c>
      <c r="AH967" s="2">
        <v>53.29</v>
      </c>
    </row>
    <row r="968" spans="32:34" x14ac:dyDescent="0.25">
      <c r="AF968" s="1">
        <v>83197</v>
      </c>
      <c r="AG968" s="1">
        <v>370</v>
      </c>
      <c r="AH968" s="2">
        <v>152.35</v>
      </c>
    </row>
    <row r="969" spans="32:34" x14ac:dyDescent="0.25">
      <c r="AF969" s="1">
        <v>83285</v>
      </c>
      <c r="AG969" s="1">
        <v>777</v>
      </c>
      <c r="AH969" s="2">
        <v>383.82</v>
      </c>
    </row>
    <row r="970" spans="32:34" x14ac:dyDescent="0.25">
      <c r="AF970" s="1">
        <v>83574</v>
      </c>
      <c r="AG970" s="1">
        <v>104</v>
      </c>
      <c r="AH970" s="2">
        <v>46.59</v>
      </c>
    </row>
    <row r="971" spans="32:34" x14ac:dyDescent="0.25">
      <c r="AF971" s="1">
        <v>83583</v>
      </c>
      <c r="AG971" s="1">
        <v>290</v>
      </c>
      <c r="AH971" s="2">
        <v>47.88</v>
      </c>
    </row>
    <row r="972" spans="32:34" x14ac:dyDescent="0.25">
      <c r="AF972" s="1">
        <v>83610</v>
      </c>
      <c r="AG972" s="1">
        <v>280</v>
      </c>
      <c r="AH972" s="2">
        <v>28.99</v>
      </c>
    </row>
    <row r="973" spans="32:34" x14ac:dyDescent="0.25">
      <c r="AF973" s="1">
        <v>83684</v>
      </c>
      <c r="AG973" s="1">
        <v>400</v>
      </c>
      <c r="AH973" s="2">
        <v>131.65</v>
      </c>
    </row>
    <row r="974" spans="32:34" x14ac:dyDescent="0.25">
      <c r="AF974" s="1">
        <v>83707</v>
      </c>
      <c r="AG974" s="1">
        <v>360</v>
      </c>
      <c r="AH974" s="2">
        <v>194.72</v>
      </c>
    </row>
    <row r="975" spans="32:34" x14ac:dyDescent="0.25">
      <c r="AF975" s="1">
        <v>83709</v>
      </c>
      <c r="AG975" s="1">
        <v>4980</v>
      </c>
      <c r="AH975" s="2">
        <v>126.75</v>
      </c>
    </row>
    <row r="976" spans="32:34" x14ac:dyDescent="0.25">
      <c r="AF976" s="1">
        <v>83716</v>
      </c>
      <c r="AG976" s="1">
        <v>150</v>
      </c>
      <c r="AH976" s="2">
        <v>127.05</v>
      </c>
    </row>
    <row r="977" spans="32:34" x14ac:dyDescent="0.25">
      <c r="AF977" s="1">
        <v>83744</v>
      </c>
      <c r="AG977" s="1">
        <v>777</v>
      </c>
      <c r="AH977" s="2">
        <v>194</v>
      </c>
    </row>
    <row r="978" spans="32:34" x14ac:dyDescent="0.25">
      <c r="AF978" s="1">
        <v>83797</v>
      </c>
      <c r="AG978" s="1">
        <v>150</v>
      </c>
      <c r="AH978" s="2">
        <v>85.38</v>
      </c>
    </row>
    <row r="979" spans="32:34" x14ac:dyDescent="0.25">
      <c r="AF979" s="1">
        <v>83915</v>
      </c>
      <c r="AG979" s="1">
        <v>320</v>
      </c>
      <c r="AH979" s="2">
        <v>98.34</v>
      </c>
    </row>
    <row r="980" spans="32:34" x14ac:dyDescent="0.25">
      <c r="AF980" s="1">
        <v>83917</v>
      </c>
      <c r="AG980" s="1">
        <v>220</v>
      </c>
      <c r="AH980" s="2">
        <v>157.09</v>
      </c>
    </row>
    <row r="981" spans="32:34" x14ac:dyDescent="0.25">
      <c r="AF981" s="1">
        <v>84007</v>
      </c>
      <c r="AG981" s="1">
        <v>220</v>
      </c>
      <c r="AH981" s="2">
        <v>45.9</v>
      </c>
    </row>
    <row r="982" spans="32:34" x14ac:dyDescent="0.25">
      <c r="AF982" s="1">
        <v>84130</v>
      </c>
      <c r="AG982" s="1">
        <v>280</v>
      </c>
      <c r="AH982" s="2">
        <v>38.97</v>
      </c>
    </row>
    <row r="983" spans="32:34" x14ac:dyDescent="0.25">
      <c r="AF983" s="1">
        <v>84345</v>
      </c>
      <c r="AG983" s="1">
        <v>360</v>
      </c>
      <c r="AH983" s="2">
        <v>164.43</v>
      </c>
    </row>
    <row r="984" spans="32:34" x14ac:dyDescent="0.25">
      <c r="AF984" s="1">
        <v>84391</v>
      </c>
      <c r="AG984" s="1">
        <v>370</v>
      </c>
      <c r="AH984" s="2">
        <v>87</v>
      </c>
    </row>
    <row r="985" spans="32:34" x14ac:dyDescent="0.25">
      <c r="AF985" s="1">
        <v>84514</v>
      </c>
      <c r="AG985" s="1">
        <v>320</v>
      </c>
      <c r="AH985" s="2">
        <v>84.7</v>
      </c>
    </row>
    <row r="986" spans="32:34" x14ac:dyDescent="0.25">
      <c r="AF986" s="1">
        <v>84521</v>
      </c>
      <c r="AG986" s="1">
        <v>180</v>
      </c>
      <c r="AH986" s="2">
        <v>121.04</v>
      </c>
    </row>
    <row r="987" spans="32:34" x14ac:dyDescent="0.25">
      <c r="AF987" s="1">
        <v>84522</v>
      </c>
      <c r="AG987" s="1">
        <v>150</v>
      </c>
      <c r="AH987" s="2">
        <v>62.26</v>
      </c>
    </row>
    <row r="988" spans="32:34" x14ac:dyDescent="0.25">
      <c r="AF988" s="1">
        <v>84523</v>
      </c>
      <c r="AG988" s="1">
        <v>320</v>
      </c>
      <c r="AH988" s="2">
        <v>75.52</v>
      </c>
    </row>
    <row r="989" spans="32:34" x14ac:dyDescent="0.25">
      <c r="AF989" s="1">
        <v>84533</v>
      </c>
      <c r="AG989" s="1">
        <v>180</v>
      </c>
      <c r="AH989" s="2">
        <v>399.69</v>
      </c>
    </row>
    <row r="990" spans="32:34" x14ac:dyDescent="0.25">
      <c r="AF990" s="1">
        <v>84544</v>
      </c>
      <c r="AG990" s="1">
        <v>555</v>
      </c>
      <c r="AH990" s="2">
        <v>609.02</v>
      </c>
    </row>
    <row r="991" spans="32:34" x14ac:dyDescent="0.25">
      <c r="AF991" s="1">
        <v>84550</v>
      </c>
      <c r="AG991" s="1">
        <v>300</v>
      </c>
      <c r="AH991" s="2">
        <v>96.6</v>
      </c>
    </row>
    <row r="992" spans="32:34" x14ac:dyDescent="0.25">
      <c r="AF992" s="1">
        <v>84636</v>
      </c>
      <c r="AG992" s="1">
        <v>290</v>
      </c>
      <c r="AH992" s="2">
        <v>182.13</v>
      </c>
    </row>
    <row r="993" spans="32:34" x14ac:dyDescent="0.25">
      <c r="AF993" s="1">
        <v>84642</v>
      </c>
      <c r="AG993" s="1">
        <v>320</v>
      </c>
      <c r="AH993" s="2">
        <v>88.35</v>
      </c>
    </row>
    <row r="994" spans="32:34" x14ac:dyDescent="0.25">
      <c r="AF994" s="1">
        <v>84645</v>
      </c>
      <c r="AG994" s="1">
        <v>360</v>
      </c>
      <c r="AH994" s="2">
        <v>44.92</v>
      </c>
    </row>
    <row r="995" spans="32:34" x14ac:dyDescent="0.25">
      <c r="AF995" s="1">
        <v>84652</v>
      </c>
      <c r="AG995" s="1">
        <v>320</v>
      </c>
      <c r="AH995" s="2">
        <v>46.12</v>
      </c>
    </row>
    <row r="996" spans="32:34" x14ac:dyDescent="0.25">
      <c r="AF996" s="1">
        <v>84667</v>
      </c>
      <c r="AG996" s="1">
        <v>370</v>
      </c>
      <c r="AH996" s="2">
        <v>193.79</v>
      </c>
    </row>
    <row r="997" spans="32:34" x14ac:dyDescent="0.25">
      <c r="AF997" s="1">
        <v>84718</v>
      </c>
      <c r="AG997" s="1">
        <v>220</v>
      </c>
      <c r="AH997" s="2">
        <v>372.85</v>
      </c>
    </row>
    <row r="998" spans="32:34" x14ac:dyDescent="0.25">
      <c r="AF998" s="1">
        <v>84770</v>
      </c>
      <c r="AG998" s="1">
        <v>400</v>
      </c>
      <c r="AH998" s="2">
        <v>21.12</v>
      </c>
    </row>
    <row r="999" spans="32:34" x14ac:dyDescent="0.25">
      <c r="AF999" s="1">
        <v>84837</v>
      </c>
      <c r="AG999" s="1">
        <v>260</v>
      </c>
      <c r="AH999" s="2">
        <v>66.42</v>
      </c>
    </row>
    <row r="1000" spans="32:34" x14ac:dyDescent="0.25">
      <c r="AF1000" s="1">
        <v>84908</v>
      </c>
      <c r="AG1000" s="1">
        <v>150</v>
      </c>
      <c r="AH1000" s="2">
        <v>277.08999999999997</v>
      </c>
    </row>
    <row r="1001" spans="32:34" x14ac:dyDescent="0.25">
      <c r="AF1001" s="1">
        <v>84944</v>
      </c>
      <c r="AG1001" s="1">
        <v>150</v>
      </c>
      <c r="AH1001" s="2">
        <v>3385.95</v>
      </c>
    </row>
    <row r="1002" spans="32:34" x14ac:dyDescent="0.25">
      <c r="AF1002" s="1">
        <v>85068</v>
      </c>
      <c r="AG1002" s="1">
        <v>260</v>
      </c>
      <c r="AH1002" s="2">
        <v>234.89</v>
      </c>
    </row>
    <row r="1003" spans="32:34" x14ac:dyDescent="0.25">
      <c r="AF1003" s="1">
        <v>85105</v>
      </c>
      <c r="AG1003" s="1">
        <v>400</v>
      </c>
      <c r="AH1003" s="2">
        <v>42.88</v>
      </c>
    </row>
    <row r="1004" spans="32:34" x14ac:dyDescent="0.25">
      <c r="AF1004" s="1">
        <v>85112</v>
      </c>
      <c r="AG1004" s="1">
        <v>260</v>
      </c>
      <c r="AH1004" s="2">
        <v>2423.61</v>
      </c>
    </row>
    <row r="1005" spans="32:34" x14ac:dyDescent="0.25">
      <c r="AF1005" s="1">
        <v>85147</v>
      </c>
      <c r="AG1005" s="1">
        <v>4980</v>
      </c>
      <c r="AH1005" s="2">
        <v>42.69</v>
      </c>
    </row>
    <row r="1006" spans="32:34" x14ac:dyDescent="0.25">
      <c r="AF1006" s="1">
        <v>85148</v>
      </c>
      <c r="AG1006" s="1">
        <v>150</v>
      </c>
      <c r="AH1006" s="2">
        <v>84.7</v>
      </c>
    </row>
    <row r="1007" spans="32:34" x14ac:dyDescent="0.25">
      <c r="AF1007" s="1">
        <v>85173</v>
      </c>
      <c r="AG1007" s="1">
        <v>4980</v>
      </c>
      <c r="AH1007" s="2">
        <v>43.79</v>
      </c>
    </row>
    <row r="1008" spans="32:34" x14ac:dyDescent="0.25">
      <c r="AF1008" s="1">
        <v>85175</v>
      </c>
      <c r="AG1008" s="1">
        <v>250</v>
      </c>
      <c r="AH1008" s="2">
        <v>350.66</v>
      </c>
    </row>
    <row r="1009" spans="32:34" x14ac:dyDescent="0.25">
      <c r="AF1009" s="1">
        <v>85181</v>
      </c>
      <c r="AG1009" s="1">
        <v>340</v>
      </c>
      <c r="AH1009" s="2">
        <v>10.09</v>
      </c>
    </row>
    <row r="1010" spans="32:34" x14ac:dyDescent="0.25">
      <c r="AF1010" s="1">
        <v>85236</v>
      </c>
      <c r="AG1010" s="1">
        <v>370</v>
      </c>
      <c r="AH1010" s="2">
        <v>888.5</v>
      </c>
    </row>
    <row r="1011" spans="32:34" x14ac:dyDescent="0.25">
      <c r="AF1011" s="1">
        <v>85289</v>
      </c>
      <c r="AG1011" s="1">
        <v>555</v>
      </c>
      <c r="AH1011" s="2">
        <v>43.33</v>
      </c>
    </row>
    <row r="1012" spans="32:34" x14ac:dyDescent="0.25">
      <c r="AF1012" s="1">
        <v>85312</v>
      </c>
      <c r="AG1012" s="1">
        <v>220</v>
      </c>
      <c r="AH1012" s="2">
        <v>48.82</v>
      </c>
    </row>
    <row r="1013" spans="32:34" x14ac:dyDescent="0.25">
      <c r="AF1013" s="1">
        <v>85312</v>
      </c>
      <c r="AG1013" s="1">
        <v>450</v>
      </c>
      <c r="AH1013" s="2">
        <v>256.35000000000002</v>
      </c>
    </row>
    <row r="1014" spans="32:34" x14ac:dyDescent="0.25">
      <c r="AF1014" s="1">
        <v>85320</v>
      </c>
      <c r="AG1014" s="1">
        <v>180</v>
      </c>
      <c r="AH1014" s="2">
        <v>44.29</v>
      </c>
    </row>
    <row r="1015" spans="32:34" x14ac:dyDescent="0.25">
      <c r="AF1015" s="1">
        <v>85381</v>
      </c>
      <c r="AG1015" s="1">
        <v>220</v>
      </c>
      <c r="AH1015" s="2">
        <v>763.39</v>
      </c>
    </row>
    <row r="1016" spans="32:34" x14ac:dyDescent="0.25">
      <c r="AF1016" s="1">
        <v>85404</v>
      </c>
      <c r="AG1016" s="1">
        <v>104</v>
      </c>
      <c r="AH1016" s="2">
        <v>157.29</v>
      </c>
    </row>
    <row r="1017" spans="32:34" x14ac:dyDescent="0.25">
      <c r="AF1017" s="1">
        <v>85405</v>
      </c>
      <c r="AG1017" s="1">
        <v>340</v>
      </c>
      <c r="AH1017" s="2">
        <v>27.67</v>
      </c>
    </row>
    <row r="1018" spans="32:34" x14ac:dyDescent="0.25">
      <c r="AF1018" s="1">
        <v>85413</v>
      </c>
      <c r="AG1018" s="1">
        <v>250</v>
      </c>
      <c r="AH1018" s="2">
        <v>86.66</v>
      </c>
    </row>
    <row r="1019" spans="32:34" x14ac:dyDescent="0.25">
      <c r="AF1019" s="1">
        <v>85443</v>
      </c>
      <c r="AG1019" s="1">
        <v>180</v>
      </c>
      <c r="AH1019" s="2">
        <v>310.57</v>
      </c>
    </row>
    <row r="1020" spans="32:34" x14ac:dyDescent="0.25">
      <c r="AF1020" s="1">
        <v>85465</v>
      </c>
      <c r="AG1020" s="1">
        <v>150</v>
      </c>
      <c r="AH1020" s="2">
        <v>90.03</v>
      </c>
    </row>
    <row r="1021" spans="32:34" x14ac:dyDescent="0.25">
      <c r="AF1021" s="1">
        <v>85484</v>
      </c>
      <c r="AG1021" s="1">
        <v>320</v>
      </c>
      <c r="AH1021" s="2">
        <v>42.69</v>
      </c>
    </row>
    <row r="1022" spans="32:34" x14ac:dyDescent="0.25">
      <c r="AF1022" s="1">
        <v>85542</v>
      </c>
      <c r="AG1022" s="1">
        <v>320</v>
      </c>
      <c r="AH1022" s="2">
        <v>95.48</v>
      </c>
    </row>
    <row r="1023" spans="32:34" x14ac:dyDescent="0.25">
      <c r="AF1023" s="1">
        <v>85656</v>
      </c>
      <c r="AG1023" s="1">
        <v>555</v>
      </c>
      <c r="AH1023" s="2">
        <v>61.34</v>
      </c>
    </row>
    <row r="1024" spans="32:34" x14ac:dyDescent="0.25">
      <c r="AF1024" s="1">
        <v>85740</v>
      </c>
      <c r="AG1024" s="1">
        <v>104</v>
      </c>
      <c r="AH1024" s="2">
        <v>42.56</v>
      </c>
    </row>
    <row r="1025" spans="32:34" x14ac:dyDescent="0.25">
      <c r="AF1025" s="1">
        <v>85761</v>
      </c>
      <c r="AG1025" s="1">
        <v>360</v>
      </c>
      <c r="AH1025" s="2">
        <v>671</v>
      </c>
    </row>
    <row r="1026" spans="32:34" x14ac:dyDescent="0.25">
      <c r="AF1026" s="1">
        <v>85893</v>
      </c>
      <c r="AG1026" s="1">
        <v>4980</v>
      </c>
      <c r="AH1026" s="2">
        <v>456.6</v>
      </c>
    </row>
    <row r="1027" spans="32:34" x14ac:dyDescent="0.25">
      <c r="AF1027" s="1">
        <v>85910</v>
      </c>
      <c r="AG1027" s="1">
        <v>777</v>
      </c>
      <c r="AH1027" s="2">
        <v>385.46</v>
      </c>
    </row>
    <row r="1028" spans="32:34" x14ac:dyDescent="0.25">
      <c r="AF1028" s="1">
        <v>85913</v>
      </c>
      <c r="AG1028" s="1">
        <v>180</v>
      </c>
      <c r="AH1028" s="2">
        <v>208.16</v>
      </c>
    </row>
    <row r="1029" spans="32:34" x14ac:dyDescent="0.25">
      <c r="AF1029" s="1">
        <v>85962</v>
      </c>
      <c r="AG1029" s="1">
        <v>250</v>
      </c>
      <c r="AH1029" s="2">
        <v>94.18</v>
      </c>
    </row>
    <row r="1030" spans="32:34" x14ac:dyDescent="0.25">
      <c r="AF1030" s="1">
        <v>85971</v>
      </c>
      <c r="AG1030" s="1">
        <v>340</v>
      </c>
      <c r="AH1030" s="2">
        <v>137.31</v>
      </c>
    </row>
    <row r="1031" spans="32:34" x14ac:dyDescent="0.25">
      <c r="AF1031" s="1">
        <v>86046</v>
      </c>
      <c r="AG1031" s="1">
        <v>104</v>
      </c>
      <c r="AH1031" s="2">
        <v>94.18</v>
      </c>
    </row>
    <row r="1032" spans="32:34" x14ac:dyDescent="0.25">
      <c r="AF1032" s="1">
        <v>86074</v>
      </c>
      <c r="AG1032" s="1">
        <v>340</v>
      </c>
      <c r="AH1032" s="2">
        <v>203.32</v>
      </c>
    </row>
    <row r="1033" spans="32:34" x14ac:dyDescent="0.25">
      <c r="AF1033" s="1">
        <v>86075</v>
      </c>
      <c r="AG1033" s="1">
        <v>220</v>
      </c>
      <c r="AH1033" s="2">
        <v>19.34</v>
      </c>
    </row>
    <row r="1034" spans="32:34" x14ac:dyDescent="0.25">
      <c r="AF1034" s="1">
        <v>86121</v>
      </c>
      <c r="AG1034" s="1">
        <v>320</v>
      </c>
      <c r="AH1034" s="2">
        <v>140.9</v>
      </c>
    </row>
    <row r="1035" spans="32:34" x14ac:dyDescent="0.25">
      <c r="AF1035" s="1">
        <v>86173</v>
      </c>
      <c r="AG1035" s="1">
        <v>150</v>
      </c>
      <c r="AH1035" s="2">
        <v>1355.59</v>
      </c>
    </row>
    <row r="1036" spans="32:34" x14ac:dyDescent="0.25">
      <c r="AF1036" s="1">
        <v>86197</v>
      </c>
      <c r="AG1036" s="1">
        <v>370</v>
      </c>
      <c r="AH1036" s="2">
        <v>101.86</v>
      </c>
    </row>
    <row r="1037" spans="32:34" x14ac:dyDescent="0.25">
      <c r="AF1037" s="1">
        <v>86248</v>
      </c>
      <c r="AG1037" s="1">
        <v>300</v>
      </c>
      <c r="AH1037" s="2">
        <v>135.81</v>
      </c>
    </row>
    <row r="1038" spans="32:34" x14ac:dyDescent="0.25">
      <c r="AF1038" s="1">
        <v>86275</v>
      </c>
      <c r="AG1038" s="1">
        <v>400</v>
      </c>
      <c r="AH1038" s="2">
        <v>134.49</v>
      </c>
    </row>
    <row r="1039" spans="32:34" x14ac:dyDescent="0.25">
      <c r="AF1039" s="1">
        <v>86284</v>
      </c>
      <c r="AG1039" s="1">
        <v>340</v>
      </c>
      <c r="AH1039" s="2">
        <v>93.7</v>
      </c>
    </row>
    <row r="1040" spans="32:34" x14ac:dyDescent="0.25">
      <c r="AF1040" s="1">
        <v>86289</v>
      </c>
      <c r="AG1040" s="1">
        <v>260</v>
      </c>
      <c r="AH1040" s="2">
        <v>61.32</v>
      </c>
    </row>
    <row r="1041" spans="32:34" x14ac:dyDescent="0.25">
      <c r="AF1041" s="1">
        <v>86310</v>
      </c>
      <c r="AG1041" s="1">
        <v>340</v>
      </c>
      <c r="AH1041" s="2">
        <v>194.9</v>
      </c>
    </row>
    <row r="1042" spans="32:34" x14ac:dyDescent="0.25">
      <c r="AF1042" s="1">
        <v>86338</v>
      </c>
      <c r="AG1042" s="1">
        <v>370</v>
      </c>
      <c r="AH1042" s="2">
        <v>210.22</v>
      </c>
    </row>
    <row r="1043" spans="32:34" x14ac:dyDescent="0.25">
      <c r="AF1043" s="1">
        <v>86365</v>
      </c>
      <c r="AG1043" s="1">
        <v>320</v>
      </c>
      <c r="AH1043" s="2">
        <v>222.5</v>
      </c>
    </row>
    <row r="1044" spans="32:34" x14ac:dyDescent="0.25">
      <c r="AF1044" s="1">
        <v>86382</v>
      </c>
      <c r="AG1044" s="1">
        <v>650</v>
      </c>
      <c r="AH1044" s="2">
        <v>36.42</v>
      </c>
    </row>
    <row r="1045" spans="32:34" x14ac:dyDescent="0.25">
      <c r="AF1045" s="1">
        <v>86485</v>
      </c>
      <c r="AG1045" s="1">
        <v>555</v>
      </c>
      <c r="AH1045" s="2">
        <v>141.41999999999999</v>
      </c>
    </row>
    <row r="1046" spans="32:34" x14ac:dyDescent="0.25">
      <c r="AF1046" s="1">
        <v>86496</v>
      </c>
      <c r="AG1046" s="1">
        <v>180</v>
      </c>
      <c r="AH1046" s="2">
        <v>84.77</v>
      </c>
    </row>
    <row r="1047" spans="32:34" x14ac:dyDescent="0.25">
      <c r="AF1047" s="1">
        <v>86518</v>
      </c>
      <c r="AG1047" s="1">
        <v>650</v>
      </c>
      <c r="AH1047" s="2">
        <v>249.28</v>
      </c>
    </row>
    <row r="1048" spans="32:34" x14ac:dyDescent="0.25">
      <c r="AF1048" s="1">
        <v>86572</v>
      </c>
      <c r="AG1048" s="1">
        <v>4980</v>
      </c>
      <c r="AH1048" s="2">
        <v>543.55999999999995</v>
      </c>
    </row>
    <row r="1049" spans="32:34" x14ac:dyDescent="0.25">
      <c r="AF1049" s="1">
        <v>86610</v>
      </c>
      <c r="AG1049" s="1">
        <v>290</v>
      </c>
      <c r="AH1049" s="2">
        <v>180.97</v>
      </c>
    </row>
    <row r="1050" spans="32:34" x14ac:dyDescent="0.25">
      <c r="AF1050" s="1">
        <v>86657</v>
      </c>
      <c r="AG1050" s="1">
        <v>290</v>
      </c>
      <c r="AH1050" s="2">
        <v>1055.78</v>
      </c>
    </row>
    <row r="1051" spans="32:34" x14ac:dyDescent="0.25">
      <c r="AF1051" s="1">
        <v>86687</v>
      </c>
      <c r="AG1051" s="1">
        <v>104</v>
      </c>
      <c r="AH1051" s="2">
        <v>371.59</v>
      </c>
    </row>
    <row r="1052" spans="32:34" x14ac:dyDescent="0.25">
      <c r="AF1052" s="1">
        <v>86766</v>
      </c>
      <c r="AG1052" s="1">
        <v>150</v>
      </c>
      <c r="AH1052" s="2">
        <v>42.69</v>
      </c>
    </row>
    <row r="1053" spans="32:34" x14ac:dyDescent="0.25">
      <c r="AF1053" s="1">
        <v>86890</v>
      </c>
      <c r="AG1053" s="1">
        <v>320</v>
      </c>
      <c r="AH1053" s="2">
        <v>745.86</v>
      </c>
    </row>
    <row r="1054" spans="32:34" x14ac:dyDescent="0.25">
      <c r="AF1054" s="1">
        <v>86897</v>
      </c>
      <c r="AG1054" s="1">
        <v>360</v>
      </c>
      <c r="AH1054" s="2">
        <v>129.4</v>
      </c>
    </row>
    <row r="1055" spans="32:34" x14ac:dyDescent="0.25">
      <c r="AF1055" s="1">
        <v>86985</v>
      </c>
      <c r="AG1055" s="1">
        <v>370</v>
      </c>
      <c r="AH1055" s="2">
        <v>598.26</v>
      </c>
    </row>
    <row r="1056" spans="32:34" x14ac:dyDescent="0.25">
      <c r="AF1056" s="1">
        <v>87015</v>
      </c>
      <c r="AG1056" s="1">
        <v>150</v>
      </c>
      <c r="AH1056" s="2">
        <v>190.05</v>
      </c>
    </row>
    <row r="1057" spans="32:34" x14ac:dyDescent="0.25">
      <c r="AF1057" s="1">
        <v>87061</v>
      </c>
      <c r="AG1057" s="1">
        <v>320</v>
      </c>
      <c r="AH1057" s="2">
        <v>206.37</v>
      </c>
    </row>
    <row r="1058" spans="32:34" x14ac:dyDescent="0.25">
      <c r="AF1058" s="1">
        <v>87227</v>
      </c>
      <c r="AG1058" s="1">
        <v>150</v>
      </c>
      <c r="AH1058" s="2">
        <v>117.55</v>
      </c>
    </row>
    <row r="1059" spans="32:34" x14ac:dyDescent="0.25">
      <c r="AF1059" s="1">
        <v>87237</v>
      </c>
      <c r="AG1059" s="1">
        <v>360</v>
      </c>
      <c r="AH1059" s="2">
        <v>98.18</v>
      </c>
    </row>
    <row r="1060" spans="32:34" x14ac:dyDescent="0.25">
      <c r="AF1060" s="1">
        <v>87252</v>
      </c>
      <c r="AG1060" s="1">
        <v>280</v>
      </c>
      <c r="AH1060" s="2">
        <v>43.33</v>
      </c>
    </row>
    <row r="1061" spans="32:34" x14ac:dyDescent="0.25">
      <c r="AF1061" s="1">
        <v>87254</v>
      </c>
      <c r="AG1061" s="1">
        <v>150</v>
      </c>
      <c r="AH1061" s="2">
        <v>128.07</v>
      </c>
    </row>
    <row r="1062" spans="32:34" x14ac:dyDescent="0.25">
      <c r="AF1062" s="1">
        <v>87296</v>
      </c>
      <c r="AG1062" s="1">
        <v>370</v>
      </c>
      <c r="AH1062" s="2">
        <v>88.6</v>
      </c>
    </row>
    <row r="1063" spans="32:34" x14ac:dyDescent="0.25">
      <c r="AF1063" s="1">
        <v>87305</v>
      </c>
      <c r="AG1063" s="1">
        <v>260</v>
      </c>
      <c r="AH1063" s="2">
        <v>53.22</v>
      </c>
    </row>
    <row r="1064" spans="32:34" x14ac:dyDescent="0.25">
      <c r="AF1064" s="1">
        <v>87335</v>
      </c>
      <c r="AG1064" s="1">
        <v>290</v>
      </c>
      <c r="AH1064" s="2">
        <v>1242</v>
      </c>
    </row>
    <row r="1065" spans="32:34" x14ac:dyDescent="0.25">
      <c r="AF1065" s="1">
        <v>87358</v>
      </c>
      <c r="AG1065" s="1">
        <v>555</v>
      </c>
      <c r="AH1065" s="2">
        <v>47.16</v>
      </c>
    </row>
    <row r="1066" spans="32:34" x14ac:dyDescent="0.25">
      <c r="AF1066" s="1">
        <v>87449</v>
      </c>
      <c r="AG1066" s="1">
        <v>150</v>
      </c>
      <c r="AH1066" s="2">
        <v>119.18</v>
      </c>
    </row>
    <row r="1067" spans="32:34" x14ac:dyDescent="0.25">
      <c r="AF1067" s="1">
        <v>87472</v>
      </c>
      <c r="AG1067" s="1">
        <v>450</v>
      </c>
      <c r="AH1067" s="2">
        <v>24.37</v>
      </c>
    </row>
    <row r="1068" spans="32:34" x14ac:dyDescent="0.25">
      <c r="AF1068" s="1">
        <v>87486</v>
      </c>
      <c r="AG1068" s="1">
        <v>400</v>
      </c>
      <c r="AH1068" s="2">
        <v>62.87</v>
      </c>
    </row>
    <row r="1069" spans="32:34" x14ac:dyDescent="0.25">
      <c r="AF1069" s="1">
        <v>87524</v>
      </c>
      <c r="AG1069" s="1">
        <v>104</v>
      </c>
      <c r="AH1069" s="2">
        <v>128.94</v>
      </c>
    </row>
    <row r="1070" spans="32:34" x14ac:dyDescent="0.25">
      <c r="AF1070" s="1">
        <v>87568</v>
      </c>
      <c r="AG1070" s="1">
        <v>320</v>
      </c>
      <c r="AH1070" s="2">
        <v>646.61</v>
      </c>
    </row>
    <row r="1071" spans="32:34" x14ac:dyDescent="0.25">
      <c r="AF1071" s="1">
        <v>87572</v>
      </c>
      <c r="AG1071" s="1">
        <v>150</v>
      </c>
      <c r="AH1071" s="2">
        <v>88.35</v>
      </c>
    </row>
    <row r="1072" spans="32:34" x14ac:dyDescent="0.25">
      <c r="AF1072" s="1">
        <v>87593</v>
      </c>
      <c r="AG1072" s="1">
        <v>450</v>
      </c>
      <c r="AH1072" s="2">
        <v>1413.72</v>
      </c>
    </row>
    <row r="1073" spans="32:34" x14ac:dyDescent="0.25">
      <c r="AF1073" s="1">
        <v>87664</v>
      </c>
      <c r="AG1073" s="1">
        <v>320</v>
      </c>
      <c r="AH1073" s="2">
        <v>239.76</v>
      </c>
    </row>
    <row r="1074" spans="32:34" x14ac:dyDescent="0.25">
      <c r="AF1074" s="1">
        <v>87690</v>
      </c>
      <c r="AG1074" s="1">
        <v>290</v>
      </c>
      <c r="AH1074" s="2">
        <v>105.71</v>
      </c>
    </row>
    <row r="1075" spans="32:34" x14ac:dyDescent="0.25">
      <c r="AF1075" s="1">
        <v>87726</v>
      </c>
      <c r="AG1075" s="1">
        <v>280</v>
      </c>
      <c r="AH1075" s="2">
        <v>46.34</v>
      </c>
    </row>
    <row r="1076" spans="32:34" x14ac:dyDescent="0.25">
      <c r="AF1076" s="1">
        <v>87756</v>
      </c>
      <c r="AG1076" s="1">
        <v>650</v>
      </c>
      <c r="AH1076" s="2">
        <v>35.68</v>
      </c>
    </row>
    <row r="1077" spans="32:34" x14ac:dyDescent="0.25">
      <c r="AF1077" s="1">
        <v>87802</v>
      </c>
      <c r="AG1077" s="1">
        <v>260</v>
      </c>
      <c r="AH1077" s="2">
        <v>241.66</v>
      </c>
    </row>
    <row r="1078" spans="32:34" x14ac:dyDescent="0.25">
      <c r="AF1078" s="1">
        <v>87831</v>
      </c>
      <c r="AG1078" s="1">
        <v>220</v>
      </c>
      <c r="AH1078" s="2">
        <v>73.23</v>
      </c>
    </row>
    <row r="1079" spans="32:34" x14ac:dyDescent="0.25">
      <c r="AF1079" s="1">
        <v>87841</v>
      </c>
      <c r="AG1079" s="1">
        <v>180</v>
      </c>
      <c r="AH1079" s="2">
        <v>38.61</v>
      </c>
    </row>
    <row r="1080" spans="32:34" x14ac:dyDescent="0.25">
      <c r="AF1080" s="1">
        <v>87858</v>
      </c>
      <c r="AG1080" s="1">
        <v>650</v>
      </c>
      <c r="AH1080" s="2">
        <v>172.9</v>
      </c>
    </row>
    <row r="1081" spans="32:34" x14ac:dyDescent="0.25">
      <c r="AF1081" s="1">
        <v>87909</v>
      </c>
      <c r="AG1081" s="1">
        <v>250</v>
      </c>
      <c r="AH1081" s="2">
        <v>554.34</v>
      </c>
    </row>
    <row r="1082" spans="32:34" x14ac:dyDescent="0.25">
      <c r="AF1082" s="1">
        <v>87916</v>
      </c>
      <c r="AG1082" s="1">
        <v>220</v>
      </c>
      <c r="AH1082" s="2">
        <v>139.77000000000001</v>
      </c>
    </row>
    <row r="1083" spans="32:34" x14ac:dyDescent="0.25">
      <c r="AF1083" s="1">
        <v>87919</v>
      </c>
      <c r="AG1083" s="1">
        <v>4980</v>
      </c>
      <c r="AH1083" s="2">
        <v>781.94</v>
      </c>
    </row>
    <row r="1084" spans="32:34" x14ac:dyDescent="0.25">
      <c r="AF1084" s="1">
        <v>87928</v>
      </c>
      <c r="AG1084" s="1">
        <v>260</v>
      </c>
      <c r="AH1084" s="2">
        <v>84.3</v>
      </c>
    </row>
    <row r="1085" spans="32:34" x14ac:dyDescent="0.25">
      <c r="AF1085" s="1">
        <v>87935</v>
      </c>
      <c r="AG1085" s="1">
        <v>4980</v>
      </c>
      <c r="AH1085" s="2">
        <v>172.35</v>
      </c>
    </row>
    <row r="1086" spans="32:34" x14ac:dyDescent="0.25">
      <c r="AF1086" s="1">
        <v>87972</v>
      </c>
      <c r="AG1086" s="1">
        <v>280</v>
      </c>
      <c r="AH1086" s="2">
        <v>66.819999999999993</v>
      </c>
    </row>
    <row r="1087" spans="32:34" x14ac:dyDescent="0.25">
      <c r="AF1087" s="1">
        <v>88035</v>
      </c>
      <c r="AG1087" s="1">
        <v>150</v>
      </c>
      <c r="AH1087" s="2">
        <v>615.59</v>
      </c>
    </row>
    <row r="1088" spans="32:34" x14ac:dyDescent="0.25">
      <c r="AF1088" s="1">
        <v>88066</v>
      </c>
      <c r="AG1088" s="1">
        <v>450</v>
      </c>
      <c r="AH1088" s="2">
        <v>143.97</v>
      </c>
    </row>
    <row r="1089" spans="32:34" x14ac:dyDescent="0.25">
      <c r="AF1089" s="1">
        <v>88075</v>
      </c>
      <c r="AG1089" s="1">
        <v>260</v>
      </c>
      <c r="AH1089" s="2">
        <v>128.94</v>
      </c>
    </row>
    <row r="1090" spans="32:34" x14ac:dyDescent="0.25">
      <c r="AF1090" s="1">
        <v>88171</v>
      </c>
      <c r="AG1090" s="1">
        <v>400</v>
      </c>
      <c r="AH1090" s="2">
        <v>216.71</v>
      </c>
    </row>
    <row r="1091" spans="32:34" x14ac:dyDescent="0.25">
      <c r="AF1091" s="1">
        <v>88237</v>
      </c>
      <c r="AG1091" s="1">
        <v>400</v>
      </c>
      <c r="AH1091" s="2">
        <v>30.22</v>
      </c>
    </row>
    <row r="1092" spans="32:34" x14ac:dyDescent="0.25">
      <c r="AF1092" s="1">
        <v>88243</v>
      </c>
      <c r="AG1092" s="1">
        <v>500</v>
      </c>
      <c r="AH1092" s="2">
        <v>42.61</v>
      </c>
    </row>
    <row r="1093" spans="32:34" x14ac:dyDescent="0.25">
      <c r="AF1093" s="1">
        <v>88254</v>
      </c>
      <c r="AG1093" s="1">
        <v>104</v>
      </c>
      <c r="AH1093" s="2">
        <v>125.14</v>
      </c>
    </row>
    <row r="1094" spans="32:34" x14ac:dyDescent="0.25">
      <c r="AF1094" s="1">
        <v>88358</v>
      </c>
      <c r="AG1094" s="1">
        <v>4980</v>
      </c>
      <c r="AH1094" s="2">
        <v>84.12</v>
      </c>
    </row>
    <row r="1095" spans="32:34" x14ac:dyDescent="0.25">
      <c r="AF1095" s="1">
        <v>88403</v>
      </c>
      <c r="AG1095" s="1">
        <v>260</v>
      </c>
      <c r="AH1095" s="2">
        <v>88.88</v>
      </c>
    </row>
    <row r="1096" spans="32:34" x14ac:dyDescent="0.25">
      <c r="AF1096" s="1">
        <v>88440</v>
      </c>
      <c r="AG1096" s="1">
        <v>150</v>
      </c>
      <c r="AH1096" s="2">
        <v>79.099999999999994</v>
      </c>
    </row>
    <row r="1097" spans="32:34" x14ac:dyDescent="0.25">
      <c r="AF1097" s="1">
        <v>88442</v>
      </c>
      <c r="AG1097" s="1">
        <v>150</v>
      </c>
      <c r="AH1097" s="2">
        <v>128.07</v>
      </c>
    </row>
    <row r="1098" spans="32:34" x14ac:dyDescent="0.25">
      <c r="AF1098" s="1">
        <v>88501</v>
      </c>
      <c r="AG1098" s="1">
        <v>300</v>
      </c>
      <c r="AH1098" s="2">
        <v>45.27</v>
      </c>
    </row>
    <row r="1099" spans="32:34" x14ac:dyDescent="0.25">
      <c r="AF1099" s="1">
        <v>88517</v>
      </c>
      <c r="AG1099" s="1">
        <v>800</v>
      </c>
      <c r="AH1099" s="2">
        <v>3408.36</v>
      </c>
    </row>
    <row r="1100" spans="32:34" x14ac:dyDescent="0.25">
      <c r="AF1100" s="1">
        <v>88519</v>
      </c>
      <c r="AG1100" s="1">
        <v>777</v>
      </c>
      <c r="AH1100" s="2">
        <v>191.91</v>
      </c>
    </row>
    <row r="1101" spans="32:34" x14ac:dyDescent="0.25">
      <c r="AF1101" s="1">
        <v>88613</v>
      </c>
      <c r="AG1101" s="1">
        <v>340</v>
      </c>
      <c r="AH1101" s="2">
        <v>29.82</v>
      </c>
    </row>
    <row r="1102" spans="32:34" x14ac:dyDescent="0.25">
      <c r="AF1102" s="1">
        <v>88643</v>
      </c>
      <c r="AG1102" s="1">
        <v>320</v>
      </c>
      <c r="AH1102" s="2">
        <v>49.1</v>
      </c>
    </row>
    <row r="1103" spans="32:34" x14ac:dyDescent="0.25">
      <c r="AF1103" s="1">
        <v>88648</v>
      </c>
      <c r="AG1103" s="1">
        <v>370</v>
      </c>
      <c r="AH1103" s="2">
        <v>40.159999999999997</v>
      </c>
    </row>
    <row r="1104" spans="32:34" x14ac:dyDescent="0.25">
      <c r="AF1104" s="1">
        <v>88678</v>
      </c>
      <c r="AG1104" s="1">
        <v>450</v>
      </c>
      <c r="AH1104" s="2">
        <v>89.67</v>
      </c>
    </row>
    <row r="1105" spans="32:34" x14ac:dyDescent="0.25">
      <c r="AF1105" s="1">
        <v>88694</v>
      </c>
      <c r="AG1105" s="1">
        <v>290</v>
      </c>
      <c r="AH1105" s="2">
        <v>45.51</v>
      </c>
    </row>
    <row r="1106" spans="32:34" x14ac:dyDescent="0.25">
      <c r="AF1106" s="1">
        <v>88699</v>
      </c>
      <c r="AG1106" s="1">
        <v>260</v>
      </c>
      <c r="AH1106" s="2">
        <v>223.25</v>
      </c>
    </row>
    <row r="1107" spans="32:34" x14ac:dyDescent="0.25">
      <c r="AF1107" s="1">
        <v>88769</v>
      </c>
      <c r="AG1107" s="1">
        <v>370</v>
      </c>
      <c r="AH1107" s="2">
        <v>505.52</v>
      </c>
    </row>
    <row r="1108" spans="32:34" x14ac:dyDescent="0.25">
      <c r="AF1108" s="1">
        <v>88858</v>
      </c>
      <c r="AG1108" s="1">
        <v>340</v>
      </c>
      <c r="AH1108" s="2">
        <v>188.6</v>
      </c>
    </row>
    <row r="1109" spans="32:34" x14ac:dyDescent="0.25">
      <c r="AF1109" s="1">
        <v>88907</v>
      </c>
      <c r="AG1109" s="1">
        <v>555</v>
      </c>
      <c r="AH1109" s="2">
        <v>173.32</v>
      </c>
    </row>
    <row r="1110" spans="32:34" x14ac:dyDescent="0.25">
      <c r="AF1110" s="1">
        <v>88951</v>
      </c>
      <c r="AG1110" s="1">
        <v>555</v>
      </c>
      <c r="AH1110" s="2">
        <v>46.22</v>
      </c>
    </row>
    <row r="1111" spans="32:34" x14ac:dyDescent="0.25">
      <c r="AF1111" s="1">
        <v>88959</v>
      </c>
      <c r="AG1111" s="1">
        <v>340</v>
      </c>
      <c r="AH1111" s="2">
        <v>97.36</v>
      </c>
    </row>
    <row r="1112" spans="32:34" x14ac:dyDescent="0.25">
      <c r="AF1112" s="1">
        <v>88978</v>
      </c>
      <c r="AG1112" s="1">
        <v>340</v>
      </c>
      <c r="AH1112" s="2">
        <v>362.16</v>
      </c>
    </row>
    <row r="1113" spans="32:34" x14ac:dyDescent="0.25">
      <c r="AF1113" s="1">
        <v>88981</v>
      </c>
      <c r="AG1113" s="1">
        <v>260</v>
      </c>
      <c r="AH1113" s="2">
        <v>404.81</v>
      </c>
    </row>
    <row r="1114" spans="32:34" x14ac:dyDescent="0.25">
      <c r="AF1114" s="1">
        <v>89055</v>
      </c>
      <c r="AG1114" s="1">
        <v>4980</v>
      </c>
      <c r="AH1114" s="2">
        <v>141.16</v>
      </c>
    </row>
    <row r="1115" spans="32:34" x14ac:dyDescent="0.25">
      <c r="AF1115" s="1">
        <v>89098</v>
      </c>
      <c r="AG1115" s="1">
        <v>250</v>
      </c>
      <c r="AH1115" s="2">
        <v>346.83</v>
      </c>
    </row>
    <row r="1116" spans="32:34" x14ac:dyDescent="0.25">
      <c r="AF1116" s="1">
        <v>89103</v>
      </c>
      <c r="AG1116" s="1">
        <v>260</v>
      </c>
      <c r="AH1116" s="2">
        <v>46.34</v>
      </c>
    </row>
    <row r="1117" spans="32:34" x14ac:dyDescent="0.25">
      <c r="AF1117" s="1">
        <v>89126</v>
      </c>
      <c r="AG1117" s="1">
        <v>180</v>
      </c>
      <c r="AH1117" s="2">
        <v>133.9</v>
      </c>
    </row>
    <row r="1118" spans="32:34" x14ac:dyDescent="0.25">
      <c r="AF1118" s="1">
        <v>89136</v>
      </c>
      <c r="AG1118" s="1">
        <v>360</v>
      </c>
      <c r="AH1118" s="2">
        <v>28.86</v>
      </c>
    </row>
    <row r="1119" spans="32:34" x14ac:dyDescent="0.25">
      <c r="AF1119" s="1">
        <v>89141</v>
      </c>
      <c r="AG1119" s="1">
        <v>104</v>
      </c>
      <c r="AH1119" s="2">
        <v>46.59</v>
      </c>
    </row>
    <row r="1120" spans="32:34" x14ac:dyDescent="0.25">
      <c r="AF1120" s="1">
        <v>89176</v>
      </c>
      <c r="AG1120" s="1">
        <v>290</v>
      </c>
      <c r="AH1120" s="2">
        <v>86.66</v>
      </c>
    </row>
    <row r="1121" spans="32:34" x14ac:dyDescent="0.25">
      <c r="AF1121" s="1">
        <v>89219</v>
      </c>
      <c r="AG1121" s="1">
        <v>290</v>
      </c>
      <c r="AH1121" s="2">
        <v>219</v>
      </c>
    </row>
    <row r="1122" spans="32:34" x14ac:dyDescent="0.25">
      <c r="AF1122" s="1">
        <v>89226</v>
      </c>
      <c r="AG1122" s="1">
        <v>104</v>
      </c>
      <c r="AH1122" s="2">
        <v>216.65</v>
      </c>
    </row>
    <row r="1123" spans="32:34" x14ac:dyDescent="0.25">
      <c r="AF1123" s="1">
        <v>89271</v>
      </c>
      <c r="AG1123" s="1">
        <v>270</v>
      </c>
      <c r="AH1123" s="2">
        <v>92.9</v>
      </c>
    </row>
    <row r="1124" spans="32:34" x14ac:dyDescent="0.25">
      <c r="AF1124" s="1">
        <v>89306</v>
      </c>
      <c r="AG1124" s="1">
        <v>4980</v>
      </c>
      <c r="AH1124" s="2">
        <v>194.76</v>
      </c>
    </row>
    <row r="1125" spans="32:34" x14ac:dyDescent="0.25">
      <c r="AF1125" s="1">
        <v>89320</v>
      </c>
      <c r="AG1125" s="1">
        <v>290</v>
      </c>
      <c r="AH1125" s="2">
        <v>447.41</v>
      </c>
    </row>
    <row r="1126" spans="32:34" x14ac:dyDescent="0.25">
      <c r="AF1126" s="1">
        <v>89337</v>
      </c>
      <c r="AG1126" s="1">
        <v>180</v>
      </c>
      <c r="AH1126" s="2">
        <v>278.26</v>
      </c>
    </row>
    <row r="1127" spans="32:34" x14ac:dyDescent="0.25">
      <c r="AF1127" s="1">
        <v>89373</v>
      </c>
      <c r="AG1127" s="1">
        <v>104</v>
      </c>
      <c r="AH1127" s="2">
        <v>47.81</v>
      </c>
    </row>
    <row r="1128" spans="32:34" x14ac:dyDescent="0.25">
      <c r="AF1128" s="1">
        <v>89405</v>
      </c>
      <c r="AG1128" s="1">
        <v>104</v>
      </c>
      <c r="AH1128" s="2">
        <v>462.09</v>
      </c>
    </row>
    <row r="1129" spans="32:34" x14ac:dyDescent="0.25">
      <c r="AF1129" s="1">
        <v>89435</v>
      </c>
      <c r="AG1129" s="1">
        <v>250</v>
      </c>
      <c r="AH1129" s="2">
        <v>1621.07</v>
      </c>
    </row>
    <row r="1130" spans="32:34" x14ac:dyDescent="0.25">
      <c r="AF1130" s="1">
        <v>89448</v>
      </c>
      <c r="AG1130" s="1">
        <v>150</v>
      </c>
      <c r="AH1130" s="2">
        <v>180.39</v>
      </c>
    </row>
    <row r="1131" spans="32:34" x14ac:dyDescent="0.25">
      <c r="AF1131" s="1">
        <v>89523</v>
      </c>
      <c r="AG1131" s="1">
        <v>280</v>
      </c>
      <c r="AH1131" s="2">
        <v>50.37</v>
      </c>
    </row>
    <row r="1132" spans="32:34" x14ac:dyDescent="0.25">
      <c r="AF1132" s="1">
        <v>89560</v>
      </c>
      <c r="AG1132" s="1">
        <v>320</v>
      </c>
      <c r="AH1132" s="2">
        <v>315.77999999999997</v>
      </c>
    </row>
    <row r="1133" spans="32:34" x14ac:dyDescent="0.25">
      <c r="AF1133" s="1">
        <v>89571</v>
      </c>
      <c r="AG1133" s="1">
        <v>280</v>
      </c>
      <c r="AH1133" s="2">
        <v>122.94</v>
      </c>
    </row>
    <row r="1134" spans="32:34" x14ac:dyDescent="0.25">
      <c r="AF1134" s="1">
        <v>89620</v>
      </c>
      <c r="AG1134" s="1">
        <v>260</v>
      </c>
      <c r="AH1134" s="2">
        <v>48.67</v>
      </c>
    </row>
    <row r="1135" spans="32:34" x14ac:dyDescent="0.25">
      <c r="AF1135" s="1">
        <v>89622</v>
      </c>
      <c r="AG1135" s="1">
        <v>555</v>
      </c>
      <c r="AH1135" s="2">
        <v>39.71</v>
      </c>
    </row>
    <row r="1136" spans="32:34" x14ac:dyDescent="0.25">
      <c r="AF1136" s="1">
        <v>89629</v>
      </c>
      <c r="AG1136" s="1">
        <v>260</v>
      </c>
      <c r="AH1136" s="2">
        <v>43.33</v>
      </c>
    </row>
    <row r="1137" spans="32:34" x14ac:dyDescent="0.25">
      <c r="AF1137" s="1">
        <v>89642</v>
      </c>
      <c r="AG1137" s="1">
        <v>280</v>
      </c>
      <c r="AH1137" s="2">
        <v>43.33</v>
      </c>
    </row>
    <row r="1138" spans="32:34" x14ac:dyDescent="0.25">
      <c r="AF1138" s="1">
        <v>89705</v>
      </c>
      <c r="AG1138" s="1">
        <v>290</v>
      </c>
      <c r="AH1138" s="2">
        <v>236.86</v>
      </c>
    </row>
    <row r="1139" spans="32:34" x14ac:dyDescent="0.25">
      <c r="AF1139" s="1">
        <v>89751</v>
      </c>
      <c r="AG1139" s="1">
        <v>150</v>
      </c>
      <c r="AH1139" s="2">
        <v>42.05</v>
      </c>
    </row>
    <row r="1140" spans="32:34" x14ac:dyDescent="0.25">
      <c r="AF1140" s="1">
        <v>89786</v>
      </c>
      <c r="AG1140" s="1">
        <v>150</v>
      </c>
      <c r="AH1140" s="2">
        <v>149.80000000000001</v>
      </c>
    </row>
    <row r="1141" spans="32:34" x14ac:dyDescent="0.25">
      <c r="AF1141" s="1">
        <v>89882</v>
      </c>
      <c r="AG1141" s="1">
        <v>340</v>
      </c>
      <c r="AH1141" s="2">
        <v>203.22</v>
      </c>
    </row>
    <row r="1142" spans="32:34" x14ac:dyDescent="0.25">
      <c r="AF1142" s="1">
        <v>89980</v>
      </c>
      <c r="AG1142" s="1">
        <v>320</v>
      </c>
      <c r="AH1142" s="2">
        <v>45.66</v>
      </c>
    </row>
    <row r="1143" spans="32:34" x14ac:dyDescent="0.25">
      <c r="AF1143" s="1">
        <v>90069</v>
      </c>
      <c r="AG1143" s="1">
        <v>104</v>
      </c>
      <c r="AH1143" s="2">
        <v>181.87</v>
      </c>
    </row>
    <row r="1144" spans="32:34" x14ac:dyDescent="0.25">
      <c r="AF1144" s="1">
        <v>90091</v>
      </c>
      <c r="AG1144" s="1">
        <v>150</v>
      </c>
      <c r="AH1144" s="2">
        <v>1543.03</v>
      </c>
    </row>
    <row r="1145" spans="32:34" x14ac:dyDescent="0.25">
      <c r="AF1145" s="1">
        <v>90134</v>
      </c>
      <c r="AG1145" s="1">
        <v>150</v>
      </c>
      <c r="AH1145" s="2">
        <v>369.77</v>
      </c>
    </row>
    <row r="1146" spans="32:34" x14ac:dyDescent="0.25">
      <c r="AF1146" s="1">
        <v>90135</v>
      </c>
      <c r="AG1146" s="1">
        <v>340</v>
      </c>
      <c r="AH1146" s="2">
        <v>3409.41</v>
      </c>
    </row>
    <row r="1147" spans="32:34" x14ac:dyDescent="0.25">
      <c r="AF1147" s="1">
        <v>90140</v>
      </c>
      <c r="AG1147" s="1">
        <v>280</v>
      </c>
      <c r="AH1147" s="2">
        <v>46.68</v>
      </c>
    </row>
    <row r="1148" spans="32:34" x14ac:dyDescent="0.25">
      <c r="AF1148" s="1">
        <v>90144</v>
      </c>
      <c r="AG1148" s="1">
        <v>260</v>
      </c>
      <c r="AH1148" s="2">
        <v>3579.54</v>
      </c>
    </row>
    <row r="1149" spans="32:34" x14ac:dyDescent="0.25">
      <c r="AF1149" s="1">
        <v>90151</v>
      </c>
      <c r="AG1149" s="1">
        <v>360</v>
      </c>
      <c r="AH1149" s="2">
        <v>41.44</v>
      </c>
    </row>
    <row r="1150" spans="32:34" x14ac:dyDescent="0.25">
      <c r="AF1150" s="1">
        <v>90157</v>
      </c>
      <c r="AG1150" s="1">
        <v>360</v>
      </c>
      <c r="AH1150" s="2">
        <v>167.91</v>
      </c>
    </row>
    <row r="1151" spans="32:34" x14ac:dyDescent="0.25">
      <c r="AF1151" s="1">
        <v>90226</v>
      </c>
      <c r="AG1151" s="1">
        <v>4980</v>
      </c>
      <c r="AH1151" s="2">
        <v>46.34</v>
      </c>
    </row>
    <row r="1152" spans="32:34" x14ac:dyDescent="0.25">
      <c r="AF1152" s="1">
        <v>90378</v>
      </c>
      <c r="AG1152" s="1">
        <v>370</v>
      </c>
      <c r="AH1152" s="2">
        <v>88.58</v>
      </c>
    </row>
    <row r="1153" spans="32:34" x14ac:dyDescent="0.25">
      <c r="AF1153" s="1">
        <v>90380</v>
      </c>
      <c r="AG1153" s="1">
        <v>220</v>
      </c>
      <c r="AH1153" s="2">
        <v>30.45</v>
      </c>
    </row>
    <row r="1154" spans="32:34" x14ac:dyDescent="0.25">
      <c r="AF1154" s="1">
        <v>90390</v>
      </c>
      <c r="AG1154" s="1">
        <v>280</v>
      </c>
      <c r="AH1154" s="2">
        <v>49.01</v>
      </c>
    </row>
    <row r="1155" spans="32:34" x14ac:dyDescent="0.25">
      <c r="AF1155" s="1">
        <v>90399</v>
      </c>
      <c r="AG1155" s="1">
        <v>180</v>
      </c>
      <c r="AH1155" s="2">
        <v>85.56</v>
      </c>
    </row>
    <row r="1156" spans="32:34" x14ac:dyDescent="0.25">
      <c r="AF1156" s="1">
        <v>90406</v>
      </c>
      <c r="AG1156" s="1">
        <v>150</v>
      </c>
      <c r="AH1156" s="2">
        <v>107.28</v>
      </c>
    </row>
    <row r="1157" spans="32:34" x14ac:dyDescent="0.25">
      <c r="AF1157" s="1">
        <v>90497</v>
      </c>
      <c r="AG1157" s="1">
        <v>400</v>
      </c>
      <c r="AH1157" s="2">
        <v>239.31</v>
      </c>
    </row>
    <row r="1158" spans="32:34" x14ac:dyDescent="0.25">
      <c r="AF1158" s="1">
        <v>90571</v>
      </c>
      <c r="AG1158" s="1">
        <v>250</v>
      </c>
      <c r="AH1158" s="2">
        <v>3038.5</v>
      </c>
    </row>
    <row r="1159" spans="32:34" x14ac:dyDescent="0.25">
      <c r="AF1159" s="1">
        <v>90595</v>
      </c>
      <c r="AG1159" s="1">
        <v>400</v>
      </c>
      <c r="AH1159" s="2">
        <v>56.75</v>
      </c>
    </row>
    <row r="1160" spans="32:34" x14ac:dyDescent="0.25">
      <c r="AF1160" s="1">
        <v>90654</v>
      </c>
      <c r="AG1160" s="1">
        <v>250</v>
      </c>
      <c r="AH1160" s="2">
        <v>240.47</v>
      </c>
    </row>
    <row r="1161" spans="32:34" x14ac:dyDescent="0.25">
      <c r="AF1161" s="1">
        <v>90658</v>
      </c>
      <c r="AG1161" s="1">
        <v>290</v>
      </c>
      <c r="AH1161" s="2">
        <v>2463.42</v>
      </c>
    </row>
    <row r="1162" spans="32:34" x14ac:dyDescent="0.25">
      <c r="AF1162" s="1">
        <v>90669</v>
      </c>
      <c r="AG1162" s="1">
        <v>450</v>
      </c>
      <c r="AH1162" s="2">
        <v>213.45</v>
      </c>
    </row>
    <row r="1163" spans="32:34" x14ac:dyDescent="0.25">
      <c r="AF1163" s="1">
        <v>90670</v>
      </c>
      <c r="AG1163" s="1">
        <v>650</v>
      </c>
      <c r="AH1163" s="2">
        <v>18.28</v>
      </c>
    </row>
    <row r="1164" spans="32:34" x14ac:dyDescent="0.25">
      <c r="AF1164" s="1">
        <v>90782</v>
      </c>
      <c r="AG1164" s="1">
        <v>104</v>
      </c>
      <c r="AH1164" s="2">
        <v>129.99</v>
      </c>
    </row>
    <row r="1165" spans="32:34" x14ac:dyDescent="0.25">
      <c r="AF1165" s="1">
        <v>90850</v>
      </c>
      <c r="AG1165" s="1">
        <v>320</v>
      </c>
      <c r="AH1165" s="2">
        <v>196.56</v>
      </c>
    </row>
    <row r="1166" spans="32:34" x14ac:dyDescent="0.25">
      <c r="AF1166" s="1">
        <v>90937</v>
      </c>
      <c r="AG1166" s="1">
        <v>777</v>
      </c>
      <c r="AH1166" s="2">
        <v>194</v>
      </c>
    </row>
    <row r="1167" spans="32:34" x14ac:dyDescent="0.25">
      <c r="AF1167" s="1">
        <v>90976</v>
      </c>
      <c r="AG1167" s="1">
        <v>400</v>
      </c>
      <c r="AH1167" s="2">
        <v>45.9</v>
      </c>
    </row>
    <row r="1168" spans="32:34" x14ac:dyDescent="0.25">
      <c r="AF1168" s="1">
        <v>91016</v>
      </c>
      <c r="AG1168" s="1">
        <v>150</v>
      </c>
      <c r="AH1168" s="2">
        <v>738</v>
      </c>
    </row>
    <row r="1169" spans="32:34" x14ac:dyDescent="0.25">
      <c r="AF1169" s="1">
        <v>91021</v>
      </c>
      <c r="AG1169" s="1">
        <v>104</v>
      </c>
      <c r="AH1169" s="2">
        <v>203.67</v>
      </c>
    </row>
    <row r="1170" spans="32:34" x14ac:dyDescent="0.25">
      <c r="AF1170" s="1">
        <v>91136</v>
      </c>
      <c r="AG1170" s="1">
        <v>290</v>
      </c>
      <c r="AH1170" s="2">
        <v>45.6</v>
      </c>
    </row>
    <row r="1171" spans="32:34" x14ac:dyDescent="0.25">
      <c r="AF1171" s="1">
        <v>91139</v>
      </c>
      <c r="AG1171" s="1">
        <v>150</v>
      </c>
      <c r="AH1171" s="2">
        <v>45.9</v>
      </c>
    </row>
    <row r="1172" spans="32:34" x14ac:dyDescent="0.25">
      <c r="AF1172" s="1">
        <v>91207</v>
      </c>
      <c r="AG1172" s="1">
        <v>340</v>
      </c>
      <c r="AH1172" s="2">
        <v>368.48</v>
      </c>
    </row>
    <row r="1173" spans="32:34" x14ac:dyDescent="0.25">
      <c r="AF1173" s="1">
        <v>91262</v>
      </c>
      <c r="AG1173" s="1">
        <v>104</v>
      </c>
      <c r="AH1173" s="2">
        <v>282.54000000000002</v>
      </c>
    </row>
    <row r="1174" spans="32:34" x14ac:dyDescent="0.25">
      <c r="AF1174" s="1">
        <v>91304</v>
      </c>
      <c r="AG1174" s="1">
        <v>290</v>
      </c>
      <c r="AH1174" s="2">
        <v>133.32</v>
      </c>
    </row>
    <row r="1175" spans="32:34" x14ac:dyDescent="0.25">
      <c r="AF1175" s="1">
        <v>91322</v>
      </c>
      <c r="AG1175" s="1">
        <v>320</v>
      </c>
      <c r="AH1175" s="2">
        <v>172.35</v>
      </c>
    </row>
    <row r="1176" spans="32:34" x14ac:dyDescent="0.25">
      <c r="AF1176" s="1">
        <v>91349</v>
      </c>
      <c r="AG1176" s="1">
        <v>150</v>
      </c>
      <c r="AH1176" s="2">
        <v>88.35</v>
      </c>
    </row>
    <row r="1177" spans="32:34" x14ac:dyDescent="0.25">
      <c r="AF1177" s="1">
        <v>91447</v>
      </c>
      <c r="AG1177" s="1">
        <v>400</v>
      </c>
      <c r="AH1177" s="2">
        <v>114.06</v>
      </c>
    </row>
    <row r="1178" spans="32:34" x14ac:dyDescent="0.25">
      <c r="AF1178" s="1">
        <v>91485</v>
      </c>
      <c r="AG1178" s="1">
        <v>320</v>
      </c>
      <c r="AH1178" s="2">
        <v>43.54</v>
      </c>
    </row>
    <row r="1179" spans="32:34" x14ac:dyDescent="0.25">
      <c r="AF1179" s="1">
        <v>91529</v>
      </c>
      <c r="AG1179" s="1">
        <v>150</v>
      </c>
      <c r="AH1179" s="2">
        <v>45.3</v>
      </c>
    </row>
    <row r="1180" spans="32:34" x14ac:dyDescent="0.25">
      <c r="AF1180" s="1">
        <v>91557</v>
      </c>
      <c r="AG1180" s="1">
        <v>104</v>
      </c>
      <c r="AH1180" s="2">
        <v>31.53</v>
      </c>
    </row>
    <row r="1181" spans="32:34" x14ac:dyDescent="0.25">
      <c r="AF1181" s="1">
        <v>91609</v>
      </c>
      <c r="AG1181" s="1">
        <v>150</v>
      </c>
      <c r="AH1181" s="2">
        <v>233.97</v>
      </c>
    </row>
    <row r="1182" spans="32:34" x14ac:dyDescent="0.25">
      <c r="AF1182" s="1">
        <v>91631</v>
      </c>
      <c r="AG1182" s="1">
        <v>370</v>
      </c>
      <c r="AH1182" s="2">
        <v>285.70999999999998</v>
      </c>
    </row>
    <row r="1183" spans="32:34" x14ac:dyDescent="0.25">
      <c r="AF1183" s="1">
        <v>91674</v>
      </c>
      <c r="AG1183" s="1">
        <v>400</v>
      </c>
      <c r="AH1183" s="2">
        <v>218.87</v>
      </c>
    </row>
    <row r="1184" spans="32:34" x14ac:dyDescent="0.25">
      <c r="AF1184" s="1">
        <v>91690</v>
      </c>
      <c r="AG1184" s="1">
        <v>400</v>
      </c>
      <c r="AH1184" s="2">
        <v>42.05</v>
      </c>
    </row>
    <row r="1185" spans="32:34" x14ac:dyDescent="0.25">
      <c r="AF1185" s="1">
        <v>91714</v>
      </c>
      <c r="AG1185" s="1">
        <v>300</v>
      </c>
      <c r="AH1185" s="2">
        <v>234.1</v>
      </c>
    </row>
    <row r="1186" spans="32:34" x14ac:dyDescent="0.25">
      <c r="AF1186" s="1">
        <v>91833</v>
      </c>
      <c r="AG1186" s="1">
        <v>340</v>
      </c>
      <c r="AH1186" s="2">
        <v>33.9</v>
      </c>
    </row>
    <row r="1187" spans="32:34" x14ac:dyDescent="0.25">
      <c r="AF1187" s="1">
        <v>91881</v>
      </c>
      <c r="AG1187" s="1">
        <v>104</v>
      </c>
      <c r="AH1187" s="2">
        <v>369.56</v>
      </c>
    </row>
    <row r="1188" spans="32:34" x14ac:dyDescent="0.25">
      <c r="AF1188" s="1">
        <v>91895</v>
      </c>
      <c r="AG1188" s="1">
        <v>400</v>
      </c>
      <c r="AH1188" s="2">
        <v>45.9</v>
      </c>
    </row>
    <row r="1189" spans="32:34" x14ac:dyDescent="0.25">
      <c r="AF1189" s="1">
        <v>91912</v>
      </c>
      <c r="AG1189" s="1">
        <v>340</v>
      </c>
      <c r="AH1189" s="2">
        <v>541.11</v>
      </c>
    </row>
    <row r="1190" spans="32:34" x14ac:dyDescent="0.25">
      <c r="AF1190" s="1">
        <v>91992</v>
      </c>
      <c r="AG1190" s="1">
        <v>360</v>
      </c>
      <c r="AH1190" s="2">
        <v>105.9</v>
      </c>
    </row>
    <row r="1191" spans="32:34" x14ac:dyDescent="0.25">
      <c r="AF1191" s="1">
        <v>91995</v>
      </c>
      <c r="AG1191" s="1">
        <v>340</v>
      </c>
      <c r="AH1191" s="2">
        <v>32.07</v>
      </c>
    </row>
    <row r="1192" spans="32:34" x14ac:dyDescent="0.25">
      <c r="AF1192" s="1">
        <v>92003</v>
      </c>
      <c r="AG1192" s="1">
        <v>150</v>
      </c>
      <c r="AH1192" s="2">
        <v>182.07</v>
      </c>
    </row>
    <row r="1193" spans="32:34" x14ac:dyDescent="0.25">
      <c r="AF1193" s="1">
        <v>92069</v>
      </c>
      <c r="AG1193" s="1">
        <v>220</v>
      </c>
      <c r="AH1193" s="2">
        <v>112.11</v>
      </c>
    </row>
    <row r="1194" spans="32:34" x14ac:dyDescent="0.25">
      <c r="AF1194" s="1">
        <v>92073</v>
      </c>
      <c r="AG1194" s="1">
        <v>370</v>
      </c>
      <c r="AH1194" s="2">
        <v>89.12</v>
      </c>
    </row>
    <row r="1195" spans="32:34" x14ac:dyDescent="0.25">
      <c r="AF1195" s="1">
        <v>92088</v>
      </c>
      <c r="AG1195" s="1">
        <v>250</v>
      </c>
      <c r="AH1195" s="2">
        <v>30.36</v>
      </c>
    </row>
    <row r="1196" spans="32:34" x14ac:dyDescent="0.25">
      <c r="AF1196" s="1">
        <v>92093</v>
      </c>
      <c r="AG1196" s="1">
        <v>104</v>
      </c>
      <c r="AH1196" s="2">
        <v>46.59</v>
      </c>
    </row>
    <row r="1197" spans="32:34" x14ac:dyDescent="0.25">
      <c r="AF1197" s="1">
        <v>92186</v>
      </c>
      <c r="AG1197" s="1">
        <v>370</v>
      </c>
      <c r="AH1197" s="2">
        <v>93.54</v>
      </c>
    </row>
    <row r="1198" spans="32:34" x14ac:dyDescent="0.25">
      <c r="AF1198" s="1">
        <v>92208</v>
      </c>
      <c r="AG1198" s="1">
        <v>340</v>
      </c>
      <c r="AH1198" s="2">
        <v>134.80000000000001</v>
      </c>
    </row>
    <row r="1199" spans="32:34" x14ac:dyDescent="0.25">
      <c r="AF1199" s="1">
        <v>92300</v>
      </c>
      <c r="AG1199" s="1">
        <v>340</v>
      </c>
      <c r="AH1199" s="2">
        <v>142.35</v>
      </c>
    </row>
    <row r="1200" spans="32:34" x14ac:dyDescent="0.25">
      <c r="AF1200" s="1">
        <v>92307</v>
      </c>
      <c r="AG1200" s="1">
        <v>250</v>
      </c>
      <c r="AH1200" s="2">
        <v>184.78</v>
      </c>
    </row>
    <row r="1201" spans="32:34" x14ac:dyDescent="0.25">
      <c r="AF1201" s="1">
        <v>92323</v>
      </c>
      <c r="AG1201" s="1">
        <v>370</v>
      </c>
      <c r="AH1201" s="2">
        <v>135.97</v>
      </c>
    </row>
    <row r="1202" spans="32:34" x14ac:dyDescent="0.25">
      <c r="AF1202" s="1">
        <v>92337</v>
      </c>
      <c r="AG1202" s="1">
        <v>400</v>
      </c>
      <c r="AH1202" s="2">
        <v>55.46</v>
      </c>
    </row>
    <row r="1203" spans="32:34" x14ac:dyDescent="0.25">
      <c r="AF1203" s="1">
        <v>92358</v>
      </c>
      <c r="AG1203" s="1">
        <v>280</v>
      </c>
      <c r="AH1203" s="2">
        <v>204.71</v>
      </c>
    </row>
    <row r="1204" spans="32:34" x14ac:dyDescent="0.25">
      <c r="AF1204" s="1">
        <v>92374</v>
      </c>
      <c r="AG1204" s="1">
        <v>180</v>
      </c>
      <c r="AH1204" s="2">
        <v>293.8</v>
      </c>
    </row>
    <row r="1205" spans="32:34" x14ac:dyDescent="0.25">
      <c r="AF1205" s="1">
        <v>92475</v>
      </c>
      <c r="AG1205" s="1">
        <v>150</v>
      </c>
      <c r="AH1205" s="2">
        <v>170.76</v>
      </c>
    </row>
    <row r="1206" spans="32:34" x14ac:dyDescent="0.25">
      <c r="AF1206" s="1">
        <v>92496</v>
      </c>
      <c r="AG1206" s="1">
        <v>104</v>
      </c>
      <c r="AH1206" s="2">
        <v>116.35</v>
      </c>
    </row>
    <row r="1207" spans="32:34" x14ac:dyDescent="0.25">
      <c r="AF1207" s="1">
        <v>92527</v>
      </c>
      <c r="AG1207" s="1">
        <v>104</v>
      </c>
      <c r="AH1207" s="2">
        <v>362.52</v>
      </c>
    </row>
    <row r="1208" spans="32:34" x14ac:dyDescent="0.25">
      <c r="AF1208" s="1">
        <v>92590</v>
      </c>
      <c r="AG1208" s="1">
        <v>500</v>
      </c>
      <c r="AH1208" s="2">
        <v>87.16</v>
      </c>
    </row>
    <row r="1209" spans="32:34" x14ac:dyDescent="0.25">
      <c r="AF1209" s="1">
        <v>92620</v>
      </c>
      <c r="AG1209" s="1">
        <v>555</v>
      </c>
      <c r="AH1209" s="2">
        <v>47.81</v>
      </c>
    </row>
    <row r="1210" spans="32:34" x14ac:dyDescent="0.25">
      <c r="AF1210" s="1">
        <v>92633</v>
      </c>
      <c r="AG1210" s="1">
        <v>450</v>
      </c>
      <c r="AH1210" s="2">
        <v>34.950000000000003</v>
      </c>
    </row>
    <row r="1211" spans="32:34" x14ac:dyDescent="0.25">
      <c r="AF1211" s="1">
        <v>92841</v>
      </c>
      <c r="AG1211" s="1">
        <v>280</v>
      </c>
      <c r="AH1211" s="2">
        <v>43.04</v>
      </c>
    </row>
    <row r="1212" spans="32:34" x14ac:dyDescent="0.25">
      <c r="AF1212" s="1">
        <v>92870</v>
      </c>
      <c r="AG1212" s="1">
        <v>340</v>
      </c>
      <c r="AH1212" s="2">
        <v>49.57</v>
      </c>
    </row>
    <row r="1213" spans="32:34" x14ac:dyDescent="0.25">
      <c r="AF1213" s="1">
        <v>92957</v>
      </c>
      <c r="AG1213" s="1">
        <v>220</v>
      </c>
      <c r="AH1213" s="2">
        <v>785.64</v>
      </c>
    </row>
    <row r="1214" spans="32:34" x14ac:dyDescent="0.25">
      <c r="AF1214" s="1">
        <v>93057</v>
      </c>
      <c r="AG1214" s="1">
        <v>360</v>
      </c>
      <c r="AH1214" s="2">
        <v>55.29</v>
      </c>
    </row>
    <row r="1215" spans="32:34" x14ac:dyDescent="0.25">
      <c r="AF1215" s="1">
        <v>93064</v>
      </c>
      <c r="AG1215" s="1">
        <v>250</v>
      </c>
      <c r="AH1215" s="2">
        <v>53.22</v>
      </c>
    </row>
    <row r="1216" spans="32:34" x14ac:dyDescent="0.25">
      <c r="AF1216" s="1">
        <v>93082</v>
      </c>
      <c r="AG1216" s="1">
        <v>180</v>
      </c>
      <c r="AH1216" s="2">
        <v>178.24</v>
      </c>
    </row>
    <row r="1217" spans="32:34" x14ac:dyDescent="0.25">
      <c r="AF1217" s="1">
        <v>93172</v>
      </c>
      <c r="AG1217" s="1">
        <v>104</v>
      </c>
      <c r="AH1217" s="2">
        <v>93.26</v>
      </c>
    </row>
    <row r="1218" spans="32:34" x14ac:dyDescent="0.25">
      <c r="AF1218" s="1">
        <v>93178</v>
      </c>
      <c r="AG1218" s="1">
        <v>250</v>
      </c>
      <c r="AH1218" s="2">
        <v>3724.64</v>
      </c>
    </row>
    <row r="1219" spans="32:34" x14ac:dyDescent="0.25">
      <c r="AF1219" s="1">
        <v>93203</v>
      </c>
      <c r="AG1219" s="1">
        <v>220</v>
      </c>
      <c r="AH1219" s="2">
        <v>363.68</v>
      </c>
    </row>
    <row r="1220" spans="32:34" x14ac:dyDescent="0.25">
      <c r="AF1220" s="1">
        <v>93208</v>
      </c>
      <c r="AG1220" s="1">
        <v>104</v>
      </c>
      <c r="AH1220" s="2">
        <v>313.67</v>
      </c>
    </row>
    <row r="1221" spans="32:34" x14ac:dyDescent="0.25">
      <c r="AF1221" s="1">
        <v>93222</v>
      </c>
      <c r="AG1221" s="1">
        <v>450</v>
      </c>
      <c r="AH1221" s="2">
        <v>47.12</v>
      </c>
    </row>
    <row r="1222" spans="32:34" x14ac:dyDescent="0.25">
      <c r="AF1222" s="1">
        <v>93237</v>
      </c>
      <c r="AG1222" s="1">
        <v>280</v>
      </c>
      <c r="AH1222" s="2">
        <v>75.66</v>
      </c>
    </row>
    <row r="1223" spans="32:34" x14ac:dyDescent="0.25">
      <c r="AF1223" s="1">
        <v>93244</v>
      </c>
      <c r="AG1223" s="1">
        <v>450</v>
      </c>
      <c r="AH1223" s="2">
        <v>97.36</v>
      </c>
    </row>
    <row r="1224" spans="32:34" x14ac:dyDescent="0.25">
      <c r="AF1224" s="1">
        <v>93266</v>
      </c>
      <c r="AG1224" s="1">
        <v>250</v>
      </c>
      <c r="AH1224" s="2">
        <v>235.11</v>
      </c>
    </row>
    <row r="1225" spans="32:34" x14ac:dyDescent="0.25">
      <c r="AF1225" s="1">
        <v>93287</v>
      </c>
      <c r="AG1225" s="1">
        <v>290</v>
      </c>
      <c r="AH1225" s="2">
        <v>33.409999999999997</v>
      </c>
    </row>
    <row r="1226" spans="32:34" x14ac:dyDescent="0.25">
      <c r="AF1226" s="1">
        <v>93288</v>
      </c>
      <c r="AG1226" s="1">
        <v>250</v>
      </c>
      <c r="AH1226" s="2">
        <v>86.66</v>
      </c>
    </row>
    <row r="1227" spans="32:34" x14ac:dyDescent="0.25">
      <c r="AF1227" s="1">
        <v>93434</v>
      </c>
      <c r="AG1227" s="1">
        <v>320</v>
      </c>
      <c r="AH1227" s="2">
        <v>98.2</v>
      </c>
    </row>
    <row r="1228" spans="32:34" x14ac:dyDescent="0.25">
      <c r="AF1228" s="1">
        <v>93571</v>
      </c>
      <c r="AG1228" s="1">
        <v>300</v>
      </c>
      <c r="AH1228" s="2">
        <v>90.54</v>
      </c>
    </row>
    <row r="1229" spans="32:34" x14ac:dyDescent="0.25">
      <c r="AF1229" s="1">
        <v>93581</v>
      </c>
      <c r="AG1229" s="1">
        <v>260</v>
      </c>
      <c r="AH1229" s="2">
        <v>18.399999999999999</v>
      </c>
    </row>
    <row r="1230" spans="32:34" x14ac:dyDescent="0.25">
      <c r="AF1230" s="1">
        <v>93643</v>
      </c>
      <c r="AG1230" s="1">
        <v>220</v>
      </c>
      <c r="AH1230" s="2">
        <v>189.18</v>
      </c>
    </row>
    <row r="1231" spans="32:34" x14ac:dyDescent="0.25">
      <c r="AF1231" s="1">
        <v>93720</v>
      </c>
      <c r="AG1231" s="1">
        <v>260</v>
      </c>
      <c r="AH1231" s="2">
        <v>178.83</v>
      </c>
    </row>
    <row r="1232" spans="32:34" x14ac:dyDescent="0.25">
      <c r="AF1232" s="1">
        <v>93738</v>
      </c>
      <c r="AG1232" s="1">
        <v>150</v>
      </c>
      <c r="AH1232" s="2">
        <v>47.96</v>
      </c>
    </row>
    <row r="1233" spans="32:34" x14ac:dyDescent="0.25">
      <c r="AF1233" s="1">
        <v>93742</v>
      </c>
      <c r="AG1233" s="1">
        <v>280</v>
      </c>
      <c r="AH1233" s="2">
        <v>480.23</v>
      </c>
    </row>
    <row r="1234" spans="32:34" x14ac:dyDescent="0.25">
      <c r="AF1234" s="1">
        <v>93775</v>
      </c>
      <c r="AG1234" s="1">
        <v>300</v>
      </c>
      <c r="AH1234" s="2">
        <v>25.46</v>
      </c>
    </row>
    <row r="1235" spans="32:34" x14ac:dyDescent="0.25">
      <c r="AF1235" s="1">
        <v>93804</v>
      </c>
      <c r="AG1235" s="1">
        <v>220</v>
      </c>
      <c r="AH1235" s="2">
        <v>613.20000000000005</v>
      </c>
    </row>
    <row r="1236" spans="32:34" x14ac:dyDescent="0.25">
      <c r="AF1236" s="1">
        <v>93852</v>
      </c>
      <c r="AG1236" s="1">
        <v>555</v>
      </c>
      <c r="AH1236" s="2">
        <v>144.41999999999999</v>
      </c>
    </row>
    <row r="1237" spans="32:34" x14ac:dyDescent="0.25">
      <c r="AF1237" s="1">
        <v>93856</v>
      </c>
      <c r="AG1237" s="1">
        <v>290</v>
      </c>
      <c r="AH1237" s="2">
        <v>231</v>
      </c>
    </row>
    <row r="1238" spans="32:34" x14ac:dyDescent="0.25">
      <c r="AF1238" s="1">
        <v>93873</v>
      </c>
      <c r="AG1238" s="1">
        <v>340</v>
      </c>
      <c r="AH1238" s="2">
        <v>289.92</v>
      </c>
    </row>
    <row r="1239" spans="32:34" x14ac:dyDescent="0.25">
      <c r="AF1239" s="1">
        <v>93923</v>
      </c>
      <c r="AG1239" s="1">
        <v>650</v>
      </c>
      <c r="AH1239" s="2">
        <v>421.81</v>
      </c>
    </row>
    <row r="1240" spans="32:34" x14ac:dyDescent="0.25">
      <c r="AF1240" s="1">
        <v>93966</v>
      </c>
      <c r="AG1240" s="1">
        <v>260</v>
      </c>
      <c r="AH1240" s="2">
        <v>618.51</v>
      </c>
    </row>
    <row r="1241" spans="32:34" x14ac:dyDescent="0.25">
      <c r="AF1241" s="1">
        <v>93993</v>
      </c>
      <c r="AG1241" s="1">
        <v>320</v>
      </c>
      <c r="AH1241" s="2">
        <v>98.94</v>
      </c>
    </row>
    <row r="1242" spans="32:34" x14ac:dyDescent="0.25">
      <c r="AF1242" s="1">
        <v>93998</v>
      </c>
      <c r="AG1242" s="1">
        <v>555</v>
      </c>
      <c r="AH1242" s="2">
        <v>173.72</v>
      </c>
    </row>
    <row r="1243" spans="32:34" x14ac:dyDescent="0.25">
      <c r="AF1243" s="1">
        <v>94077</v>
      </c>
      <c r="AG1243" s="1">
        <v>250</v>
      </c>
      <c r="AH1243" s="2">
        <v>86.66</v>
      </c>
    </row>
    <row r="1244" spans="32:34" x14ac:dyDescent="0.25">
      <c r="AF1244" s="1">
        <v>94091</v>
      </c>
      <c r="AG1244" s="1">
        <v>150</v>
      </c>
      <c r="AH1244" s="2">
        <v>204.55</v>
      </c>
    </row>
    <row r="1245" spans="32:34" x14ac:dyDescent="0.25">
      <c r="AF1245" s="1">
        <v>94099</v>
      </c>
      <c r="AG1245" s="1">
        <v>150</v>
      </c>
      <c r="AH1245" s="2">
        <v>173.73</v>
      </c>
    </row>
    <row r="1246" spans="32:34" x14ac:dyDescent="0.25">
      <c r="AF1246" s="1">
        <v>94115</v>
      </c>
      <c r="AG1246" s="1">
        <v>280</v>
      </c>
      <c r="AH1246" s="2">
        <v>188.34</v>
      </c>
    </row>
    <row r="1247" spans="32:34" x14ac:dyDescent="0.25">
      <c r="AF1247" s="1">
        <v>94138</v>
      </c>
      <c r="AG1247" s="1">
        <v>104</v>
      </c>
      <c r="AH1247" s="2">
        <v>42.64</v>
      </c>
    </row>
    <row r="1248" spans="32:34" x14ac:dyDescent="0.25">
      <c r="AF1248" s="1">
        <v>94143</v>
      </c>
      <c r="AG1248" s="1">
        <v>150</v>
      </c>
      <c r="AH1248" s="2">
        <v>49.1</v>
      </c>
    </row>
    <row r="1249" spans="32:34" x14ac:dyDescent="0.25">
      <c r="AF1249" s="1">
        <v>94166</v>
      </c>
      <c r="AG1249" s="1">
        <v>280</v>
      </c>
      <c r="AH1249" s="2">
        <v>46.41</v>
      </c>
    </row>
    <row r="1250" spans="32:34" x14ac:dyDescent="0.25">
      <c r="AF1250" s="1">
        <v>94192</v>
      </c>
      <c r="AG1250" s="1">
        <v>220</v>
      </c>
      <c r="AH1250" s="2">
        <v>91.52</v>
      </c>
    </row>
    <row r="1251" spans="32:34" x14ac:dyDescent="0.25">
      <c r="AF1251" s="1">
        <v>94211</v>
      </c>
      <c r="AG1251" s="1">
        <v>290</v>
      </c>
      <c r="AH1251" s="2">
        <v>272.06</v>
      </c>
    </row>
    <row r="1252" spans="32:34" x14ac:dyDescent="0.25">
      <c r="AF1252" s="1">
        <v>94319</v>
      </c>
      <c r="AG1252" s="1">
        <v>320</v>
      </c>
      <c r="AH1252" s="2">
        <v>93.54</v>
      </c>
    </row>
    <row r="1253" spans="32:34" x14ac:dyDescent="0.25">
      <c r="AF1253" s="1">
        <v>94368</v>
      </c>
      <c r="AG1253" s="1">
        <v>280</v>
      </c>
      <c r="AH1253" s="2">
        <v>179.67</v>
      </c>
    </row>
    <row r="1254" spans="32:34" x14ac:dyDescent="0.25">
      <c r="AF1254" s="1">
        <v>94406</v>
      </c>
      <c r="AG1254" s="1">
        <v>370</v>
      </c>
      <c r="AH1254" s="2">
        <v>175.07</v>
      </c>
    </row>
    <row r="1255" spans="32:34" x14ac:dyDescent="0.25">
      <c r="AF1255" s="1">
        <v>94460</v>
      </c>
      <c r="AG1255" s="1">
        <v>180</v>
      </c>
      <c r="AH1255" s="2">
        <v>164.16</v>
      </c>
    </row>
    <row r="1256" spans="32:34" x14ac:dyDescent="0.25">
      <c r="AF1256" s="1">
        <v>94472</v>
      </c>
      <c r="AG1256" s="1">
        <v>280</v>
      </c>
      <c r="AH1256" s="2">
        <v>330.18</v>
      </c>
    </row>
    <row r="1257" spans="32:34" x14ac:dyDescent="0.25">
      <c r="AF1257" s="1">
        <v>94479</v>
      </c>
      <c r="AG1257" s="1">
        <v>150</v>
      </c>
      <c r="AH1257" s="2">
        <v>106.55</v>
      </c>
    </row>
    <row r="1258" spans="32:34" x14ac:dyDescent="0.25">
      <c r="AF1258" s="1">
        <v>94523</v>
      </c>
      <c r="AG1258" s="1">
        <v>250</v>
      </c>
      <c r="AH1258" s="2">
        <v>299.32</v>
      </c>
    </row>
    <row r="1259" spans="32:34" x14ac:dyDescent="0.25">
      <c r="AF1259" s="1">
        <v>94534</v>
      </c>
      <c r="AG1259" s="1">
        <v>370</v>
      </c>
      <c r="AH1259" s="2">
        <v>1777</v>
      </c>
    </row>
    <row r="1260" spans="32:34" x14ac:dyDescent="0.25">
      <c r="AF1260" s="1">
        <v>94535</v>
      </c>
      <c r="AG1260" s="1">
        <v>290</v>
      </c>
      <c r="AH1260" s="2">
        <v>264.51</v>
      </c>
    </row>
    <row r="1261" spans="32:34" x14ac:dyDescent="0.25">
      <c r="AF1261" s="1">
        <v>94567</v>
      </c>
      <c r="AG1261" s="1">
        <v>400</v>
      </c>
      <c r="AH1261" s="2">
        <v>42.69</v>
      </c>
    </row>
    <row r="1262" spans="32:34" x14ac:dyDescent="0.25">
      <c r="AF1262" s="1">
        <v>94588</v>
      </c>
      <c r="AG1262" s="1">
        <v>4980</v>
      </c>
      <c r="AH1262" s="2">
        <v>378.32</v>
      </c>
    </row>
    <row r="1263" spans="32:34" x14ac:dyDescent="0.25">
      <c r="AF1263" s="1">
        <v>94593</v>
      </c>
      <c r="AG1263" s="1">
        <v>4980</v>
      </c>
      <c r="AH1263" s="2">
        <v>557</v>
      </c>
    </row>
    <row r="1264" spans="32:34" x14ac:dyDescent="0.25">
      <c r="AF1264" s="1">
        <v>94595</v>
      </c>
      <c r="AG1264" s="1">
        <v>104</v>
      </c>
      <c r="AH1264" s="2">
        <v>272.3</v>
      </c>
    </row>
    <row r="1265" spans="32:34" x14ac:dyDescent="0.25">
      <c r="AF1265" s="1">
        <v>94617</v>
      </c>
      <c r="AG1265" s="1">
        <v>4980</v>
      </c>
      <c r="AH1265" s="2">
        <v>190.14</v>
      </c>
    </row>
    <row r="1266" spans="32:34" x14ac:dyDescent="0.25">
      <c r="AF1266" s="1">
        <v>94636</v>
      </c>
      <c r="AG1266" s="1">
        <v>150</v>
      </c>
      <c r="AH1266" s="2">
        <v>530.1</v>
      </c>
    </row>
    <row r="1267" spans="32:34" x14ac:dyDescent="0.25">
      <c r="AF1267" s="1">
        <v>94659</v>
      </c>
      <c r="AG1267" s="1">
        <v>250</v>
      </c>
      <c r="AH1267" s="2">
        <v>210.89</v>
      </c>
    </row>
    <row r="1268" spans="32:34" x14ac:dyDescent="0.25">
      <c r="AF1268" s="1">
        <v>94732</v>
      </c>
      <c r="AG1268" s="1">
        <v>150</v>
      </c>
      <c r="AH1268" s="2">
        <v>374.04</v>
      </c>
    </row>
    <row r="1269" spans="32:34" x14ac:dyDescent="0.25">
      <c r="AF1269" s="1">
        <v>94744</v>
      </c>
      <c r="AG1269" s="1">
        <v>4980</v>
      </c>
      <c r="AH1269" s="2">
        <v>188.54</v>
      </c>
    </row>
    <row r="1270" spans="32:34" x14ac:dyDescent="0.25">
      <c r="AF1270" s="1">
        <v>94748</v>
      </c>
      <c r="AG1270" s="1">
        <v>150</v>
      </c>
      <c r="AH1270" s="2">
        <v>174.11</v>
      </c>
    </row>
    <row r="1271" spans="32:34" x14ac:dyDescent="0.25">
      <c r="AF1271" s="1">
        <v>94758</v>
      </c>
      <c r="AG1271" s="1">
        <v>150</v>
      </c>
      <c r="AH1271" s="2">
        <v>180.77</v>
      </c>
    </row>
    <row r="1272" spans="32:34" x14ac:dyDescent="0.25">
      <c r="AF1272" s="1">
        <v>94957</v>
      </c>
      <c r="AG1272" s="1">
        <v>4980</v>
      </c>
      <c r="AH1272" s="2">
        <v>426.9</v>
      </c>
    </row>
    <row r="1273" spans="32:34" x14ac:dyDescent="0.25">
      <c r="AF1273" s="1">
        <v>95012</v>
      </c>
      <c r="AG1273" s="1">
        <v>4980</v>
      </c>
      <c r="AH1273" s="2">
        <v>42.69</v>
      </c>
    </row>
    <row r="1274" spans="32:34" x14ac:dyDescent="0.25">
      <c r="AF1274" s="1">
        <v>95069</v>
      </c>
      <c r="AG1274" s="1">
        <v>4980</v>
      </c>
      <c r="AH1274" s="2">
        <v>129.74</v>
      </c>
    </row>
    <row r="1275" spans="32:34" x14ac:dyDescent="0.25">
      <c r="AF1275" s="1">
        <v>95070</v>
      </c>
      <c r="AG1275" s="1">
        <v>320</v>
      </c>
      <c r="AH1275" s="2">
        <v>206.5</v>
      </c>
    </row>
    <row r="1276" spans="32:34" x14ac:dyDescent="0.25">
      <c r="AF1276" s="1">
        <v>95101</v>
      </c>
      <c r="AG1276" s="1">
        <v>450</v>
      </c>
      <c r="AH1276" s="2">
        <v>173.32</v>
      </c>
    </row>
    <row r="1277" spans="32:34" x14ac:dyDescent="0.25">
      <c r="AF1277" s="1">
        <v>95105</v>
      </c>
      <c r="AG1277" s="1">
        <v>260</v>
      </c>
      <c r="AH1277" s="2">
        <v>42.64</v>
      </c>
    </row>
    <row r="1278" spans="32:34" x14ac:dyDescent="0.25">
      <c r="AF1278" s="1">
        <v>95238</v>
      </c>
      <c r="AG1278" s="1">
        <v>150</v>
      </c>
      <c r="AH1278" s="2">
        <v>70.14</v>
      </c>
    </row>
    <row r="1279" spans="32:34" x14ac:dyDescent="0.25">
      <c r="AF1279" s="1">
        <v>95357</v>
      </c>
      <c r="AG1279" s="1">
        <v>400</v>
      </c>
      <c r="AH1279" s="2">
        <v>781.94</v>
      </c>
    </row>
    <row r="1280" spans="32:34" x14ac:dyDescent="0.25">
      <c r="AF1280" s="1">
        <v>95398</v>
      </c>
      <c r="AG1280" s="1">
        <v>260</v>
      </c>
      <c r="AH1280" s="2">
        <v>78.239999999999995</v>
      </c>
    </row>
    <row r="1281" spans="32:34" x14ac:dyDescent="0.25">
      <c r="AF1281" s="1">
        <v>95465</v>
      </c>
      <c r="AG1281" s="1">
        <v>650</v>
      </c>
      <c r="AH1281" s="2">
        <v>103.19</v>
      </c>
    </row>
    <row r="1282" spans="32:34" x14ac:dyDescent="0.25">
      <c r="AF1282" s="1">
        <v>95493</v>
      </c>
      <c r="AG1282" s="1">
        <v>340</v>
      </c>
      <c r="AH1282" s="2">
        <v>369.53</v>
      </c>
    </row>
    <row r="1283" spans="32:34" x14ac:dyDescent="0.25">
      <c r="AF1283" s="1">
        <v>95541</v>
      </c>
      <c r="AG1283" s="1">
        <v>555</v>
      </c>
      <c r="AH1283" s="2">
        <v>332.46</v>
      </c>
    </row>
    <row r="1284" spans="32:34" x14ac:dyDescent="0.25">
      <c r="AF1284" s="1">
        <v>95550</v>
      </c>
      <c r="AG1284" s="1">
        <v>360</v>
      </c>
      <c r="AH1284" s="2">
        <v>99.02</v>
      </c>
    </row>
    <row r="1285" spans="32:34" x14ac:dyDescent="0.25">
      <c r="AF1285" s="1">
        <v>95583</v>
      </c>
      <c r="AG1285" s="1">
        <v>777</v>
      </c>
      <c r="AH1285" s="2">
        <v>32.799999999999997</v>
      </c>
    </row>
    <row r="1286" spans="32:34" x14ac:dyDescent="0.25">
      <c r="AF1286" s="1">
        <v>95682</v>
      </c>
      <c r="AG1286" s="1">
        <v>290</v>
      </c>
      <c r="AH1286" s="2">
        <v>176.33</v>
      </c>
    </row>
    <row r="1287" spans="32:34" x14ac:dyDescent="0.25">
      <c r="AF1287" s="1">
        <v>95695</v>
      </c>
      <c r="AG1287" s="1">
        <v>400</v>
      </c>
      <c r="AH1287" s="2">
        <v>80.22</v>
      </c>
    </row>
    <row r="1288" spans="32:34" x14ac:dyDescent="0.25">
      <c r="AF1288" s="1">
        <v>95777</v>
      </c>
      <c r="AG1288" s="1">
        <v>300</v>
      </c>
      <c r="AH1288" s="2">
        <v>45.27</v>
      </c>
    </row>
    <row r="1289" spans="32:34" x14ac:dyDescent="0.25">
      <c r="AF1289" s="1">
        <v>95999</v>
      </c>
      <c r="AG1289" s="1">
        <v>450</v>
      </c>
      <c r="AH1289" s="2">
        <v>89.84</v>
      </c>
    </row>
    <row r="1290" spans="32:34" x14ac:dyDescent="0.25">
      <c r="AF1290" s="1">
        <v>96014</v>
      </c>
      <c r="AG1290" s="1">
        <v>4980</v>
      </c>
      <c r="AH1290" s="2">
        <v>269.27999999999997</v>
      </c>
    </row>
    <row r="1291" spans="32:34" x14ac:dyDescent="0.25">
      <c r="AF1291" s="1">
        <v>96044</v>
      </c>
      <c r="AG1291" s="1">
        <v>260</v>
      </c>
      <c r="AH1291" s="2">
        <v>184.78</v>
      </c>
    </row>
    <row r="1292" spans="32:34" x14ac:dyDescent="0.25">
      <c r="AF1292" s="1">
        <v>96080</v>
      </c>
      <c r="AG1292" s="1">
        <v>360</v>
      </c>
      <c r="AH1292" s="2">
        <v>36.130000000000003</v>
      </c>
    </row>
    <row r="1293" spans="32:34" x14ac:dyDescent="0.25">
      <c r="AF1293" s="1">
        <v>96132</v>
      </c>
      <c r="AG1293" s="1">
        <v>320</v>
      </c>
      <c r="AH1293" s="2">
        <v>183.6</v>
      </c>
    </row>
    <row r="1294" spans="32:34" x14ac:dyDescent="0.25">
      <c r="AF1294" s="1">
        <v>96153</v>
      </c>
      <c r="AG1294" s="1">
        <v>250</v>
      </c>
      <c r="AH1294" s="2">
        <v>5335.6</v>
      </c>
    </row>
    <row r="1295" spans="32:34" x14ac:dyDescent="0.25">
      <c r="AF1295" s="1">
        <v>96441</v>
      </c>
      <c r="AG1295" s="1">
        <v>260</v>
      </c>
      <c r="AH1295" s="2">
        <v>46.22</v>
      </c>
    </row>
    <row r="1296" spans="32:34" x14ac:dyDescent="0.25">
      <c r="AF1296" s="1">
        <v>96483</v>
      </c>
      <c r="AG1296" s="1">
        <v>104</v>
      </c>
      <c r="AH1296" s="2">
        <v>942.97</v>
      </c>
    </row>
    <row r="1297" spans="32:34" x14ac:dyDescent="0.25">
      <c r="AF1297" s="1">
        <v>96494</v>
      </c>
      <c r="AG1297" s="1">
        <v>400</v>
      </c>
      <c r="AH1297" s="2">
        <v>42.69</v>
      </c>
    </row>
    <row r="1298" spans="32:34" x14ac:dyDescent="0.25">
      <c r="AF1298" s="1">
        <v>96507</v>
      </c>
      <c r="AG1298" s="1">
        <v>370</v>
      </c>
      <c r="AH1298" s="2">
        <v>221.55</v>
      </c>
    </row>
    <row r="1299" spans="32:34" x14ac:dyDescent="0.25">
      <c r="AF1299" s="1">
        <v>96516</v>
      </c>
      <c r="AG1299" s="1">
        <v>777</v>
      </c>
      <c r="AH1299" s="2">
        <v>198.32</v>
      </c>
    </row>
    <row r="1300" spans="32:34" x14ac:dyDescent="0.25">
      <c r="AF1300" s="1">
        <v>96556</v>
      </c>
      <c r="AG1300" s="1">
        <v>250</v>
      </c>
      <c r="AH1300" s="2">
        <v>189.5</v>
      </c>
    </row>
    <row r="1301" spans="32:34" x14ac:dyDescent="0.25">
      <c r="AF1301" s="1">
        <v>96670</v>
      </c>
      <c r="AG1301" s="1">
        <v>340</v>
      </c>
      <c r="AH1301" s="2">
        <v>151.87</v>
      </c>
    </row>
    <row r="1302" spans="32:34" x14ac:dyDescent="0.25">
      <c r="AF1302" s="1">
        <v>96737</v>
      </c>
      <c r="AG1302" s="1">
        <v>340</v>
      </c>
      <c r="AH1302" s="2">
        <v>55.77</v>
      </c>
    </row>
    <row r="1303" spans="32:34" x14ac:dyDescent="0.25">
      <c r="AF1303" s="1">
        <v>96881</v>
      </c>
      <c r="AG1303" s="1">
        <v>777</v>
      </c>
      <c r="AH1303" s="2">
        <v>251.43</v>
      </c>
    </row>
    <row r="1304" spans="32:34" x14ac:dyDescent="0.25">
      <c r="AF1304" s="1">
        <v>96914</v>
      </c>
      <c r="AG1304" s="1">
        <v>777</v>
      </c>
      <c r="AH1304" s="2">
        <v>383.88</v>
      </c>
    </row>
    <row r="1305" spans="32:34" x14ac:dyDescent="0.25">
      <c r="AF1305" s="1">
        <v>96916</v>
      </c>
      <c r="AG1305" s="1">
        <v>340</v>
      </c>
      <c r="AH1305" s="2">
        <v>24.16</v>
      </c>
    </row>
    <row r="1306" spans="32:34" x14ac:dyDescent="0.25">
      <c r="AF1306" s="1">
        <v>96938</v>
      </c>
      <c r="AG1306" s="1">
        <v>290</v>
      </c>
      <c r="AH1306" s="2">
        <v>1799.97</v>
      </c>
    </row>
    <row r="1307" spans="32:34" x14ac:dyDescent="0.25">
      <c r="AF1307" s="1">
        <v>96951</v>
      </c>
      <c r="AG1307" s="1">
        <v>370</v>
      </c>
      <c r="AH1307" s="2">
        <v>132.9</v>
      </c>
    </row>
    <row r="1308" spans="32:34" x14ac:dyDescent="0.25">
      <c r="AF1308" s="1">
        <v>96978</v>
      </c>
      <c r="AG1308" s="1">
        <v>300</v>
      </c>
      <c r="AH1308" s="2">
        <v>216.36</v>
      </c>
    </row>
    <row r="1309" spans="32:34" x14ac:dyDescent="0.25">
      <c r="AF1309" s="1">
        <v>97003</v>
      </c>
      <c r="AG1309" s="1">
        <v>500</v>
      </c>
      <c r="AH1309" s="2">
        <v>143.91</v>
      </c>
    </row>
    <row r="1310" spans="32:34" x14ac:dyDescent="0.25">
      <c r="AF1310" s="1">
        <v>97035</v>
      </c>
      <c r="AG1310" s="1">
        <v>340</v>
      </c>
      <c r="AH1310" s="2">
        <v>47.88</v>
      </c>
    </row>
    <row r="1311" spans="32:34" x14ac:dyDescent="0.25">
      <c r="AF1311" s="1">
        <v>97173</v>
      </c>
      <c r="AG1311" s="1">
        <v>290</v>
      </c>
      <c r="AH1311" s="2">
        <v>189.5</v>
      </c>
    </row>
    <row r="1312" spans="32:34" x14ac:dyDescent="0.25">
      <c r="AF1312" s="1">
        <v>97221</v>
      </c>
      <c r="AG1312" s="1">
        <v>260</v>
      </c>
      <c r="AH1312" s="2">
        <v>20.58</v>
      </c>
    </row>
    <row r="1313" spans="32:34" x14ac:dyDescent="0.25">
      <c r="AF1313" s="1">
        <v>97233</v>
      </c>
      <c r="AG1313" s="1">
        <v>150</v>
      </c>
      <c r="AH1313" s="2">
        <v>42.05</v>
      </c>
    </row>
    <row r="1314" spans="32:34" x14ac:dyDescent="0.25">
      <c r="AF1314" s="1">
        <v>97252</v>
      </c>
      <c r="AG1314" s="1">
        <v>150</v>
      </c>
      <c r="AH1314" s="2">
        <v>101.72</v>
      </c>
    </row>
    <row r="1315" spans="32:34" x14ac:dyDescent="0.25">
      <c r="AF1315" s="1">
        <v>97365</v>
      </c>
      <c r="AG1315" s="1">
        <v>555</v>
      </c>
      <c r="AH1315" s="2">
        <v>52.44</v>
      </c>
    </row>
    <row r="1316" spans="32:34" x14ac:dyDescent="0.25">
      <c r="AF1316" s="1">
        <v>97400</v>
      </c>
      <c r="AG1316" s="1">
        <v>180</v>
      </c>
      <c r="AH1316" s="2">
        <v>234.4</v>
      </c>
    </row>
    <row r="1317" spans="32:34" x14ac:dyDescent="0.25">
      <c r="AF1317" s="1">
        <v>97424</v>
      </c>
      <c r="AG1317" s="1">
        <v>4980</v>
      </c>
      <c r="AH1317" s="2">
        <v>42.69</v>
      </c>
    </row>
    <row r="1318" spans="32:34" x14ac:dyDescent="0.25">
      <c r="AF1318" s="1">
        <v>97439</v>
      </c>
      <c r="AG1318" s="1">
        <v>150</v>
      </c>
      <c r="AH1318" s="2">
        <v>118.25</v>
      </c>
    </row>
    <row r="1319" spans="32:34" x14ac:dyDescent="0.25">
      <c r="AF1319" s="1">
        <v>97531</v>
      </c>
      <c r="AG1319" s="1">
        <v>250</v>
      </c>
      <c r="AH1319" s="2">
        <v>51.9</v>
      </c>
    </row>
    <row r="1320" spans="32:34" x14ac:dyDescent="0.25">
      <c r="AF1320" s="1">
        <v>97542</v>
      </c>
      <c r="AG1320" s="1">
        <v>400</v>
      </c>
      <c r="AH1320" s="2">
        <v>200.22</v>
      </c>
    </row>
    <row r="1321" spans="32:34" x14ac:dyDescent="0.25">
      <c r="AF1321" s="1">
        <v>97548</v>
      </c>
      <c r="AG1321" s="1">
        <v>104</v>
      </c>
      <c r="AH1321" s="2">
        <v>225.18</v>
      </c>
    </row>
    <row r="1322" spans="32:34" x14ac:dyDescent="0.25">
      <c r="AF1322" s="1">
        <v>97629</v>
      </c>
      <c r="AG1322" s="1">
        <v>450</v>
      </c>
      <c r="AH1322" s="2">
        <v>184.78</v>
      </c>
    </row>
    <row r="1323" spans="32:34" x14ac:dyDescent="0.25">
      <c r="AF1323" s="1">
        <v>97719</v>
      </c>
      <c r="AG1323" s="1">
        <v>150</v>
      </c>
      <c r="AH1323" s="2">
        <v>88.35</v>
      </c>
    </row>
    <row r="1324" spans="32:34" x14ac:dyDescent="0.25">
      <c r="AF1324" s="1">
        <v>97798</v>
      </c>
      <c r="AG1324" s="1">
        <v>150</v>
      </c>
      <c r="AH1324" s="2">
        <v>41.93</v>
      </c>
    </row>
    <row r="1325" spans="32:34" x14ac:dyDescent="0.25">
      <c r="AF1325" s="1">
        <v>97800</v>
      </c>
      <c r="AG1325" s="1">
        <v>777</v>
      </c>
      <c r="AH1325" s="2">
        <v>65.599999999999994</v>
      </c>
    </row>
    <row r="1326" spans="32:34" x14ac:dyDescent="0.25">
      <c r="AF1326" s="1">
        <v>97945</v>
      </c>
      <c r="AG1326" s="1">
        <v>4980</v>
      </c>
      <c r="AH1326" s="2">
        <v>25.61</v>
      </c>
    </row>
    <row r="1327" spans="32:34" x14ac:dyDescent="0.25">
      <c r="AF1327" s="1">
        <v>97977</v>
      </c>
      <c r="AG1327" s="1">
        <v>4980</v>
      </c>
      <c r="AH1327" s="2">
        <v>129.08000000000001</v>
      </c>
    </row>
    <row r="1328" spans="32:34" x14ac:dyDescent="0.25">
      <c r="AF1328" s="1">
        <v>98020</v>
      </c>
      <c r="AG1328" s="1">
        <v>555</v>
      </c>
      <c r="AH1328" s="2">
        <v>1559.8</v>
      </c>
    </row>
    <row r="1329" spans="32:34" x14ac:dyDescent="0.25">
      <c r="AF1329" s="1">
        <v>98047</v>
      </c>
      <c r="AG1329" s="1">
        <v>104</v>
      </c>
      <c r="AH1329" s="2">
        <v>194.58</v>
      </c>
    </row>
    <row r="1330" spans="32:34" x14ac:dyDescent="0.25">
      <c r="AF1330" s="1">
        <v>98096</v>
      </c>
      <c r="AG1330" s="1">
        <v>370</v>
      </c>
      <c r="AH1330" s="2">
        <v>285.72000000000003</v>
      </c>
    </row>
    <row r="1331" spans="32:34" x14ac:dyDescent="0.25">
      <c r="AF1331" s="1">
        <v>98126</v>
      </c>
      <c r="AG1331" s="1">
        <v>320</v>
      </c>
      <c r="AH1331" s="2">
        <v>94.25</v>
      </c>
    </row>
    <row r="1332" spans="32:34" x14ac:dyDescent="0.25">
      <c r="AF1332" s="1">
        <v>98320</v>
      </c>
      <c r="AG1332" s="1">
        <v>370</v>
      </c>
      <c r="AH1332" s="2">
        <v>94.5</v>
      </c>
    </row>
    <row r="1333" spans="32:34" x14ac:dyDescent="0.25">
      <c r="AF1333" s="1">
        <v>98323</v>
      </c>
      <c r="AG1333" s="1">
        <v>650</v>
      </c>
      <c r="AH1333" s="2">
        <v>95.84</v>
      </c>
    </row>
    <row r="1334" spans="32:34" x14ac:dyDescent="0.25">
      <c r="AF1334" s="1">
        <v>98397</v>
      </c>
      <c r="AG1334" s="1">
        <v>555</v>
      </c>
      <c r="AH1334" s="2">
        <v>287.08</v>
      </c>
    </row>
    <row r="1335" spans="32:34" x14ac:dyDescent="0.25">
      <c r="AF1335" s="1">
        <v>98409</v>
      </c>
      <c r="AG1335" s="1">
        <v>150</v>
      </c>
      <c r="AH1335" s="2">
        <v>42.69</v>
      </c>
    </row>
    <row r="1336" spans="32:34" x14ac:dyDescent="0.25">
      <c r="AF1336" s="1">
        <v>98531</v>
      </c>
      <c r="AG1336" s="1">
        <v>4980</v>
      </c>
      <c r="AH1336" s="2">
        <v>93.26</v>
      </c>
    </row>
    <row r="1337" spans="32:34" x14ac:dyDescent="0.25">
      <c r="AF1337" s="1">
        <v>98536</v>
      </c>
      <c r="AG1337" s="1">
        <v>150</v>
      </c>
      <c r="AH1337" s="2">
        <v>128.06</v>
      </c>
    </row>
    <row r="1338" spans="32:34" x14ac:dyDescent="0.25">
      <c r="AF1338" s="1">
        <v>98539</v>
      </c>
      <c r="AG1338" s="1">
        <v>290</v>
      </c>
      <c r="AH1338" s="2">
        <v>190.14</v>
      </c>
    </row>
    <row r="1339" spans="32:34" x14ac:dyDescent="0.25">
      <c r="AF1339" s="1">
        <v>98612</v>
      </c>
      <c r="AG1339" s="1">
        <v>180</v>
      </c>
      <c r="AH1339" s="2">
        <v>193.28</v>
      </c>
    </row>
    <row r="1340" spans="32:34" x14ac:dyDescent="0.25">
      <c r="AF1340" s="1">
        <v>98771</v>
      </c>
      <c r="AG1340" s="1">
        <v>400</v>
      </c>
      <c r="AH1340" s="2">
        <v>48.71</v>
      </c>
    </row>
    <row r="1341" spans="32:34" x14ac:dyDescent="0.25">
      <c r="AF1341" s="1">
        <v>98774</v>
      </c>
      <c r="AG1341" s="1">
        <v>4980</v>
      </c>
      <c r="AH1341" s="2">
        <v>48.94</v>
      </c>
    </row>
    <row r="1342" spans="32:34" x14ac:dyDescent="0.25">
      <c r="AF1342" s="1">
        <v>98869</v>
      </c>
      <c r="AG1342" s="1">
        <v>4980</v>
      </c>
      <c r="AH1342" s="2">
        <v>185.33</v>
      </c>
    </row>
    <row r="1343" spans="32:34" x14ac:dyDescent="0.25">
      <c r="AF1343" s="1">
        <v>98877</v>
      </c>
      <c r="AG1343" s="1">
        <v>180</v>
      </c>
      <c r="AH1343" s="2">
        <v>18.02</v>
      </c>
    </row>
    <row r="1344" spans="32:34" x14ac:dyDescent="0.25">
      <c r="AF1344" s="1">
        <v>98891</v>
      </c>
      <c r="AG1344" s="1">
        <v>104</v>
      </c>
      <c r="AH1344" s="2">
        <v>94.7</v>
      </c>
    </row>
    <row r="1345" spans="32:34" x14ac:dyDescent="0.25">
      <c r="AF1345" s="1">
        <v>98906</v>
      </c>
      <c r="AG1345" s="1">
        <v>150</v>
      </c>
      <c r="AH1345" s="2">
        <v>112.07</v>
      </c>
    </row>
    <row r="1346" spans="32:34" x14ac:dyDescent="0.25">
      <c r="AF1346" s="1">
        <v>98927</v>
      </c>
      <c r="AG1346" s="1">
        <v>150</v>
      </c>
      <c r="AH1346" s="2">
        <v>235.95</v>
      </c>
    </row>
    <row r="1347" spans="32:34" x14ac:dyDescent="0.25">
      <c r="AF1347" s="1">
        <v>98989</v>
      </c>
      <c r="AG1347" s="1">
        <v>290</v>
      </c>
      <c r="AH1347" s="2">
        <v>176.33</v>
      </c>
    </row>
    <row r="1348" spans="32:34" x14ac:dyDescent="0.25">
      <c r="AF1348" s="1">
        <v>99093</v>
      </c>
      <c r="AG1348" s="1">
        <v>104</v>
      </c>
      <c r="AH1348" s="2">
        <v>386.82</v>
      </c>
    </row>
    <row r="1349" spans="32:34" x14ac:dyDescent="0.25">
      <c r="AF1349" s="1">
        <v>99096</v>
      </c>
      <c r="AG1349" s="1">
        <v>4980</v>
      </c>
      <c r="AH1349" s="2">
        <v>84.7</v>
      </c>
    </row>
    <row r="1350" spans="32:34" x14ac:dyDescent="0.25">
      <c r="AF1350" s="1">
        <v>99226</v>
      </c>
      <c r="AG1350" s="1">
        <v>150</v>
      </c>
      <c r="AH1350" s="2">
        <v>41.93</v>
      </c>
    </row>
    <row r="1351" spans="32:34" x14ac:dyDescent="0.25">
      <c r="AF1351" s="1">
        <v>99247</v>
      </c>
      <c r="AG1351" s="1">
        <v>250</v>
      </c>
      <c r="AH1351" s="2">
        <v>192.88</v>
      </c>
    </row>
    <row r="1352" spans="32:34" x14ac:dyDescent="0.25">
      <c r="AF1352" s="1">
        <v>99306</v>
      </c>
      <c r="AG1352" s="1">
        <v>300</v>
      </c>
      <c r="AH1352" s="2">
        <v>2614.16</v>
      </c>
    </row>
    <row r="1353" spans="32:34" x14ac:dyDescent="0.25">
      <c r="AF1353" s="1">
        <v>99343</v>
      </c>
      <c r="AG1353" s="1">
        <v>280</v>
      </c>
      <c r="AH1353" s="2">
        <v>1178.94</v>
      </c>
    </row>
    <row r="1354" spans="32:34" x14ac:dyDescent="0.25">
      <c r="AF1354" s="1">
        <v>99416</v>
      </c>
      <c r="AG1354" s="1">
        <v>4980</v>
      </c>
      <c r="AH1354" s="2">
        <v>262.87</v>
      </c>
    </row>
    <row r="1355" spans="32:34" x14ac:dyDescent="0.25">
      <c r="AF1355" s="1">
        <v>99479</v>
      </c>
      <c r="AG1355" s="1">
        <v>220</v>
      </c>
      <c r="AH1355" s="2">
        <v>66.42</v>
      </c>
    </row>
    <row r="1356" spans="32:34" x14ac:dyDescent="0.25">
      <c r="AF1356" s="1">
        <v>99521</v>
      </c>
      <c r="AG1356" s="1">
        <v>280</v>
      </c>
      <c r="AH1356" s="2">
        <v>213.23</v>
      </c>
    </row>
    <row r="1357" spans="32:34" x14ac:dyDescent="0.25">
      <c r="AF1357" s="1">
        <v>99534</v>
      </c>
      <c r="AG1357" s="1">
        <v>220</v>
      </c>
      <c r="AH1357" s="2">
        <v>110.41</v>
      </c>
    </row>
    <row r="1358" spans="32:34" x14ac:dyDescent="0.25">
      <c r="AF1358" s="1">
        <v>99582</v>
      </c>
      <c r="AG1358" s="1">
        <v>320</v>
      </c>
      <c r="AH1358" s="2">
        <v>93.32</v>
      </c>
    </row>
    <row r="1359" spans="32:34" x14ac:dyDescent="0.25">
      <c r="AF1359" s="1">
        <v>99683</v>
      </c>
      <c r="AG1359" s="1">
        <v>320</v>
      </c>
      <c r="AH1359" s="2">
        <v>61.56</v>
      </c>
    </row>
    <row r="1360" spans="32:34" x14ac:dyDescent="0.25">
      <c r="AF1360" s="1">
        <v>99696</v>
      </c>
      <c r="AG1360" s="1">
        <v>650</v>
      </c>
      <c r="AH1360" s="2">
        <v>93.3</v>
      </c>
    </row>
    <row r="1361" spans="32:34" x14ac:dyDescent="0.25">
      <c r="AF1361" s="1">
        <v>99700</v>
      </c>
      <c r="AG1361" s="1">
        <v>360</v>
      </c>
      <c r="AH1361" s="2">
        <v>271.62</v>
      </c>
    </row>
    <row r="1362" spans="32:34" x14ac:dyDescent="0.25">
      <c r="AF1362" s="1">
        <v>99744</v>
      </c>
      <c r="AG1362" s="1">
        <v>4980</v>
      </c>
      <c r="AH1362" s="2">
        <v>128.07</v>
      </c>
    </row>
    <row r="1363" spans="32:34" x14ac:dyDescent="0.25">
      <c r="AF1363" s="1">
        <v>99801</v>
      </c>
      <c r="AG1363" s="1">
        <v>360</v>
      </c>
      <c r="AH1363" s="2">
        <v>2884.58</v>
      </c>
    </row>
    <row r="1364" spans="32:34" x14ac:dyDescent="0.25">
      <c r="AF1364" s="1">
        <v>99898</v>
      </c>
      <c r="AG1364" s="1">
        <v>104</v>
      </c>
      <c r="AH1364" s="2">
        <v>255.36</v>
      </c>
    </row>
    <row r="1365" spans="32:34" x14ac:dyDescent="0.25">
      <c r="AF1365" s="1">
        <v>99962</v>
      </c>
      <c r="AG1365" s="1">
        <v>150</v>
      </c>
      <c r="AH1365" s="2">
        <v>463.76</v>
      </c>
    </row>
    <row r="1366" spans="32:34" x14ac:dyDescent="0.25">
      <c r="AF1366" s="1">
        <v>100000</v>
      </c>
      <c r="AG1366" s="1">
        <v>400</v>
      </c>
      <c r="AH1366" s="2">
        <v>125.68</v>
      </c>
    </row>
    <row r="1367" spans="32:34" x14ac:dyDescent="0.25">
      <c r="AF1367" s="1">
        <v>100012</v>
      </c>
      <c r="AG1367" s="1">
        <v>104</v>
      </c>
      <c r="AH1367" s="2">
        <v>89.28</v>
      </c>
    </row>
    <row r="1368" spans="32:34" x14ac:dyDescent="0.25">
      <c r="AF1368" s="1">
        <v>100037</v>
      </c>
      <c r="AG1368" s="1">
        <v>777</v>
      </c>
      <c r="AH1368" s="2">
        <v>575.73</v>
      </c>
    </row>
    <row r="1369" spans="32:34" x14ac:dyDescent="0.25">
      <c r="AF1369" s="1">
        <v>100039</v>
      </c>
      <c r="AG1369" s="1">
        <v>4980</v>
      </c>
      <c r="AH1369" s="2">
        <v>257.52</v>
      </c>
    </row>
    <row r="1370" spans="32:34" x14ac:dyDescent="0.25">
      <c r="AF1370" s="1">
        <v>100095</v>
      </c>
      <c r="AG1370" s="1">
        <v>450</v>
      </c>
      <c r="AH1370" s="2">
        <v>910.1</v>
      </c>
    </row>
    <row r="1371" spans="32:34" x14ac:dyDescent="0.25">
      <c r="AF1371" s="1">
        <v>100102</v>
      </c>
      <c r="AG1371" s="1">
        <v>150</v>
      </c>
      <c r="AH1371" s="2">
        <v>41.93</v>
      </c>
    </row>
    <row r="1372" spans="32:34" x14ac:dyDescent="0.25">
      <c r="AF1372" s="1">
        <v>100327</v>
      </c>
      <c r="AG1372" s="1">
        <v>250</v>
      </c>
      <c r="AH1372" s="2">
        <v>144.78</v>
      </c>
    </row>
    <row r="1373" spans="32:34" x14ac:dyDescent="0.25">
      <c r="AF1373" s="1">
        <v>100416</v>
      </c>
      <c r="AG1373" s="1">
        <v>555</v>
      </c>
      <c r="AH1373" s="2">
        <v>163.55000000000001</v>
      </c>
    </row>
    <row r="1374" spans="32:34" x14ac:dyDescent="0.25">
      <c r="AF1374" s="1">
        <v>100419</v>
      </c>
      <c r="AG1374" s="1">
        <v>340</v>
      </c>
      <c r="AH1374" s="2">
        <v>117.58</v>
      </c>
    </row>
    <row r="1375" spans="32:34" x14ac:dyDescent="0.25">
      <c r="AF1375" s="1">
        <v>100506</v>
      </c>
      <c r="AG1375" s="1">
        <v>290</v>
      </c>
      <c r="AH1375" s="2">
        <v>28.38</v>
      </c>
    </row>
    <row r="1376" spans="32:34" x14ac:dyDescent="0.25">
      <c r="AF1376" s="1">
        <v>100604</v>
      </c>
      <c r="AG1376" s="1">
        <v>250</v>
      </c>
      <c r="AH1376" s="2">
        <v>192.91</v>
      </c>
    </row>
    <row r="1377" spans="32:34" x14ac:dyDescent="0.25">
      <c r="AF1377" s="1">
        <v>100673</v>
      </c>
      <c r="AG1377" s="1">
        <v>300</v>
      </c>
      <c r="AH1377" s="2">
        <v>70.599999999999994</v>
      </c>
    </row>
    <row r="1378" spans="32:34" x14ac:dyDescent="0.25">
      <c r="AF1378" s="1">
        <v>100684</v>
      </c>
      <c r="AG1378" s="1">
        <v>104</v>
      </c>
      <c r="AH1378" s="2">
        <v>85.38</v>
      </c>
    </row>
    <row r="1379" spans="32:34" x14ac:dyDescent="0.25">
      <c r="AF1379" s="1">
        <v>100693</v>
      </c>
      <c r="AG1379" s="1">
        <v>250</v>
      </c>
      <c r="AH1379" s="2">
        <v>77.2</v>
      </c>
    </row>
    <row r="1380" spans="32:34" x14ac:dyDescent="0.25">
      <c r="AF1380" s="1">
        <v>100695</v>
      </c>
      <c r="AG1380" s="1">
        <v>340</v>
      </c>
      <c r="AH1380" s="2">
        <v>130.29</v>
      </c>
    </row>
    <row r="1381" spans="32:34" x14ac:dyDescent="0.25">
      <c r="AF1381" s="1">
        <v>100704</v>
      </c>
      <c r="AG1381" s="1">
        <v>280</v>
      </c>
      <c r="AH1381" s="2">
        <v>200.7</v>
      </c>
    </row>
    <row r="1382" spans="32:34" x14ac:dyDescent="0.25">
      <c r="AF1382" s="1">
        <v>100747</v>
      </c>
      <c r="AG1382" s="1">
        <v>250</v>
      </c>
      <c r="AH1382" s="2">
        <v>14.48</v>
      </c>
    </row>
    <row r="1383" spans="32:34" x14ac:dyDescent="0.25">
      <c r="AF1383" s="1">
        <v>100749</v>
      </c>
      <c r="AG1383" s="1">
        <v>340</v>
      </c>
      <c r="AH1383" s="2">
        <v>1060.44</v>
      </c>
    </row>
    <row r="1384" spans="32:34" x14ac:dyDescent="0.25">
      <c r="AF1384" s="1">
        <v>100791</v>
      </c>
      <c r="AG1384" s="1">
        <v>150</v>
      </c>
      <c r="AH1384" s="2">
        <v>42.69</v>
      </c>
    </row>
    <row r="1385" spans="32:34" x14ac:dyDescent="0.25">
      <c r="AF1385" s="1">
        <v>100846</v>
      </c>
      <c r="AG1385" s="1">
        <v>340</v>
      </c>
      <c r="AH1385" s="2">
        <v>226.25</v>
      </c>
    </row>
    <row r="1386" spans="32:34" x14ac:dyDescent="0.25">
      <c r="AF1386" s="1">
        <v>100847</v>
      </c>
      <c r="AG1386" s="1">
        <v>400</v>
      </c>
      <c r="AH1386" s="2">
        <v>5.15</v>
      </c>
    </row>
    <row r="1387" spans="32:34" x14ac:dyDescent="0.25">
      <c r="AF1387" s="1">
        <v>100852</v>
      </c>
      <c r="AG1387" s="1">
        <v>555</v>
      </c>
      <c r="AH1387" s="2">
        <v>141.62</v>
      </c>
    </row>
    <row r="1388" spans="32:34" x14ac:dyDescent="0.25">
      <c r="AF1388" s="1">
        <v>100910</v>
      </c>
      <c r="AG1388" s="1">
        <v>104</v>
      </c>
      <c r="AH1388" s="2">
        <v>76.69</v>
      </c>
    </row>
    <row r="1389" spans="32:34" x14ac:dyDescent="0.25">
      <c r="AF1389" s="1">
        <v>101024</v>
      </c>
      <c r="AG1389" s="1">
        <v>260</v>
      </c>
      <c r="AH1389" s="2">
        <v>44.64</v>
      </c>
    </row>
    <row r="1390" spans="32:34" x14ac:dyDescent="0.25">
      <c r="AF1390" s="1">
        <v>101034</v>
      </c>
      <c r="AG1390" s="1">
        <v>150</v>
      </c>
      <c r="AH1390" s="2">
        <v>46.54</v>
      </c>
    </row>
    <row r="1391" spans="32:34" x14ac:dyDescent="0.25">
      <c r="AF1391" s="1">
        <v>101066</v>
      </c>
      <c r="AG1391" s="1">
        <v>280</v>
      </c>
      <c r="AH1391" s="2">
        <v>261</v>
      </c>
    </row>
    <row r="1392" spans="32:34" x14ac:dyDescent="0.25">
      <c r="AF1392" s="1">
        <v>101139</v>
      </c>
      <c r="AG1392" s="1">
        <v>150</v>
      </c>
      <c r="AH1392" s="2">
        <v>857.76</v>
      </c>
    </row>
    <row r="1393" spans="32:34" x14ac:dyDescent="0.25">
      <c r="AF1393" s="1">
        <v>101145</v>
      </c>
      <c r="AG1393" s="1">
        <v>290</v>
      </c>
      <c r="AH1393" s="2">
        <v>72.84</v>
      </c>
    </row>
    <row r="1394" spans="32:34" x14ac:dyDescent="0.25">
      <c r="AF1394" s="1">
        <v>101202</v>
      </c>
      <c r="AG1394" s="1">
        <v>650</v>
      </c>
      <c r="AH1394" s="2">
        <v>26.23</v>
      </c>
    </row>
    <row r="1395" spans="32:34" x14ac:dyDescent="0.25">
      <c r="AF1395" s="1">
        <v>101211</v>
      </c>
      <c r="AG1395" s="1">
        <v>260</v>
      </c>
      <c r="AH1395" s="2">
        <v>59.16</v>
      </c>
    </row>
    <row r="1396" spans="32:34" x14ac:dyDescent="0.25">
      <c r="AF1396" s="1">
        <v>101213</v>
      </c>
      <c r="AG1396" s="1">
        <v>280</v>
      </c>
      <c r="AH1396" s="2">
        <v>70.14</v>
      </c>
    </row>
    <row r="1397" spans="32:34" x14ac:dyDescent="0.25">
      <c r="AF1397" s="1">
        <v>101238</v>
      </c>
      <c r="AG1397" s="1">
        <v>150</v>
      </c>
      <c r="AH1397" s="2">
        <v>87.08</v>
      </c>
    </row>
    <row r="1398" spans="32:34" x14ac:dyDescent="0.25">
      <c r="AF1398" s="1">
        <v>101239</v>
      </c>
      <c r="AG1398" s="1">
        <v>280</v>
      </c>
      <c r="AH1398" s="2">
        <v>88.95</v>
      </c>
    </row>
    <row r="1399" spans="32:34" x14ac:dyDescent="0.25">
      <c r="AF1399" s="1">
        <v>101266</v>
      </c>
      <c r="AG1399" s="1">
        <v>320</v>
      </c>
      <c r="AH1399" s="2">
        <v>117.77</v>
      </c>
    </row>
    <row r="1400" spans="32:34" x14ac:dyDescent="0.25">
      <c r="AF1400" s="1">
        <v>101331</v>
      </c>
      <c r="AG1400" s="1">
        <v>320</v>
      </c>
      <c r="AH1400" s="2">
        <v>46.4</v>
      </c>
    </row>
    <row r="1401" spans="32:34" x14ac:dyDescent="0.25">
      <c r="AF1401" s="1">
        <v>101405</v>
      </c>
      <c r="AG1401" s="1">
        <v>450</v>
      </c>
      <c r="AH1401" s="2">
        <v>46.59</v>
      </c>
    </row>
    <row r="1402" spans="32:34" x14ac:dyDescent="0.25">
      <c r="AF1402" s="1">
        <v>101442</v>
      </c>
      <c r="AG1402" s="1">
        <v>220</v>
      </c>
      <c r="AH1402" s="2">
        <v>184.78</v>
      </c>
    </row>
    <row r="1403" spans="32:34" x14ac:dyDescent="0.25">
      <c r="AF1403" s="1">
        <v>101496</v>
      </c>
      <c r="AG1403" s="1">
        <v>4980</v>
      </c>
      <c r="AH1403" s="2">
        <v>195.58</v>
      </c>
    </row>
    <row r="1404" spans="32:34" x14ac:dyDescent="0.25">
      <c r="AF1404" s="1">
        <v>101500</v>
      </c>
      <c r="AG1404" s="1">
        <v>150</v>
      </c>
      <c r="AH1404" s="2">
        <v>131.04</v>
      </c>
    </row>
    <row r="1405" spans="32:34" x14ac:dyDescent="0.25">
      <c r="AF1405" s="1">
        <v>101547</v>
      </c>
      <c r="AG1405" s="1">
        <v>280</v>
      </c>
      <c r="AH1405" s="2">
        <v>46.41</v>
      </c>
    </row>
    <row r="1406" spans="32:34" x14ac:dyDescent="0.25">
      <c r="AF1406" s="1">
        <v>101670</v>
      </c>
      <c r="AG1406" s="1">
        <v>340</v>
      </c>
      <c r="AH1406" s="2">
        <v>793.38</v>
      </c>
    </row>
    <row r="1407" spans="32:34" x14ac:dyDescent="0.25">
      <c r="AF1407" s="1">
        <v>101740</v>
      </c>
      <c r="AG1407" s="1">
        <v>290</v>
      </c>
      <c r="AH1407" s="2">
        <v>131.94</v>
      </c>
    </row>
    <row r="1408" spans="32:34" x14ac:dyDescent="0.25">
      <c r="AF1408" s="1">
        <v>101844</v>
      </c>
      <c r="AG1408" s="1">
        <v>260</v>
      </c>
      <c r="AH1408" s="2">
        <v>1063.78</v>
      </c>
    </row>
    <row r="1409" spans="32:34" x14ac:dyDescent="0.25">
      <c r="AF1409" s="1">
        <v>102001</v>
      </c>
      <c r="AG1409" s="1">
        <v>340</v>
      </c>
      <c r="AH1409" s="2">
        <v>89.84</v>
      </c>
    </row>
    <row r="1410" spans="32:34" x14ac:dyDescent="0.25">
      <c r="AF1410" s="1">
        <v>102179</v>
      </c>
      <c r="AG1410" s="1">
        <v>150</v>
      </c>
      <c r="AH1410" s="2">
        <v>503.7</v>
      </c>
    </row>
    <row r="1411" spans="32:34" x14ac:dyDescent="0.25">
      <c r="AF1411" s="1">
        <v>102305</v>
      </c>
      <c r="AG1411" s="1">
        <v>340</v>
      </c>
      <c r="AH1411" s="2">
        <v>38.67</v>
      </c>
    </row>
    <row r="1412" spans="32:34" x14ac:dyDescent="0.25">
      <c r="AF1412" s="1">
        <v>102825</v>
      </c>
      <c r="AG1412" s="1">
        <v>360</v>
      </c>
      <c r="AH1412" s="2">
        <v>287.13</v>
      </c>
    </row>
    <row r="1413" spans="32:34" x14ac:dyDescent="0.25">
      <c r="AF1413" s="1">
        <v>102906</v>
      </c>
      <c r="AG1413" s="1">
        <v>340</v>
      </c>
      <c r="AH1413" s="2">
        <v>90.54</v>
      </c>
    </row>
    <row r="1414" spans="32:34" x14ac:dyDescent="0.25">
      <c r="AF1414" s="1">
        <v>103079</v>
      </c>
      <c r="AG1414" s="1">
        <v>340</v>
      </c>
      <c r="AH1414" s="2">
        <v>50.92</v>
      </c>
    </row>
    <row r="1415" spans="32:34" x14ac:dyDescent="0.25">
      <c r="AF1415" s="1">
        <v>103364</v>
      </c>
      <c r="AG1415" s="1">
        <v>340</v>
      </c>
      <c r="AH1415" s="2">
        <v>239.15</v>
      </c>
    </row>
    <row r="1416" spans="32:34" x14ac:dyDescent="0.25">
      <c r="AF1416" s="1">
        <v>103494</v>
      </c>
      <c r="AG1416" s="1">
        <v>340</v>
      </c>
      <c r="AH1416" s="2">
        <v>25.46</v>
      </c>
    </row>
    <row r="1417" spans="32:34" x14ac:dyDescent="0.25">
      <c r="AF1417" s="1">
        <v>103532</v>
      </c>
      <c r="AG1417" s="1">
        <v>340</v>
      </c>
      <c r="AH1417" s="2">
        <v>45.27</v>
      </c>
    </row>
    <row r="1418" spans="32:34" x14ac:dyDescent="0.25">
      <c r="AF1418" s="1">
        <v>103854</v>
      </c>
      <c r="AG1418" s="1">
        <v>104</v>
      </c>
      <c r="AH1418" s="2">
        <v>133</v>
      </c>
    </row>
    <row r="1419" spans="32:34" x14ac:dyDescent="0.25">
      <c r="AF1419" s="1">
        <v>104995</v>
      </c>
      <c r="AG1419" s="1">
        <v>250</v>
      </c>
      <c r="AH1419" s="2">
        <v>369.62</v>
      </c>
    </row>
    <row r="1420" spans="32:34" x14ac:dyDescent="0.25">
      <c r="AF1420" s="1">
        <v>105276</v>
      </c>
      <c r="AG1420" s="1">
        <v>4980</v>
      </c>
      <c r="AH1420" s="2">
        <v>187.28</v>
      </c>
    </row>
    <row r="1421" spans="32:34" x14ac:dyDescent="0.25">
      <c r="AF1421" s="1">
        <v>106607</v>
      </c>
      <c r="AG1421" s="1">
        <v>104</v>
      </c>
      <c r="AH1421" s="2">
        <v>204.78</v>
      </c>
    </row>
    <row r="1422" spans="32:34" x14ac:dyDescent="0.25">
      <c r="AF1422" s="1">
        <v>106737</v>
      </c>
      <c r="AG1422" s="1">
        <v>250</v>
      </c>
      <c r="AH1422" s="2">
        <v>136.75</v>
      </c>
    </row>
    <row r="1423" spans="32:34" x14ac:dyDescent="0.25">
      <c r="AF1423" s="1">
        <v>107068</v>
      </c>
      <c r="AG1423" s="1">
        <v>104</v>
      </c>
      <c r="AH1423" s="2">
        <v>70.8</v>
      </c>
    </row>
    <row r="1424" spans="32:34" x14ac:dyDescent="0.25">
      <c r="AF1424" s="1">
        <v>108191</v>
      </c>
      <c r="AG1424" s="1">
        <v>555</v>
      </c>
      <c r="AH1424" s="2">
        <v>879.13</v>
      </c>
    </row>
    <row r="1425" spans="32:34" x14ac:dyDescent="0.25">
      <c r="AF1425" s="1">
        <v>108299</v>
      </c>
      <c r="AG1425" s="1">
        <v>450</v>
      </c>
      <c r="AH1425" s="2">
        <v>301.27999999999997</v>
      </c>
    </row>
    <row r="1426" spans="32:34" x14ac:dyDescent="0.25">
      <c r="AF1426" s="1">
        <v>108779</v>
      </c>
      <c r="AG1426" s="1">
        <v>280</v>
      </c>
      <c r="AH1426" s="2">
        <v>89.79</v>
      </c>
    </row>
    <row r="1427" spans="32:34" x14ac:dyDescent="0.25">
      <c r="AF1427" s="1">
        <v>108802</v>
      </c>
      <c r="AG1427" s="1">
        <v>270</v>
      </c>
      <c r="AH1427" s="2">
        <v>7740.47</v>
      </c>
    </row>
    <row r="1428" spans="32:34" x14ac:dyDescent="0.25">
      <c r="AF1428" s="1">
        <v>108819</v>
      </c>
      <c r="AG1428" s="1">
        <v>340</v>
      </c>
      <c r="AH1428" s="2">
        <v>49.57</v>
      </c>
    </row>
    <row r="1429" spans="32:34" x14ac:dyDescent="0.25">
      <c r="AF1429" s="1">
        <v>108841</v>
      </c>
      <c r="AG1429" s="1">
        <v>250</v>
      </c>
      <c r="AH1429" s="2">
        <v>200.63</v>
      </c>
    </row>
    <row r="1430" spans="32:34" x14ac:dyDescent="0.25">
      <c r="AF1430" s="1">
        <v>108876</v>
      </c>
      <c r="AG1430" s="1">
        <v>250</v>
      </c>
      <c r="AH1430" s="2">
        <v>89.67</v>
      </c>
    </row>
    <row r="1431" spans="32:34" x14ac:dyDescent="0.25">
      <c r="AF1431" s="1">
        <v>108887</v>
      </c>
      <c r="AG1431" s="1">
        <v>450</v>
      </c>
      <c r="AH1431" s="2">
        <v>86.66</v>
      </c>
    </row>
    <row r="1432" spans="32:34" x14ac:dyDescent="0.25">
      <c r="AF1432" s="1">
        <v>108924</v>
      </c>
      <c r="AG1432" s="1">
        <v>450</v>
      </c>
      <c r="AH1432" s="2">
        <v>93.39</v>
      </c>
    </row>
    <row r="1433" spans="32:34" x14ac:dyDescent="0.25">
      <c r="AF1433" s="1">
        <v>109002</v>
      </c>
      <c r="AG1433" s="1">
        <v>320</v>
      </c>
      <c r="AH1433" s="2">
        <v>51.12</v>
      </c>
    </row>
    <row r="1434" spans="32:34" x14ac:dyDescent="0.25">
      <c r="AF1434" s="1">
        <v>109149</v>
      </c>
      <c r="AG1434" s="1">
        <v>450</v>
      </c>
      <c r="AH1434" s="2">
        <v>359.9</v>
      </c>
    </row>
    <row r="1435" spans="32:34" x14ac:dyDescent="0.25">
      <c r="AF1435" s="1">
        <v>109199</v>
      </c>
      <c r="AG1435" s="1">
        <v>104</v>
      </c>
      <c r="AH1435" s="2">
        <v>89.67</v>
      </c>
    </row>
    <row r="1436" spans="32:34" x14ac:dyDescent="0.25">
      <c r="AF1436" s="1">
        <v>109262</v>
      </c>
      <c r="AG1436" s="1">
        <v>180</v>
      </c>
      <c r="AH1436" s="2">
        <v>188</v>
      </c>
    </row>
    <row r="1437" spans="32:34" x14ac:dyDescent="0.25">
      <c r="AF1437" s="1">
        <v>109326</v>
      </c>
      <c r="AG1437" s="1">
        <v>320</v>
      </c>
      <c r="AH1437" s="2">
        <v>244.03</v>
      </c>
    </row>
    <row r="1438" spans="32:34" x14ac:dyDescent="0.25">
      <c r="AF1438" s="1">
        <v>109440</v>
      </c>
      <c r="AG1438" s="1">
        <v>400</v>
      </c>
      <c r="AH1438" s="2">
        <v>45.09</v>
      </c>
    </row>
    <row r="1439" spans="32:34" x14ac:dyDescent="0.25">
      <c r="AF1439" s="1">
        <v>109477</v>
      </c>
      <c r="AG1439" s="1">
        <v>150</v>
      </c>
      <c r="AH1439" s="2">
        <v>42.69</v>
      </c>
    </row>
    <row r="1440" spans="32:34" x14ac:dyDescent="0.25">
      <c r="AF1440" s="1">
        <v>109527</v>
      </c>
      <c r="AG1440" s="1">
        <v>180</v>
      </c>
      <c r="AH1440" s="2">
        <v>87.88</v>
      </c>
    </row>
    <row r="1441" spans="32:34" x14ac:dyDescent="0.25">
      <c r="AF1441" s="1">
        <v>109599</v>
      </c>
      <c r="AG1441" s="1">
        <v>180</v>
      </c>
      <c r="AH1441" s="2">
        <v>132.87</v>
      </c>
    </row>
    <row r="1442" spans="32:34" x14ac:dyDescent="0.25">
      <c r="AF1442" s="1">
        <v>109622</v>
      </c>
      <c r="AG1442" s="1">
        <v>220</v>
      </c>
      <c r="AH1442" s="2">
        <v>138.66</v>
      </c>
    </row>
    <row r="1443" spans="32:34" x14ac:dyDescent="0.25">
      <c r="AF1443" s="1">
        <v>109650</v>
      </c>
      <c r="AG1443" s="1">
        <v>150</v>
      </c>
      <c r="AH1443" s="2">
        <v>45.66</v>
      </c>
    </row>
    <row r="1444" spans="32:34" x14ac:dyDescent="0.25">
      <c r="AF1444" s="1">
        <v>109751</v>
      </c>
      <c r="AG1444" s="1">
        <v>450</v>
      </c>
      <c r="AH1444" s="2">
        <v>184.78</v>
      </c>
    </row>
    <row r="1445" spans="32:34" x14ac:dyDescent="0.25">
      <c r="AF1445" s="1">
        <v>109758</v>
      </c>
      <c r="AG1445" s="1">
        <v>150</v>
      </c>
      <c r="AH1445" s="2">
        <v>129.99</v>
      </c>
    </row>
    <row r="1446" spans="32:34" x14ac:dyDescent="0.25">
      <c r="AF1446" s="1">
        <v>109937</v>
      </c>
      <c r="AG1446" s="1">
        <v>150</v>
      </c>
      <c r="AH1446" s="2">
        <v>94.46</v>
      </c>
    </row>
    <row r="1447" spans="32:34" x14ac:dyDescent="0.25">
      <c r="AF1447" s="1">
        <v>109938</v>
      </c>
      <c r="AG1447" s="1">
        <v>300</v>
      </c>
      <c r="AH1447" s="2">
        <v>55.29</v>
      </c>
    </row>
    <row r="1448" spans="32:34" x14ac:dyDescent="0.25">
      <c r="AF1448" s="1">
        <v>109970</v>
      </c>
      <c r="AG1448" s="1">
        <v>340</v>
      </c>
      <c r="AH1448" s="2">
        <v>392.68</v>
      </c>
    </row>
    <row r="1449" spans="32:34" x14ac:dyDescent="0.25">
      <c r="AF1449" s="1">
        <v>109977</v>
      </c>
      <c r="AG1449" s="1">
        <v>4980</v>
      </c>
      <c r="AH1449" s="2">
        <v>85.38</v>
      </c>
    </row>
    <row r="1450" spans="32:34" x14ac:dyDescent="0.25">
      <c r="AF1450" s="1">
        <v>110005</v>
      </c>
      <c r="AG1450" s="1">
        <v>450</v>
      </c>
      <c r="AH1450" s="2">
        <v>30.91</v>
      </c>
    </row>
    <row r="1451" spans="32:34" x14ac:dyDescent="0.25">
      <c r="AF1451" s="1">
        <v>110072</v>
      </c>
      <c r="AG1451" s="1">
        <v>650</v>
      </c>
      <c r="AH1451" s="2">
        <v>92.56</v>
      </c>
    </row>
    <row r="1452" spans="32:34" x14ac:dyDescent="0.25">
      <c r="AF1452" s="1">
        <v>113231</v>
      </c>
      <c r="AG1452" s="1">
        <v>450</v>
      </c>
      <c r="AH1452" s="2">
        <v>27.38</v>
      </c>
    </row>
    <row r="1453" spans="32:34" x14ac:dyDescent="0.25">
      <c r="AF1453" s="1">
        <v>113354</v>
      </c>
      <c r="AG1453" s="1">
        <v>340</v>
      </c>
      <c r="AH1453" s="2">
        <v>45.27</v>
      </c>
    </row>
    <row r="1454" spans="32:34" x14ac:dyDescent="0.25">
      <c r="AF1454" s="1">
        <v>113394</v>
      </c>
      <c r="AG1454" s="1">
        <v>250</v>
      </c>
      <c r="AH1454" s="2">
        <v>43.33</v>
      </c>
    </row>
    <row r="1455" spans="32:34" x14ac:dyDescent="0.25">
      <c r="AF1455" s="1">
        <v>113395</v>
      </c>
      <c r="AG1455" s="1">
        <v>220</v>
      </c>
      <c r="AH1455" s="2">
        <v>184.96</v>
      </c>
    </row>
    <row r="1456" spans="32:34" x14ac:dyDescent="0.25">
      <c r="AF1456" s="1">
        <v>113397</v>
      </c>
      <c r="AG1456" s="1">
        <v>260</v>
      </c>
      <c r="AH1456" s="2">
        <v>148.33000000000001</v>
      </c>
    </row>
    <row r="1457" spans="32:34" x14ac:dyDescent="0.25">
      <c r="AF1457" s="1">
        <v>113448</v>
      </c>
      <c r="AG1457" s="1">
        <v>4980</v>
      </c>
      <c r="AH1457" s="2">
        <v>42.69</v>
      </c>
    </row>
    <row r="1458" spans="32:34" x14ac:dyDescent="0.25">
      <c r="AF1458" s="1">
        <v>113473</v>
      </c>
      <c r="AG1458" s="1">
        <v>400</v>
      </c>
      <c r="AH1458" s="2">
        <v>45.9</v>
      </c>
    </row>
    <row r="1459" spans="32:34" x14ac:dyDescent="0.25">
      <c r="AF1459" s="1">
        <v>113477</v>
      </c>
      <c r="AG1459" s="1">
        <v>150</v>
      </c>
      <c r="AH1459" s="2">
        <v>335.69</v>
      </c>
    </row>
    <row r="1460" spans="32:34" x14ac:dyDescent="0.25">
      <c r="AF1460" s="1">
        <v>113478</v>
      </c>
      <c r="AG1460" s="1">
        <v>340</v>
      </c>
      <c r="AH1460" s="2">
        <v>206.55</v>
      </c>
    </row>
    <row r="1461" spans="32:34" x14ac:dyDescent="0.25">
      <c r="AF1461" s="1">
        <v>113492</v>
      </c>
      <c r="AG1461" s="1">
        <v>280</v>
      </c>
      <c r="AH1461" s="2">
        <v>45.76</v>
      </c>
    </row>
    <row r="1462" spans="32:34" x14ac:dyDescent="0.25">
      <c r="AF1462" s="1">
        <v>113619</v>
      </c>
      <c r="AG1462" s="1">
        <v>260</v>
      </c>
      <c r="AH1462" s="2">
        <v>413.06</v>
      </c>
    </row>
    <row r="1463" spans="32:34" x14ac:dyDescent="0.25">
      <c r="AF1463" s="1">
        <v>113730</v>
      </c>
      <c r="AG1463" s="1">
        <v>340</v>
      </c>
      <c r="AH1463" s="2">
        <v>25.46</v>
      </c>
    </row>
    <row r="1464" spans="32:34" x14ac:dyDescent="0.25">
      <c r="AF1464" s="1">
        <v>113732</v>
      </c>
      <c r="AG1464" s="1">
        <v>150</v>
      </c>
      <c r="AH1464" s="2">
        <v>56.22</v>
      </c>
    </row>
    <row r="1465" spans="32:34" x14ac:dyDescent="0.25">
      <c r="AF1465" s="1">
        <v>113736</v>
      </c>
      <c r="AG1465" s="1">
        <v>150</v>
      </c>
      <c r="AH1465" s="2">
        <v>136.62</v>
      </c>
    </row>
    <row r="1466" spans="32:34" x14ac:dyDescent="0.25">
      <c r="AF1466" s="1">
        <v>113862</v>
      </c>
      <c r="AG1466" s="1">
        <v>320</v>
      </c>
      <c r="AH1466" s="2">
        <v>101.09</v>
      </c>
    </row>
    <row r="1467" spans="32:34" x14ac:dyDescent="0.25">
      <c r="AF1467" s="1">
        <v>113936</v>
      </c>
      <c r="AG1467" s="1">
        <v>104</v>
      </c>
      <c r="AH1467" s="2">
        <v>89.67</v>
      </c>
    </row>
    <row r="1468" spans="32:34" x14ac:dyDescent="0.25">
      <c r="AF1468" s="1">
        <v>113970</v>
      </c>
      <c r="AG1468" s="1">
        <v>450</v>
      </c>
      <c r="AH1468" s="2">
        <v>144.82</v>
      </c>
    </row>
    <row r="1469" spans="32:34" x14ac:dyDescent="0.25">
      <c r="AF1469" s="1">
        <v>113981</v>
      </c>
      <c r="AG1469" s="1">
        <v>250</v>
      </c>
      <c r="AH1469" s="2">
        <v>43.33</v>
      </c>
    </row>
    <row r="1470" spans="32:34" x14ac:dyDescent="0.25">
      <c r="AF1470" s="1">
        <v>113984</v>
      </c>
      <c r="AG1470" s="1">
        <v>104</v>
      </c>
      <c r="AH1470" s="2">
        <v>42.69</v>
      </c>
    </row>
    <row r="1471" spans="32:34" x14ac:dyDescent="0.25">
      <c r="AF1471" s="1">
        <v>114040</v>
      </c>
      <c r="AG1471" s="1">
        <v>450</v>
      </c>
      <c r="AH1471" s="2">
        <v>49.41</v>
      </c>
    </row>
    <row r="1472" spans="32:34" x14ac:dyDescent="0.25">
      <c r="AF1472" s="1">
        <v>114044</v>
      </c>
      <c r="AG1472" s="1">
        <v>250</v>
      </c>
      <c r="AH1472" s="2">
        <v>43.33</v>
      </c>
    </row>
    <row r="1473" spans="32:34" x14ac:dyDescent="0.25">
      <c r="AF1473" s="1">
        <v>114116</v>
      </c>
      <c r="AG1473" s="1">
        <v>260</v>
      </c>
      <c r="AH1473" s="2">
        <v>46.59</v>
      </c>
    </row>
    <row r="1474" spans="32:34" x14ac:dyDescent="0.25">
      <c r="AF1474" s="1">
        <v>114195</v>
      </c>
      <c r="AG1474" s="1">
        <v>220</v>
      </c>
      <c r="AH1474" s="2">
        <v>8117.81</v>
      </c>
    </row>
    <row r="1475" spans="32:34" x14ac:dyDescent="0.25">
      <c r="AF1475" s="1">
        <v>114203</v>
      </c>
      <c r="AG1475" s="1">
        <v>150</v>
      </c>
      <c r="AH1475" s="2">
        <v>42.69</v>
      </c>
    </row>
    <row r="1476" spans="32:34" x14ac:dyDescent="0.25">
      <c r="AF1476" s="1">
        <v>114319</v>
      </c>
      <c r="AG1476" s="1">
        <v>340</v>
      </c>
      <c r="AH1476" s="2">
        <v>47.49</v>
      </c>
    </row>
    <row r="1477" spans="32:34" x14ac:dyDescent="0.25">
      <c r="AF1477" s="1">
        <v>114325</v>
      </c>
      <c r="AG1477" s="1">
        <v>150</v>
      </c>
      <c r="AH1477" s="2">
        <v>128.07</v>
      </c>
    </row>
    <row r="1478" spans="32:34" x14ac:dyDescent="0.25">
      <c r="AF1478" s="1">
        <v>114326</v>
      </c>
      <c r="AG1478" s="1">
        <v>280</v>
      </c>
      <c r="AH1478" s="2">
        <v>148.9</v>
      </c>
    </row>
    <row r="1479" spans="32:34" x14ac:dyDescent="0.25">
      <c r="AF1479" s="1">
        <v>114516</v>
      </c>
      <c r="AG1479" s="1">
        <v>220</v>
      </c>
      <c r="AH1479" s="2">
        <v>324.27999999999997</v>
      </c>
    </row>
    <row r="1480" spans="32:34" x14ac:dyDescent="0.25">
      <c r="AF1480" s="1">
        <v>114782</v>
      </c>
      <c r="AG1480" s="1">
        <v>400</v>
      </c>
      <c r="AH1480" s="2">
        <v>131.33000000000001</v>
      </c>
    </row>
    <row r="1481" spans="32:34" x14ac:dyDescent="0.25">
      <c r="AF1481" s="1">
        <v>115050</v>
      </c>
      <c r="AG1481" s="1">
        <v>220</v>
      </c>
      <c r="AH1481" s="2">
        <v>26.71</v>
      </c>
    </row>
    <row r="1482" spans="32:34" x14ac:dyDescent="0.25">
      <c r="AF1482" s="1">
        <v>115139</v>
      </c>
      <c r="AG1482" s="1">
        <v>150</v>
      </c>
      <c r="AH1482" s="2">
        <v>45.9</v>
      </c>
    </row>
    <row r="1483" spans="32:34" x14ac:dyDescent="0.25">
      <c r="AF1483" s="1">
        <v>115193</v>
      </c>
      <c r="AG1483" s="1">
        <v>150</v>
      </c>
      <c r="AH1483" s="2">
        <v>190.05</v>
      </c>
    </row>
    <row r="1484" spans="32:34" x14ac:dyDescent="0.25">
      <c r="AF1484" s="1">
        <v>115280</v>
      </c>
      <c r="AG1484" s="1">
        <v>650</v>
      </c>
      <c r="AH1484" s="2">
        <v>119.52</v>
      </c>
    </row>
    <row r="1485" spans="32:34" x14ac:dyDescent="0.25">
      <c r="AF1485" s="1">
        <v>115411</v>
      </c>
      <c r="AG1485" s="1">
        <v>260</v>
      </c>
      <c r="AH1485" s="2">
        <v>282.18</v>
      </c>
    </row>
    <row r="1486" spans="32:34" x14ac:dyDescent="0.25">
      <c r="AF1486" s="1">
        <v>115474</v>
      </c>
      <c r="AG1486" s="1">
        <v>104</v>
      </c>
      <c r="AH1486" s="2">
        <v>30.36</v>
      </c>
    </row>
    <row r="1487" spans="32:34" x14ac:dyDescent="0.25">
      <c r="AF1487" s="1">
        <v>115529</v>
      </c>
      <c r="AG1487" s="1">
        <v>104</v>
      </c>
      <c r="AH1487" s="2">
        <v>131.37</v>
      </c>
    </row>
    <row r="1488" spans="32:34" x14ac:dyDescent="0.25">
      <c r="AF1488" s="1">
        <v>115571</v>
      </c>
      <c r="AG1488" s="1">
        <v>320</v>
      </c>
      <c r="AH1488" s="2">
        <v>223.63</v>
      </c>
    </row>
    <row r="1489" spans="32:34" x14ac:dyDescent="0.25">
      <c r="AF1489" s="1">
        <v>115701</v>
      </c>
      <c r="AG1489" s="1">
        <v>650</v>
      </c>
      <c r="AH1489" s="2">
        <v>96.55</v>
      </c>
    </row>
    <row r="1490" spans="32:34" x14ac:dyDescent="0.25">
      <c r="AF1490" s="1">
        <v>115702</v>
      </c>
      <c r="AG1490" s="1">
        <v>4980</v>
      </c>
      <c r="AH1490" s="2">
        <v>197.73</v>
      </c>
    </row>
    <row r="1491" spans="32:34" x14ac:dyDescent="0.25">
      <c r="AF1491" s="1">
        <v>115713</v>
      </c>
      <c r="AG1491" s="1">
        <v>400</v>
      </c>
      <c r="AH1491" s="2">
        <v>45.66</v>
      </c>
    </row>
    <row r="1492" spans="32:34" x14ac:dyDescent="0.25">
      <c r="AF1492" s="1">
        <v>115923</v>
      </c>
      <c r="AG1492" s="1">
        <v>280</v>
      </c>
      <c r="AH1492" s="2">
        <v>48.28</v>
      </c>
    </row>
    <row r="1493" spans="32:34" x14ac:dyDescent="0.25">
      <c r="AF1493" s="1">
        <v>115983</v>
      </c>
      <c r="AG1493" s="1">
        <v>270</v>
      </c>
      <c r="AH1493" s="2">
        <v>410.32</v>
      </c>
    </row>
    <row r="1494" spans="32:34" x14ac:dyDescent="0.25">
      <c r="AF1494" s="1">
        <v>115993</v>
      </c>
      <c r="AG1494" s="1">
        <v>360</v>
      </c>
      <c r="AH1494" s="2">
        <v>562.82000000000005</v>
      </c>
    </row>
    <row r="1495" spans="32:34" x14ac:dyDescent="0.25">
      <c r="AF1495" s="1">
        <v>116186</v>
      </c>
      <c r="AG1495" s="1">
        <v>250</v>
      </c>
      <c r="AH1495" s="2">
        <v>566.72</v>
      </c>
    </row>
    <row r="1496" spans="32:34" x14ac:dyDescent="0.25">
      <c r="AF1496" s="1">
        <v>116212</v>
      </c>
      <c r="AG1496" s="1">
        <v>150</v>
      </c>
      <c r="AH1496" s="2">
        <v>42.69</v>
      </c>
    </row>
    <row r="1497" spans="32:34" x14ac:dyDescent="0.25">
      <c r="AF1497" s="1">
        <v>116217</v>
      </c>
      <c r="AG1497" s="1">
        <v>320</v>
      </c>
      <c r="AH1497" s="2">
        <v>85.38</v>
      </c>
    </row>
    <row r="1498" spans="32:34" x14ac:dyDescent="0.25">
      <c r="AF1498" s="1">
        <v>116302</v>
      </c>
      <c r="AG1498" s="1">
        <v>220</v>
      </c>
      <c r="AH1498" s="2">
        <v>186.79</v>
      </c>
    </row>
    <row r="1499" spans="32:34" x14ac:dyDescent="0.25">
      <c r="AF1499" s="1">
        <v>116305</v>
      </c>
      <c r="AG1499" s="1">
        <v>4980</v>
      </c>
      <c r="AH1499" s="2">
        <v>183.6</v>
      </c>
    </row>
    <row r="1500" spans="32:34" x14ac:dyDescent="0.25">
      <c r="AF1500" s="1">
        <v>116311</v>
      </c>
      <c r="AG1500" s="1">
        <v>150</v>
      </c>
      <c r="AH1500" s="2">
        <v>283.51</v>
      </c>
    </row>
    <row r="1501" spans="32:34" x14ac:dyDescent="0.25">
      <c r="AF1501" s="1">
        <v>116440</v>
      </c>
      <c r="AG1501" s="1">
        <v>220</v>
      </c>
      <c r="AH1501" s="2">
        <v>36.659999999999997</v>
      </c>
    </row>
    <row r="1502" spans="32:34" x14ac:dyDescent="0.25">
      <c r="AF1502" s="1">
        <v>116441</v>
      </c>
      <c r="AG1502" s="1">
        <v>150</v>
      </c>
      <c r="AH1502" s="2">
        <v>45.66</v>
      </c>
    </row>
    <row r="1503" spans="32:34" x14ac:dyDescent="0.25">
      <c r="AF1503" s="1">
        <v>116523</v>
      </c>
      <c r="AG1503" s="1">
        <v>250</v>
      </c>
      <c r="AH1503" s="2">
        <v>521.16</v>
      </c>
    </row>
    <row r="1504" spans="32:34" x14ac:dyDescent="0.25">
      <c r="AF1504" s="1">
        <v>116536</v>
      </c>
      <c r="AG1504" s="1">
        <v>180</v>
      </c>
      <c r="AH1504" s="2">
        <v>155.44999999999999</v>
      </c>
    </row>
    <row r="1505" spans="32:34" x14ac:dyDescent="0.25">
      <c r="AF1505" s="1">
        <v>116610</v>
      </c>
      <c r="AG1505" s="1">
        <v>104</v>
      </c>
      <c r="AH1505" s="2">
        <v>101.87</v>
      </c>
    </row>
    <row r="1506" spans="32:34" x14ac:dyDescent="0.25">
      <c r="AF1506" s="1">
        <v>116627</v>
      </c>
      <c r="AG1506" s="1">
        <v>150</v>
      </c>
      <c r="AH1506" s="2">
        <v>358.8</v>
      </c>
    </row>
    <row r="1507" spans="32:34" x14ac:dyDescent="0.25">
      <c r="AF1507" s="1">
        <v>116652</v>
      </c>
      <c r="AG1507" s="1">
        <v>650</v>
      </c>
      <c r="AH1507" s="2">
        <v>31.2</v>
      </c>
    </row>
    <row r="1508" spans="32:34" x14ac:dyDescent="0.25">
      <c r="AF1508" s="1">
        <v>116929</v>
      </c>
      <c r="AG1508" s="1">
        <v>4980</v>
      </c>
      <c r="AH1508" s="2">
        <v>299.01</v>
      </c>
    </row>
    <row r="1509" spans="32:34" x14ac:dyDescent="0.25">
      <c r="AF1509" s="1">
        <v>116943</v>
      </c>
      <c r="AG1509" s="1">
        <v>220</v>
      </c>
      <c r="AH1509" s="2">
        <v>329.91</v>
      </c>
    </row>
    <row r="1510" spans="32:34" x14ac:dyDescent="0.25">
      <c r="AF1510" s="1">
        <v>117018</v>
      </c>
      <c r="AG1510" s="1">
        <v>340</v>
      </c>
      <c r="AH1510" s="2">
        <v>165.34</v>
      </c>
    </row>
    <row r="1511" spans="32:34" x14ac:dyDescent="0.25">
      <c r="AF1511" s="1">
        <v>117082</v>
      </c>
      <c r="AG1511" s="1">
        <v>290</v>
      </c>
      <c r="AH1511" s="2">
        <v>247.44</v>
      </c>
    </row>
    <row r="1512" spans="32:34" x14ac:dyDescent="0.25">
      <c r="AF1512" s="1">
        <v>117121</v>
      </c>
      <c r="AG1512" s="1">
        <v>320</v>
      </c>
      <c r="AH1512" s="2">
        <v>21.64</v>
      </c>
    </row>
    <row r="1513" spans="32:34" x14ac:dyDescent="0.25">
      <c r="AF1513" s="1">
        <v>117153</v>
      </c>
      <c r="AG1513" s="1">
        <v>340</v>
      </c>
      <c r="AH1513" s="2">
        <v>294.25</v>
      </c>
    </row>
    <row r="1514" spans="32:34" x14ac:dyDescent="0.25">
      <c r="AF1514" s="1">
        <v>117163</v>
      </c>
      <c r="AG1514" s="1">
        <v>250</v>
      </c>
      <c r="AH1514" s="2">
        <v>43.33</v>
      </c>
    </row>
    <row r="1515" spans="32:34" x14ac:dyDescent="0.25">
      <c r="AF1515" s="1">
        <v>117280</v>
      </c>
      <c r="AG1515" s="1">
        <v>180</v>
      </c>
      <c r="AH1515" s="2">
        <v>24.91</v>
      </c>
    </row>
    <row r="1516" spans="32:34" x14ac:dyDescent="0.25">
      <c r="AF1516" s="1">
        <v>117330</v>
      </c>
      <c r="AG1516" s="1">
        <v>150</v>
      </c>
      <c r="AH1516" s="2">
        <v>48.38</v>
      </c>
    </row>
    <row r="1517" spans="32:34" x14ac:dyDescent="0.25">
      <c r="AF1517" s="1">
        <v>117519</v>
      </c>
      <c r="AG1517" s="1">
        <v>250</v>
      </c>
      <c r="AH1517" s="2">
        <v>309.2</v>
      </c>
    </row>
    <row r="1518" spans="32:34" x14ac:dyDescent="0.25">
      <c r="AF1518" s="1">
        <v>117621</v>
      </c>
      <c r="AG1518" s="1">
        <v>220</v>
      </c>
      <c r="AH1518" s="2">
        <v>195.32</v>
      </c>
    </row>
    <row r="1519" spans="32:34" x14ac:dyDescent="0.25">
      <c r="AF1519" s="1">
        <v>117648</v>
      </c>
      <c r="AG1519" s="1">
        <v>370</v>
      </c>
      <c r="AH1519" s="2">
        <v>244.26</v>
      </c>
    </row>
    <row r="1520" spans="32:34" x14ac:dyDescent="0.25">
      <c r="AF1520" s="1">
        <v>117724</v>
      </c>
      <c r="AG1520" s="1">
        <v>340</v>
      </c>
      <c r="AH1520" s="2">
        <v>96.6</v>
      </c>
    </row>
    <row r="1521" spans="32:34" x14ac:dyDescent="0.25">
      <c r="AF1521" s="1">
        <v>117732</v>
      </c>
      <c r="AG1521" s="1">
        <v>280</v>
      </c>
      <c r="AH1521" s="2">
        <v>80.510000000000005</v>
      </c>
    </row>
    <row r="1522" spans="32:34" x14ac:dyDescent="0.25">
      <c r="AF1522" s="1">
        <v>117776</v>
      </c>
      <c r="AG1522" s="1">
        <v>340</v>
      </c>
      <c r="AH1522" s="2">
        <v>25.46</v>
      </c>
    </row>
    <row r="1523" spans="32:34" x14ac:dyDescent="0.25">
      <c r="AF1523" s="1">
        <v>117856</v>
      </c>
      <c r="AG1523" s="1">
        <v>260</v>
      </c>
      <c r="AH1523" s="2">
        <v>86.66</v>
      </c>
    </row>
    <row r="1524" spans="32:34" x14ac:dyDescent="0.25">
      <c r="AF1524" s="1">
        <v>117866</v>
      </c>
      <c r="AG1524" s="1">
        <v>340</v>
      </c>
      <c r="AH1524" s="2">
        <v>54.76</v>
      </c>
    </row>
    <row r="1525" spans="32:34" x14ac:dyDescent="0.25">
      <c r="AF1525" s="1">
        <v>117962</v>
      </c>
      <c r="AG1525" s="1">
        <v>290</v>
      </c>
      <c r="AH1525" s="2">
        <v>308.01</v>
      </c>
    </row>
    <row r="1526" spans="32:34" x14ac:dyDescent="0.25">
      <c r="AF1526" s="1">
        <v>118007</v>
      </c>
      <c r="AG1526" s="1">
        <v>180</v>
      </c>
      <c r="AH1526" s="2">
        <v>50.59</v>
      </c>
    </row>
    <row r="1527" spans="32:34" x14ac:dyDescent="0.25">
      <c r="AF1527" s="1">
        <v>118015</v>
      </c>
      <c r="AG1527" s="1">
        <v>300</v>
      </c>
      <c r="AH1527" s="2">
        <v>897.9</v>
      </c>
    </row>
    <row r="1528" spans="32:34" x14ac:dyDescent="0.25">
      <c r="AF1528" s="1">
        <v>118056</v>
      </c>
      <c r="AG1528" s="1">
        <v>320</v>
      </c>
      <c r="AH1528" s="2">
        <v>337.06</v>
      </c>
    </row>
    <row r="1529" spans="32:34" x14ac:dyDescent="0.25">
      <c r="AF1529" s="1">
        <v>118066</v>
      </c>
      <c r="AG1529" s="1">
        <v>777</v>
      </c>
      <c r="AH1529" s="2">
        <v>484.3</v>
      </c>
    </row>
    <row r="1530" spans="32:34" x14ac:dyDescent="0.25">
      <c r="AF1530" s="1">
        <v>118077</v>
      </c>
      <c r="AG1530" s="1">
        <v>360</v>
      </c>
      <c r="AH1530" s="2">
        <v>25.46</v>
      </c>
    </row>
    <row r="1531" spans="32:34" x14ac:dyDescent="0.25">
      <c r="AF1531" s="1">
        <v>118190</v>
      </c>
      <c r="AG1531" s="1">
        <v>150</v>
      </c>
      <c r="AH1531" s="2">
        <v>92.8</v>
      </c>
    </row>
    <row r="1532" spans="32:34" x14ac:dyDescent="0.25">
      <c r="AF1532" s="1">
        <v>118255</v>
      </c>
      <c r="AG1532" s="1">
        <v>150</v>
      </c>
      <c r="AH1532" s="2">
        <v>128.07</v>
      </c>
    </row>
    <row r="1533" spans="32:34" x14ac:dyDescent="0.25">
      <c r="AF1533" s="1">
        <v>118276</v>
      </c>
      <c r="AG1533" s="1">
        <v>220</v>
      </c>
      <c r="AH1533" s="2">
        <v>30.67</v>
      </c>
    </row>
    <row r="1534" spans="32:34" x14ac:dyDescent="0.25">
      <c r="AF1534" s="1">
        <v>118299</v>
      </c>
      <c r="AG1534" s="1">
        <v>280</v>
      </c>
      <c r="AH1534" s="2">
        <v>45.76</v>
      </c>
    </row>
    <row r="1535" spans="32:34" x14ac:dyDescent="0.25">
      <c r="AF1535" s="1">
        <v>118336</v>
      </c>
      <c r="AG1535" s="1">
        <v>104</v>
      </c>
      <c r="AH1535" s="2">
        <v>84.03</v>
      </c>
    </row>
    <row r="1536" spans="32:34" x14ac:dyDescent="0.25">
      <c r="AF1536" s="1">
        <v>118340</v>
      </c>
      <c r="AG1536" s="1">
        <v>370</v>
      </c>
      <c r="AH1536" s="2">
        <v>496.14</v>
      </c>
    </row>
    <row r="1537" spans="32:34" x14ac:dyDescent="0.25">
      <c r="AF1537" s="1">
        <v>118347</v>
      </c>
      <c r="AG1537" s="1">
        <v>104</v>
      </c>
      <c r="AH1537" s="2">
        <v>85.96</v>
      </c>
    </row>
    <row r="1538" spans="32:34" x14ac:dyDescent="0.25">
      <c r="AF1538" s="1">
        <v>118477</v>
      </c>
      <c r="AG1538" s="1">
        <v>360</v>
      </c>
      <c r="AH1538" s="2">
        <v>41.44</v>
      </c>
    </row>
    <row r="1539" spans="32:34" x14ac:dyDescent="0.25">
      <c r="AF1539" s="1">
        <v>118484</v>
      </c>
      <c r="AG1539" s="1">
        <v>450</v>
      </c>
      <c r="AH1539" s="2">
        <v>90.54</v>
      </c>
    </row>
    <row r="1540" spans="32:34" x14ac:dyDescent="0.25">
      <c r="AF1540" s="1">
        <v>118589</v>
      </c>
      <c r="AG1540" s="1">
        <v>104</v>
      </c>
      <c r="AH1540" s="2">
        <v>1078.22</v>
      </c>
    </row>
    <row r="1541" spans="32:34" x14ac:dyDescent="0.25">
      <c r="AF1541" s="1">
        <v>118721</v>
      </c>
      <c r="AG1541" s="1">
        <v>290</v>
      </c>
      <c r="AH1541" s="2">
        <v>28.95</v>
      </c>
    </row>
    <row r="1542" spans="32:34" x14ac:dyDescent="0.25">
      <c r="AF1542" s="1">
        <v>118755</v>
      </c>
      <c r="AG1542" s="1">
        <v>450</v>
      </c>
      <c r="AH1542" s="2">
        <v>128.94</v>
      </c>
    </row>
    <row r="1543" spans="32:34" x14ac:dyDescent="0.25">
      <c r="AF1543" s="1">
        <v>118829</v>
      </c>
      <c r="AG1543" s="1">
        <v>500</v>
      </c>
      <c r="AH1543" s="2">
        <v>13.65</v>
      </c>
    </row>
    <row r="1544" spans="32:34" x14ac:dyDescent="0.25">
      <c r="AF1544" s="1">
        <v>118888</v>
      </c>
      <c r="AG1544" s="1">
        <v>320</v>
      </c>
      <c r="AH1544" s="2">
        <v>139.79</v>
      </c>
    </row>
    <row r="1545" spans="32:34" x14ac:dyDescent="0.25">
      <c r="AF1545" s="1">
        <v>118911</v>
      </c>
      <c r="AG1545" s="1">
        <v>400</v>
      </c>
      <c r="AH1545" s="2">
        <v>17.68</v>
      </c>
    </row>
    <row r="1546" spans="32:34" x14ac:dyDescent="0.25">
      <c r="AF1546" s="1">
        <v>118931</v>
      </c>
      <c r="AG1546" s="1">
        <v>555</v>
      </c>
      <c r="AH1546" s="2">
        <v>178.92</v>
      </c>
    </row>
    <row r="1547" spans="32:34" x14ac:dyDescent="0.25">
      <c r="AF1547" s="1">
        <v>119031</v>
      </c>
      <c r="AG1547" s="1">
        <v>270</v>
      </c>
      <c r="AH1547" s="2">
        <v>1533.52</v>
      </c>
    </row>
    <row r="1548" spans="32:34" x14ac:dyDescent="0.25">
      <c r="AF1548" s="1">
        <v>119040</v>
      </c>
      <c r="AG1548" s="1">
        <v>250</v>
      </c>
      <c r="AH1548" s="2">
        <v>26.2</v>
      </c>
    </row>
    <row r="1549" spans="32:34" x14ac:dyDescent="0.25">
      <c r="AF1549" s="1">
        <v>119048</v>
      </c>
      <c r="AG1549" s="1">
        <v>290</v>
      </c>
      <c r="AH1549" s="2">
        <v>481.57</v>
      </c>
    </row>
    <row r="1550" spans="32:34" x14ac:dyDescent="0.25">
      <c r="AF1550" s="1">
        <v>119101</v>
      </c>
      <c r="AG1550" s="1">
        <v>260</v>
      </c>
      <c r="AH1550" s="2">
        <v>369.56</v>
      </c>
    </row>
    <row r="1551" spans="32:34" x14ac:dyDescent="0.25">
      <c r="AF1551" s="1">
        <v>119124</v>
      </c>
      <c r="AG1551" s="1">
        <v>290</v>
      </c>
      <c r="AH1551" s="2">
        <v>95.94</v>
      </c>
    </row>
    <row r="1552" spans="32:34" x14ac:dyDescent="0.25">
      <c r="AF1552" s="1">
        <v>119179</v>
      </c>
      <c r="AG1552" s="1">
        <v>555</v>
      </c>
      <c r="AH1552" s="2">
        <v>101.06</v>
      </c>
    </row>
    <row r="1553" spans="32:34" x14ac:dyDescent="0.25">
      <c r="AF1553" s="1">
        <v>119183</v>
      </c>
      <c r="AG1553" s="1">
        <v>104</v>
      </c>
      <c r="AH1553" s="2">
        <v>693.3</v>
      </c>
    </row>
    <row r="1554" spans="32:34" x14ac:dyDescent="0.25">
      <c r="AF1554" s="1">
        <v>119306</v>
      </c>
      <c r="AG1554" s="1">
        <v>500</v>
      </c>
      <c r="AH1554" s="2">
        <v>121.44</v>
      </c>
    </row>
    <row r="1555" spans="32:34" x14ac:dyDescent="0.25">
      <c r="AF1555" s="1">
        <v>119359</v>
      </c>
      <c r="AG1555" s="1">
        <v>104</v>
      </c>
      <c r="AH1555" s="2">
        <v>117.05</v>
      </c>
    </row>
    <row r="1556" spans="32:34" x14ac:dyDescent="0.25">
      <c r="AF1556" s="1">
        <v>119464</v>
      </c>
      <c r="AG1556" s="1">
        <v>220</v>
      </c>
      <c r="AH1556" s="2">
        <v>421.46</v>
      </c>
    </row>
    <row r="1557" spans="32:34" x14ac:dyDescent="0.25">
      <c r="AF1557" s="1">
        <v>119467</v>
      </c>
      <c r="AG1557" s="1">
        <v>180</v>
      </c>
      <c r="AH1557" s="2">
        <v>104.27</v>
      </c>
    </row>
    <row r="1558" spans="32:34" x14ac:dyDescent="0.25">
      <c r="AF1558" s="1">
        <v>119549</v>
      </c>
      <c r="AG1558" s="1">
        <v>500</v>
      </c>
      <c r="AH1558" s="2">
        <v>13.65</v>
      </c>
    </row>
    <row r="1559" spans="32:34" x14ac:dyDescent="0.25">
      <c r="AF1559" s="1">
        <v>119625</v>
      </c>
      <c r="AG1559" s="1">
        <v>280</v>
      </c>
      <c r="AH1559" s="2">
        <v>132.57</v>
      </c>
    </row>
    <row r="1560" spans="32:34" x14ac:dyDescent="0.25">
      <c r="AF1560" s="1">
        <v>119632</v>
      </c>
      <c r="AG1560" s="1">
        <v>450</v>
      </c>
      <c r="AH1560" s="2">
        <v>287.88</v>
      </c>
    </row>
    <row r="1561" spans="32:34" x14ac:dyDescent="0.25">
      <c r="AF1561" s="1">
        <v>119678</v>
      </c>
      <c r="AG1561" s="1">
        <v>150</v>
      </c>
      <c r="AH1561" s="2">
        <v>321.95</v>
      </c>
    </row>
    <row r="1562" spans="32:34" x14ac:dyDescent="0.25">
      <c r="AF1562" s="1">
        <v>119713</v>
      </c>
      <c r="AG1562" s="1">
        <v>650</v>
      </c>
      <c r="AH1562" s="2">
        <v>116</v>
      </c>
    </row>
    <row r="1563" spans="32:34" x14ac:dyDescent="0.25">
      <c r="AF1563" s="1">
        <v>119747</v>
      </c>
      <c r="AG1563" s="1">
        <v>777</v>
      </c>
      <c r="AH1563" s="2">
        <v>1142.3399999999999</v>
      </c>
    </row>
    <row r="1564" spans="32:34" x14ac:dyDescent="0.25">
      <c r="AF1564" s="1">
        <v>119813</v>
      </c>
      <c r="AG1564" s="1">
        <v>150</v>
      </c>
      <c r="AH1564" s="2">
        <v>384.21</v>
      </c>
    </row>
    <row r="1565" spans="32:34" x14ac:dyDescent="0.25">
      <c r="AF1565" s="1">
        <v>119911</v>
      </c>
      <c r="AG1565" s="1">
        <v>555</v>
      </c>
      <c r="AH1565" s="2">
        <v>109.26</v>
      </c>
    </row>
    <row r="1566" spans="32:34" x14ac:dyDescent="0.25">
      <c r="AF1566" s="1">
        <v>119971</v>
      </c>
      <c r="AG1566" s="1">
        <v>104</v>
      </c>
      <c r="AH1566" s="2">
        <v>88.95</v>
      </c>
    </row>
    <row r="1567" spans="32:34" x14ac:dyDescent="0.25">
      <c r="AF1567" s="1">
        <v>119974</v>
      </c>
      <c r="AG1567" s="1">
        <v>250</v>
      </c>
      <c r="AH1567" s="2">
        <v>43.33</v>
      </c>
    </row>
    <row r="1568" spans="32:34" x14ac:dyDescent="0.25">
      <c r="AF1568" s="1">
        <v>120035</v>
      </c>
      <c r="AG1568" s="1">
        <v>450</v>
      </c>
      <c r="AH1568" s="2">
        <v>35.020000000000003</v>
      </c>
    </row>
    <row r="1569" spans="32:34" x14ac:dyDescent="0.25">
      <c r="AF1569" s="1">
        <v>120186</v>
      </c>
      <c r="AG1569" s="1">
        <v>104</v>
      </c>
      <c r="AH1569" s="2">
        <v>92.82</v>
      </c>
    </row>
    <row r="1570" spans="32:34" x14ac:dyDescent="0.25">
      <c r="AF1570" s="1">
        <v>120220</v>
      </c>
      <c r="AG1570" s="1">
        <v>4980</v>
      </c>
      <c r="AH1570" s="2">
        <v>45.66</v>
      </c>
    </row>
    <row r="1571" spans="32:34" x14ac:dyDescent="0.25">
      <c r="AF1571" s="1">
        <v>120329</v>
      </c>
      <c r="AG1571" s="1">
        <v>150</v>
      </c>
      <c r="AH1571" s="2">
        <v>34.89</v>
      </c>
    </row>
    <row r="1572" spans="32:34" x14ac:dyDescent="0.25">
      <c r="AF1572" s="1">
        <v>120336</v>
      </c>
      <c r="AG1572" s="1">
        <v>340</v>
      </c>
      <c r="AH1572" s="2">
        <v>27.38</v>
      </c>
    </row>
    <row r="1573" spans="32:34" x14ac:dyDescent="0.25">
      <c r="AF1573" s="1">
        <v>120345</v>
      </c>
      <c r="AG1573" s="1">
        <v>340</v>
      </c>
      <c r="AH1573" s="2">
        <v>236.04</v>
      </c>
    </row>
    <row r="1574" spans="32:34" x14ac:dyDescent="0.25">
      <c r="AF1574" s="1">
        <v>120371</v>
      </c>
      <c r="AG1574" s="1">
        <v>4980</v>
      </c>
      <c r="AH1574" s="2">
        <v>49.1</v>
      </c>
    </row>
    <row r="1575" spans="32:34" x14ac:dyDescent="0.25">
      <c r="AF1575" s="1">
        <v>120469</v>
      </c>
      <c r="AG1575" s="1">
        <v>320</v>
      </c>
      <c r="AH1575" s="2">
        <v>45.54</v>
      </c>
    </row>
    <row r="1576" spans="32:34" x14ac:dyDescent="0.25">
      <c r="AF1576" s="1">
        <v>120474</v>
      </c>
      <c r="AG1576" s="1">
        <v>150</v>
      </c>
      <c r="AH1576" s="2">
        <v>186.8</v>
      </c>
    </row>
    <row r="1577" spans="32:34" x14ac:dyDescent="0.25">
      <c r="AF1577" s="1">
        <v>120492</v>
      </c>
      <c r="AG1577" s="1">
        <v>280</v>
      </c>
      <c r="AH1577" s="2">
        <v>29</v>
      </c>
    </row>
    <row r="1578" spans="32:34" x14ac:dyDescent="0.25">
      <c r="AF1578" s="1">
        <v>120509</v>
      </c>
      <c r="AG1578" s="1">
        <v>300</v>
      </c>
      <c r="AH1578" s="2">
        <v>268.98</v>
      </c>
    </row>
    <row r="1579" spans="32:34" x14ac:dyDescent="0.25">
      <c r="AF1579" s="1">
        <v>120513</v>
      </c>
      <c r="AG1579" s="1">
        <v>150</v>
      </c>
      <c r="AH1579" s="2">
        <v>45.22</v>
      </c>
    </row>
    <row r="1580" spans="32:34" x14ac:dyDescent="0.25">
      <c r="AF1580" s="1">
        <v>120527</v>
      </c>
      <c r="AG1580" s="1">
        <v>260</v>
      </c>
      <c r="AH1580" s="2">
        <v>93.18</v>
      </c>
    </row>
    <row r="1581" spans="32:34" x14ac:dyDescent="0.25">
      <c r="AF1581" s="1">
        <v>120692</v>
      </c>
      <c r="AG1581" s="1">
        <v>220</v>
      </c>
      <c r="AH1581" s="2">
        <v>85.12</v>
      </c>
    </row>
    <row r="1582" spans="32:34" x14ac:dyDescent="0.25">
      <c r="AF1582" s="1">
        <v>120727</v>
      </c>
      <c r="AG1582" s="1">
        <v>340</v>
      </c>
      <c r="AH1582" s="2">
        <v>54.57</v>
      </c>
    </row>
    <row r="1583" spans="32:34" x14ac:dyDescent="0.25">
      <c r="AF1583" s="1">
        <v>120753</v>
      </c>
      <c r="AG1583" s="1">
        <v>320</v>
      </c>
      <c r="AH1583" s="2">
        <v>217.08</v>
      </c>
    </row>
    <row r="1584" spans="32:34" x14ac:dyDescent="0.25">
      <c r="AF1584" s="1">
        <v>120848</v>
      </c>
      <c r="AG1584" s="1">
        <v>400</v>
      </c>
      <c r="AH1584" s="2">
        <v>30.24</v>
      </c>
    </row>
    <row r="1585" spans="32:34" x14ac:dyDescent="0.25">
      <c r="AF1585" s="1">
        <v>120918</v>
      </c>
      <c r="AG1585" s="1">
        <v>4980</v>
      </c>
      <c r="AH1585" s="2">
        <v>45.66</v>
      </c>
    </row>
    <row r="1586" spans="32:34" x14ac:dyDescent="0.25">
      <c r="AF1586" s="1">
        <v>120957</v>
      </c>
      <c r="AG1586" s="1">
        <v>260</v>
      </c>
      <c r="AH1586" s="2">
        <v>86.66</v>
      </c>
    </row>
    <row r="1587" spans="32:34" x14ac:dyDescent="0.25">
      <c r="AF1587" s="1">
        <v>121067</v>
      </c>
      <c r="AG1587" s="1">
        <v>370</v>
      </c>
      <c r="AH1587" s="2">
        <v>180.23</v>
      </c>
    </row>
    <row r="1588" spans="32:34" x14ac:dyDescent="0.25">
      <c r="AF1588" s="1">
        <v>121080</v>
      </c>
      <c r="AG1588" s="1">
        <v>360</v>
      </c>
      <c r="AH1588" s="2">
        <v>90.54</v>
      </c>
    </row>
    <row r="1589" spans="32:34" x14ac:dyDescent="0.25">
      <c r="AF1589" s="1">
        <v>121092</v>
      </c>
      <c r="AG1589" s="1">
        <v>320</v>
      </c>
      <c r="AH1589" s="2">
        <v>91.8</v>
      </c>
    </row>
    <row r="1590" spans="32:34" x14ac:dyDescent="0.25">
      <c r="AF1590" s="1">
        <v>121126</v>
      </c>
      <c r="AG1590" s="1">
        <v>104</v>
      </c>
      <c r="AH1590" s="2">
        <v>191.35</v>
      </c>
    </row>
    <row r="1591" spans="32:34" x14ac:dyDescent="0.25">
      <c r="AF1591" s="1">
        <v>121161</v>
      </c>
      <c r="AG1591" s="1">
        <v>370</v>
      </c>
      <c r="AH1591" s="2">
        <v>1239.92</v>
      </c>
    </row>
    <row r="1592" spans="32:34" x14ac:dyDescent="0.25">
      <c r="AF1592" s="1">
        <v>121203</v>
      </c>
      <c r="AG1592" s="1">
        <v>4980</v>
      </c>
      <c r="AH1592" s="2">
        <v>84.7</v>
      </c>
    </row>
    <row r="1593" spans="32:34" x14ac:dyDescent="0.25">
      <c r="AF1593" s="1">
        <v>121371</v>
      </c>
      <c r="AG1593" s="1">
        <v>150</v>
      </c>
      <c r="AH1593" s="2">
        <v>307.14</v>
      </c>
    </row>
    <row r="1594" spans="32:34" x14ac:dyDescent="0.25">
      <c r="AF1594" s="1">
        <v>121396</v>
      </c>
      <c r="AG1594" s="1">
        <v>450</v>
      </c>
      <c r="AH1594" s="2">
        <v>1184.32</v>
      </c>
    </row>
    <row r="1595" spans="32:34" x14ac:dyDescent="0.25">
      <c r="AF1595" s="1">
        <v>121406</v>
      </c>
      <c r="AG1595" s="1">
        <v>340</v>
      </c>
      <c r="AH1595" s="2">
        <v>194.51</v>
      </c>
    </row>
    <row r="1596" spans="32:34" x14ac:dyDescent="0.25">
      <c r="AF1596" s="1">
        <v>121454</v>
      </c>
      <c r="AG1596" s="1">
        <v>450</v>
      </c>
      <c r="AH1596" s="2">
        <v>49.09</v>
      </c>
    </row>
    <row r="1597" spans="32:34" x14ac:dyDescent="0.25">
      <c r="AF1597" s="1">
        <v>121466</v>
      </c>
      <c r="AG1597" s="1">
        <v>300</v>
      </c>
      <c r="AH1597" s="2">
        <v>96.86</v>
      </c>
    </row>
    <row r="1598" spans="32:34" x14ac:dyDescent="0.25">
      <c r="AF1598" s="1">
        <v>121536</v>
      </c>
      <c r="AG1598" s="1">
        <v>4980</v>
      </c>
      <c r="AH1598" s="2">
        <v>66.67</v>
      </c>
    </row>
    <row r="1599" spans="32:34" x14ac:dyDescent="0.25">
      <c r="AF1599" s="1">
        <v>121578</v>
      </c>
      <c r="AG1599" s="1">
        <v>340</v>
      </c>
      <c r="AH1599" s="2">
        <v>103.05</v>
      </c>
    </row>
    <row r="1600" spans="32:34" x14ac:dyDescent="0.25">
      <c r="AF1600" s="1">
        <v>121654</v>
      </c>
      <c r="AG1600" s="1">
        <v>777</v>
      </c>
      <c r="AH1600" s="2">
        <v>389</v>
      </c>
    </row>
    <row r="1601" spans="32:34" x14ac:dyDescent="0.25">
      <c r="AF1601" s="1">
        <v>121691</v>
      </c>
      <c r="AG1601" s="1">
        <v>104</v>
      </c>
      <c r="AH1601" s="2">
        <v>160.96</v>
      </c>
    </row>
    <row r="1602" spans="32:34" x14ac:dyDescent="0.25">
      <c r="AF1602" s="1">
        <v>121722</v>
      </c>
      <c r="AG1602" s="1">
        <v>280</v>
      </c>
      <c r="AH1602" s="2">
        <v>49.95</v>
      </c>
    </row>
    <row r="1603" spans="32:34" x14ac:dyDescent="0.25">
      <c r="AF1603" s="1">
        <v>121762</v>
      </c>
      <c r="AG1603" s="1">
        <v>150</v>
      </c>
      <c r="AH1603" s="2">
        <v>137.69999999999999</v>
      </c>
    </row>
    <row r="1604" spans="32:34" x14ac:dyDescent="0.25">
      <c r="AF1604" s="1">
        <v>121882</v>
      </c>
      <c r="AG1604" s="1">
        <v>400</v>
      </c>
      <c r="AH1604" s="2">
        <v>80.31</v>
      </c>
    </row>
    <row r="1605" spans="32:34" x14ac:dyDescent="0.25">
      <c r="AF1605" s="1">
        <v>121885</v>
      </c>
      <c r="AG1605" s="1">
        <v>290</v>
      </c>
      <c r="AH1605" s="2">
        <v>86.76</v>
      </c>
    </row>
    <row r="1606" spans="32:34" x14ac:dyDescent="0.25">
      <c r="AF1606" s="1">
        <v>121920</v>
      </c>
      <c r="AG1606" s="1">
        <v>320</v>
      </c>
      <c r="AH1606" s="2">
        <v>173.73</v>
      </c>
    </row>
    <row r="1607" spans="32:34" x14ac:dyDescent="0.25">
      <c r="AF1607" s="1">
        <v>121944</v>
      </c>
      <c r="AG1607" s="1">
        <v>555</v>
      </c>
      <c r="AH1607" s="2">
        <v>192.88</v>
      </c>
    </row>
    <row r="1608" spans="32:34" x14ac:dyDescent="0.25">
      <c r="AF1608" s="1">
        <v>121973</v>
      </c>
      <c r="AG1608" s="1">
        <v>450</v>
      </c>
      <c r="AH1608" s="2">
        <v>160.02000000000001</v>
      </c>
    </row>
    <row r="1609" spans="32:34" x14ac:dyDescent="0.25">
      <c r="AF1609" s="1">
        <v>122011</v>
      </c>
      <c r="AG1609" s="1">
        <v>280</v>
      </c>
      <c r="AH1609" s="2">
        <v>68.42</v>
      </c>
    </row>
    <row r="1610" spans="32:34" x14ac:dyDescent="0.25">
      <c r="AF1610" s="1">
        <v>122066</v>
      </c>
      <c r="AG1610" s="1">
        <v>320</v>
      </c>
      <c r="AH1610" s="2">
        <v>95</v>
      </c>
    </row>
    <row r="1611" spans="32:34" x14ac:dyDescent="0.25">
      <c r="AF1611" s="1">
        <v>122124</v>
      </c>
      <c r="AG1611" s="1">
        <v>340</v>
      </c>
      <c r="AH1611" s="2">
        <v>67.02</v>
      </c>
    </row>
    <row r="1612" spans="32:34" x14ac:dyDescent="0.25">
      <c r="AF1612" s="1">
        <v>122256</v>
      </c>
      <c r="AG1612" s="1">
        <v>180</v>
      </c>
      <c r="AH1612" s="2">
        <v>47.63</v>
      </c>
    </row>
    <row r="1613" spans="32:34" x14ac:dyDescent="0.25">
      <c r="AF1613" s="1">
        <v>122318</v>
      </c>
      <c r="AG1613" s="1">
        <v>4980</v>
      </c>
      <c r="AH1613" s="2">
        <v>45.66</v>
      </c>
    </row>
    <row r="1614" spans="32:34" x14ac:dyDescent="0.25">
      <c r="AF1614" s="1">
        <v>122320</v>
      </c>
      <c r="AG1614" s="1">
        <v>150</v>
      </c>
      <c r="AH1614" s="2">
        <v>140.9</v>
      </c>
    </row>
    <row r="1615" spans="32:34" x14ac:dyDescent="0.25">
      <c r="AF1615" s="1">
        <v>122400</v>
      </c>
      <c r="AG1615" s="1">
        <v>280</v>
      </c>
      <c r="AH1615" s="2">
        <v>45.76</v>
      </c>
    </row>
    <row r="1616" spans="32:34" x14ac:dyDescent="0.25">
      <c r="AF1616" s="1">
        <v>122416</v>
      </c>
      <c r="AG1616" s="1">
        <v>280</v>
      </c>
      <c r="AH1616" s="2">
        <v>175.95</v>
      </c>
    </row>
    <row r="1617" spans="32:34" x14ac:dyDescent="0.25">
      <c r="AF1617" s="1">
        <v>122425</v>
      </c>
      <c r="AG1617" s="1">
        <v>150</v>
      </c>
      <c r="AH1617" s="2">
        <v>246.36</v>
      </c>
    </row>
    <row r="1618" spans="32:34" x14ac:dyDescent="0.25">
      <c r="AF1618" s="1">
        <v>122433</v>
      </c>
      <c r="AG1618" s="1">
        <v>150</v>
      </c>
      <c r="AH1618" s="2">
        <v>49.1</v>
      </c>
    </row>
    <row r="1619" spans="32:34" x14ac:dyDescent="0.25">
      <c r="AF1619" s="1">
        <v>122492</v>
      </c>
      <c r="AG1619" s="1">
        <v>340</v>
      </c>
      <c r="AH1619" s="2">
        <v>87.21</v>
      </c>
    </row>
    <row r="1620" spans="32:34" x14ac:dyDescent="0.25">
      <c r="AF1620" s="1">
        <v>122517</v>
      </c>
      <c r="AG1620" s="1">
        <v>250</v>
      </c>
      <c r="AH1620" s="2">
        <v>193.76</v>
      </c>
    </row>
    <row r="1621" spans="32:34" x14ac:dyDescent="0.25">
      <c r="AF1621" s="1">
        <v>122519</v>
      </c>
      <c r="AG1621" s="1">
        <v>104</v>
      </c>
      <c r="AH1621" s="2">
        <v>96.23</v>
      </c>
    </row>
    <row r="1622" spans="32:34" x14ac:dyDescent="0.25">
      <c r="AF1622" s="1">
        <v>122521</v>
      </c>
      <c r="AG1622" s="1">
        <v>4980</v>
      </c>
      <c r="AH1622" s="2">
        <v>120.81</v>
      </c>
    </row>
    <row r="1623" spans="32:34" x14ac:dyDescent="0.25">
      <c r="AF1623" s="1">
        <v>122539</v>
      </c>
      <c r="AG1623" s="1">
        <v>340</v>
      </c>
      <c r="AH1623" s="2">
        <v>10.93</v>
      </c>
    </row>
    <row r="1624" spans="32:34" x14ac:dyDescent="0.25">
      <c r="AF1624" s="1">
        <v>122550</v>
      </c>
      <c r="AG1624" s="1">
        <v>150</v>
      </c>
      <c r="AH1624" s="2">
        <v>220.51</v>
      </c>
    </row>
    <row r="1625" spans="32:34" x14ac:dyDescent="0.25">
      <c r="AF1625" s="1">
        <v>122571</v>
      </c>
      <c r="AG1625" s="1">
        <v>150</v>
      </c>
      <c r="AH1625" s="2">
        <v>47.9</v>
      </c>
    </row>
    <row r="1626" spans="32:34" x14ac:dyDescent="0.25">
      <c r="AF1626" s="1">
        <v>122628</v>
      </c>
      <c r="AG1626" s="1">
        <v>555</v>
      </c>
      <c r="AH1626" s="2">
        <v>47.81</v>
      </c>
    </row>
    <row r="1627" spans="32:34" x14ac:dyDescent="0.25">
      <c r="AF1627" s="1">
        <v>122785</v>
      </c>
      <c r="AG1627" s="1">
        <v>450</v>
      </c>
      <c r="AH1627" s="2">
        <v>93.7</v>
      </c>
    </row>
    <row r="1628" spans="32:34" x14ac:dyDescent="0.25">
      <c r="AF1628" s="1">
        <v>122812</v>
      </c>
      <c r="AG1628" s="1">
        <v>150</v>
      </c>
      <c r="AH1628" s="2">
        <v>89.1</v>
      </c>
    </row>
    <row r="1629" spans="32:34" x14ac:dyDescent="0.25">
      <c r="AF1629" s="1">
        <v>122828</v>
      </c>
      <c r="AG1629" s="1">
        <v>180</v>
      </c>
      <c r="AH1629" s="2">
        <v>361.36</v>
      </c>
    </row>
    <row r="1630" spans="32:34" x14ac:dyDescent="0.25">
      <c r="AF1630" s="1">
        <v>122837</v>
      </c>
      <c r="AG1630" s="1">
        <v>280</v>
      </c>
      <c r="AH1630" s="2">
        <v>197.01</v>
      </c>
    </row>
    <row r="1631" spans="32:34" x14ac:dyDescent="0.25">
      <c r="AF1631" s="1">
        <v>122891</v>
      </c>
      <c r="AG1631" s="1">
        <v>290</v>
      </c>
      <c r="AH1631" s="2">
        <v>42.98</v>
      </c>
    </row>
    <row r="1632" spans="32:34" x14ac:dyDescent="0.25">
      <c r="AF1632" s="1">
        <v>122914</v>
      </c>
      <c r="AG1632" s="1">
        <v>260</v>
      </c>
      <c r="AH1632" s="2">
        <v>1187.76</v>
      </c>
    </row>
    <row r="1633" spans="32:34" x14ac:dyDescent="0.25">
      <c r="AF1633" s="1">
        <v>122925</v>
      </c>
      <c r="AG1633" s="1">
        <v>104</v>
      </c>
      <c r="AH1633" s="2">
        <v>369.56</v>
      </c>
    </row>
    <row r="1634" spans="32:34" x14ac:dyDescent="0.25">
      <c r="AF1634" s="1">
        <v>122949</v>
      </c>
      <c r="AG1634" s="1">
        <v>104</v>
      </c>
      <c r="AH1634" s="2">
        <v>30.91</v>
      </c>
    </row>
    <row r="1635" spans="32:34" x14ac:dyDescent="0.25">
      <c r="AF1635" s="1">
        <v>122959</v>
      </c>
      <c r="AG1635" s="1">
        <v>4980</v>
      </c>
      <c r="AH1635" s="2">
        <v>49.1</v>
      </c>
    </row>
    <row r="1636" spans="32:34" x14ac:dyDescent="0.25">
      <c r="AF1636" s="1">
        <v>122979</v>
      </c>
      <c r="AG1636" s="1">
        <v>340</v>
      </c>
      <c r="AH1636" s="2">
        <v>178.67</v>
      </c>
    </row>
    <row r="1637" spans="32:34" x14ac:dyDescent="0.25">
      <c r="AF1637" s="1">
        <v>122983</v>
      </c>
      <c r="AG1637" s="1">
        <v>280</v>
      </c>
      <c r="AH1637" s="2">
        <v>141.08000000000001</v>
      </c>
    </row>
    <row r="1638" spans="32:34" x14ac:dyDescent="0.25">
      <c r="AF1638" s="1">
        <v>123008</v>
      </c>
      <c r="AG1638" s="1">
        <v>340</v>
      </c>
      <c r="AH1638" s="2">
        <v>169.85</v>
      </c>
    </row>
    <row r="1639" spans="32:34" x14ac:dyDescent="0.25">
      <c r="AF1639" s="1">
        <v>123093</v>
      </c>
      <c r="AG1639" s="1">
        <v>150</v>
      </c>
      <c r="AH1639" s="2">
        <v>146.66</v>
      </c>
    </row>
    <row r="1640" spans="32:34" x14ac:dyDescent="0.25">
      <c r="AF1640" s="1">
        <v>123166</v>
      </c>
      <c r="AG1640" s="1">
        <v>320</v>
      </c>
      <c r="AH1640" s="2">
        <v>17.309999999999999</v>
      </c>
    </row>
    <row r="1641" spans="32:34" x14ac:dyDescent="0.25">
      <c r="AF1641" s="1">
        <v>123172</v>
      </c>
      <c r="AG1641" s="1">
        <v>400</v>
      </c>
      <c r="AH1641" s="2">
        <v>88.59</v>
      </c>
    </row>
    <row r="1642" spans="32:34" x14ac:dyDescent="0.25">
      <c r="AF1642" s="1">
        <v>123193</v>
      </c>
      <c r="AG1642" s="1">
        <v>340</v>
      </c>
      <c r="AH1642" s="2">
        <v>43.38</v>
      </c>
    </row>
    <row r="1643" spans="32:34" x14ac:dyDescent="0.25">
      <c r="AF1643" s="1">
        <v>123196</v>
      </c>
      <c r="AG1643" s="1">
        <v>104</v>
      </c>
      <c r="AH1643" s="2">
        <v>25.99</v>
      </c>
    </row>
    <row r="1644" spans="32:34" x14ac:dyDescent="0.25">
      <c r="AF1644" s="1">
        <v>123238</v>
      </c>
      <c r="AG1644" s="1">
        <v>260</v>
      </c>
      <c r="AH1644" s="2">
        <v>86.66</v>
      </c>
    </row>
    <row r="1645" spans="32:34" x14ac:dyDescent="0.25">
      <c r="AF1645" s="1">
        <v>123312</v>
      </c>
      <c r="AG1645" s="1">
        <v>340</v>
      </c>
      <c r="AH1645" s="2">
        <v>25.46</v>
      </c>
    </row>
    <row r="1646" spans="32:34" x14ac:dyDescent="0.25">
      <c r="AF1646" s="1">
        <v>123490</v>
      </c>
      <c r="AG1646" s="1">
        <v>150</v>
      </c>
      <c r="AH1646" s="2">
        <v>50.7</v>
      </c>
    </row>
    <row r="1647" spans="32:34" x14ac:dyDescent="0.25">
      <c r="AF1647" s="1">
        <v>123513</v>
      </c>
      <c r="AG1647" s="1">
        <v>320</v>
      </c>
      <c r="AH1647" s="2">
        <v>52.44</v>
      </c>
    </row>
    <row r="1648" spans="32:34" x14ac:dyDescent="0.25">
      <c r="AF1648" s="1">
        <v>123607</v>
      </c>
      <c r="AG1648" s="1">
        <v>150</v>
      </c>
      <c r="AH1648" s="2">
        <v>30.46</v>
      </c>
    </row>
    <row r="1649" spans="32:34" x14ac:dyDescent="0.25">
      <c r="AF1649" s="1">
        <v>123652</v>
      </c>
      <c r="AG1649" s="1">
        <v>250</v>
      </c>
      <c r="AH1649" s="2">
        <v>43.33</v>
      </c>
    </row>
    <row r="1650" spans="32:34" x14ac:dyDescent="0.25">
      <c r="AF1650" s="1">
        <v>123658</v>
      </c>
      <c r="AG1650" s="1">
        <v>104</v>
      </c>
      <c r="AH1650" s="2">
        <v>290.16000000000003</v>
      </c>
    </row>
    <row r="1651" spans="32:34" x14ac:dyDescent="0.25">
      <c r="AF1651" s="1">
        <v>123744</v>
      </c>
      <c r="AG1651" s="1">
        <v>150</v>
      </c>
      <c r="AH1651" s="2">
        <v>565.29999999999995</v>
      </c>
    </row>
    <row r="1652" spans="32:34" x14ac:dyDescent="0.25">
      <c r="AF1652" s="1">
        <v>123815</v>
      </c>
      <c r="AG1652" s="1">
        <v>220</v>
      </c>
      <c r="AH1652" s="2">
        <v>578.64</v>
      </c>
    </row>
    <row r="1653" spans="32:34" x14ac:dyDescent="0.25">
      <c r="AF1653" s="1">
        <v>123838</v>
      </c>
      <c r="AG1653" s="1">
        <v>250</v>
      </c>
      <c r="AH1653" s="2">
        <v>233.15</v>
      </c>
    </row>
    <row r="1654" spans="32:34" x14ac:dyDescent="0.25">
      <c r="AF1654" s="1">
        <v>123908</v>
      </c>
      <c r="AG1654" s="1">
        <v>150</v>
      </c>
      <c r="AH1654" s="2">
        <v>129.68</v>
      </c>
    </row>
    <row r="1655" spans="32:34" x14ac:dyDescent="0.25">
      <c r="AF1655" s="1">
        <v>123962</v>
      </c>
      <c r="AG1655" s="1">
        <v>340</v>
      </c>
      <c r="AH1655" s="2">
        <v>45.27</v>
      </c>
    </row>
    <row r="1656" spans="32:34" x14ac:dyDescent="0.25">
      <c r="AF1656" s="1">
        <v>123988</v>
      </c>
      <c r="AG1656" s="1">
        <v>340</v>
      </c>
      <c r="AH1656" s="2">
        <v>10143.08</v>
      </c>
    </row>
    <row r="1657" spans="32:34" x14ac:dyDescent="0.25">
      <c r="AF1657" s="1">
        <v>124069</v>
      </c>
      <c r="AG1657" s="1">
        <v>104</v>
      </c>
      <c r="AH1657" s="2">
        <v>46.59</v>
      </c>
    </row>
    <row r="1658" spans="32:34" x14ac:dyDescent="0.25">
      <c r="AF1658" s="1">
        <v>124086</v>
      </c>
      <c r="AG1658" s="1">
        <v>320</v>
      </c>
      <c r="AH1658" s="2">
        <v>42.69</v>
      </c>
    </row>
    <row r="1659" spans="32:34" x14ac:dyDescent="0.25">
      <c r="AF1659" s="1">
        <v>124108</v>
      </c>
      <c r="AG1659" s="1">
        <v>320</v>
      </c>
      <c r="AH1659" s="2">
        <v>97.68</v>
      </c>
    </row>
    <row r="1660" spans="32:34" x14ac:dyDescent="0.25">
      <c r="AF1660" s="1">
        <v>124127</v>
      </c>
      <c r="AG1660" s="1">
        <v>104</v>
      </c>
      <c r="AH1660" s="2">
        <v>42.98</v>
      </c>
    </row>
    <row r="1661" spans="32:34" x14ac:dyDescent="0.25">
      <c r="AF1661" s="1">
        <v>124210</v>
      </c>
      <c r="AG1661" s="1">
        <v>150</v>
      </c>
      <c r="AH1661" s="2">
        <v>45.3</v>
      </c>
    </row>
    <row r="1662" spans="32:34" x14ac:dyDescent="0.25">
      <c r="AF1662" s="1">
        <v>124262</v>
      </c>
      <c r="AG1662" s="1">
        <v>300</v>
      </c>
      <c r="AH1662" s="2">
        <v>48.68</v>
      </c>
    </row>
    <row r="1663" spans="32:34" x14ac:dyDescent="0.25">
      <c r="AF1663" s="1">
        <v>124269</v>
      </c>
      <c r="AG1663" s="1">
        <v>450</v>
      </c>
      <c r="AH1663" s="2">
        <v>45.76</v>
      </c>
    </row>
    <row r="1664" spans="32:34" x14ac:dyDescent="0.25">
      <c r="AF1664" s="1">
        <v>124283</v>
      </c>
      <c r="AG1664" s="1">
        <v>340</v>
      </c>
      <c r="AH1664" s="2">
        <v>205.62</v>
      </c>
    </row>
    <row r="1665" spans="32:34" x14ac:dyDescent="0.25">
      <c r="AF1665" s="1">
        <v>124326</v>
      </c>
      <c r="AG1665" s="1">
        <v>290</v>
      </c>
      <c r="AH1665" s="2">
        <v>193.64</v>
      </c>
    </row>
    <row r="1666" spans="32:34" x14ac:dyDescent="0.25">
      <c r="AF1666" s="1">
        <v>124329</v>
      </c>
      <c r="AG1666" s="1">
        <v>340</v>
      </c>
      <c r="AH1666" s="2">
        <v>1113.5999999999999</v>
      </c>
    </row>
    <row r="1667" spans="32:34" x14ac:dyDescent="0.25">
      <c r="AF1667" s="1">
        <v>124420</v>
      </c>
      <c r="AG1667" s="1">
        <v>4980</v>
      </c>
      <c r="AH1667" s="2">
        <v>180.63</v>
      </c>
    </row>
    <row r="1668" spans="32:34" x14ac:dyDescent="0.25">
      <c r="AF1668" s="1">
        <v>124479</v>
      </c>
      <c r="AG1668" s="1">
        <v>360</v>
      </c>
      <c r="AH1668" s="2">
        <v>552.72</v>
      </c>
    </row>
    <row r="1669" spans="32:34" x14ac:dyDescent="0.25">
      <c r="AF1669" s="1">
        <v>124485</v>
      </c>
      <c r="AG1669" s="1">
        <v>260</v>
      </c>
      <c r="AH1669" s="2">
        <v>36.54</v>
      </c>
    </row>
    <row r="1670" spans="32:34" x14ac:dyDescent="0.25">
      <c r="AF1670" s="1">
        <v>124490</v>
      </c>
      <c r="AG1670" s="1">
        <v>290</v>
      </c>
      <c r="AH1670" s="2">
        <v>303.58</v>
      </c>
    </row>
    <row r="1671" spans="32:34" x14ac:dyDescent="0.25">
      <c r="AF1671" s="1">
        <v>124562</v>
      </c>
      <c r="AG1671" s="1">
        <v>150</v>
      </c>
      <c r="AH1671" s="2">
        <v>166.09</v>
      </c>
    </row>
    <row r="1672" spans="32:34" x14ac:dyDescent="0.25">
      <c r="AF1672" s="1">
        <v>124586</v>
      </c>
      <c r="AG1672" s="1">
        <v>400</v>
      </c>
      <c r="AH1672" s="2">
        <v>42.69</v>
      </c>
    </row>
    <row r="1673" spans="32:34" x14ac:dyDescent="0.25">
      <c r="AF1673" s="1">
        <v>124599</v>
      </c>
      <c r="AG1673" s="1">
        <v>150</v>
      </c>
      <c r="AH1673" s="2">
        <v>78.34</v>
      </c>
    </row>
    <row r="1674" spans="32:34" x14ac:dyDescent="0.25">
      <c r="AF1674" s="1">
        <v>124624</v>
      </c>
      <c r="AG1674" s="1">
        <v>250</v>
      </c>
      <c r="AH1674" s="2">
        <v>181.5</v>
      </c>
    </row>
    <row r="1675" spans="32:34" x14ac:dyDescent="0.25">
      <c r="AF1675" s="1">
        <v>124640</v>
      </c>
      <c r="AG1675" s="1">
        <v>4980</v>
      </c>
      <c r="AH1675" s="2">
        <v>31.68</v>
      </c>
    </row>
    <row r="1676" spans="32:34" x14ac:dyDescent="0.25">
      <c r="AF1676" s="1">
        <v>124654</v>
      </c>
      <c r="AG1676" s="1">
        <v>500</v>
      </c>
      <c r="AH1676" s="2">
        <v>18.97</v>
      </c>
    </row>
    <row r="1677" spans="32:34" x14ac:dyDescent="0.25">
      <c r="AF1677" s="1">
        <v>124683</v>
      </c>
      <c r="AG1677" s="1">
        <v>360</v>
      </c>
      <c r="AH1677" s="2">
        <v>181.11</v>
      </c>
    </row>
    <row r="1678" spans="32:34" x14ac:dyDescent="0.25">
      <c r="AF1678" s="1">
        <v>124739</v>
      </c>
      <c r="AG1678" s="1">
        <v>320</v>
      </c>
      <c r="AH1678" s="2">
        <v>531.11</v>
      </c>
    </row>
    <row r="1679" spans="32:34" x14ac:dyDescent="0.25">
      <c r="AF1679" s="1">
        <v>124784</v>
      </c>
      <c r="AG1679" s="1">
        <v>340</v>
      </c>
      <c r="AH1679" s="2">
        <v>96.99</v>
      </c>
    </row>
    <row r="1680" spans="32:34" x14ac:dyDescent="0.25">
      <c r="AF1680" s="1">
        <v>124845</v>
      </c>
      <c r="AG1680" s="1">
        <v>150</v>
      </c>
      <c r="AH1680" s="2">
        <v>42.35</v>
      </c>
    </row>
    <row r="1681" spans="32:34" x14ac:dyDescent="0.25">
      <c r="AF1681" s="1">
        <v>124866</v>
      </c>
      <c r="AG1681" s="1">
        <v>555</v>
      </c>
      <c r="AH1681" s="2">
        <v>86.66</v>
      </c>
    </row>
    <row r="1682" spans="32:34" x14ac:dyDescent="0.25">
      <c r="AF1682" s="1">
        <v>124873</v>
      </c>
      <c r="AG1682" s="1">
        <v>300</v>
      </c>
      <c r="AH1682" s="2">
        <v>564.63</v>
      </c>
    </row>
    <row r="1683" spans="32:34" x14ac:dyDescent="0.25">
      <c r="AF1683" s="1">
        <v>124885</v>
      </c>
      <c r="AG1683" s="1">
        <v>150</v>
      </c>
      <c r="AH1683" s="2">
        <v>52.95</v>
      </c>
    </row>
    <row r="1684" spans="32:34" x14ac:dyDescent="0.25">
      <c r="AF1684" s="1">
        <v>124906</v>
      </c>
      <c r="AG1684" s="1">
        <v>104</v>
      </c>
      <c r="AH1684" s="2">
        <v>110.86</v>
      </c>
    </row>
    <row r="1685" spans="32:34" x14ac:dyDescent="0.25">
      <c r="AF1685" s="1">
        <v>124921</v>
      </c>
      <c r="AG1685" s="1">
        <v>320</v>
      </c>
      <c r="AH1685" s="2">
        <v>90.38</v>
      </c>
    </row>
    <row r="1686" spans="32:34" x14ac:dyDescent="0.25">
      <c r="AF1686" s="1">
        <v>124977</v>
      </c>
      <c r="AG1686" s="1">
        <v>340</v>
      </c>
      <c r="AH1686" s="2">
        <v>49.57</v>
      </c>
    </row>
    <row r="1687" spans="32:34" x14ac:dyDescent="0.25">
      <c r="AF1687" s="1">
        <v>125001</v>
      </c>
      <c r="AG1687" s="1">
        <v>250</v>
      </c>
      <c r="AH1687" s="2">
        <v>352.66</v>
      </c>
    </row>
    <row r="1688" spans="32:34" x14ac:dyDescent="0.25">
      <c r="AF1688" s="1">
        <v>125022</v>
      </c>
      <c r="AG1688" s="1">
        <v>104</v>
      </c>
      <c r="AH1688" s="2">
        <v>46.59</v>
      </c>
    </row>
    <row r="1689" spans="32:34" x14ac:dyDescent="0.25">
      <c r="AF1689" s="1">
        <v>125029</v>
      </c>
      <c r="AG1689" s="1">
        <v>400</v>
      </c>
      <c r="AH1689" s="2">
        <v>45.3</v>
      </c>
    </row>
    <row r="1690" spans="32:34" x14ac:dyDescent="0.25">
      <c r="AF1690" s="1">
        <v>125053</v>
      </c>
      <c r="AG1690" s="1">
        <v>104</v>
      </c>
      <c r="AH1690" s="2">
        <v>88.95</v>
      </c>
    </row>
    <row r="1691" spans="32:34" x14ac:dyDescent="0.25">
      <c r="AF1691" s="1">
        <v>125114</v>
      </c>
      <c r="AG1691" s="1">
        <v>340</v>
      </c>
      <c r="AH1691" s="2">
        <v>46.2</v>
      </c>
    </row>
    <row r="1692" spans="32:34" x14ac:dyDescent="0.25">
      <c r="AF1692" s="1">
        <v>125118</v>
      </c>
      <c r="AG1692" s="1">
        <v>150</v>
      </c>
      <c r="AH1692" s="2">
        <v>82.31</v>
      </c>
    </row>
    <row r="1693" spans="32:34" x14ac:dyDescent="0.25">
      <c r="AF1693" s="1">
        <v>125120</v>
      </c>
      <c r="AG1693" s="1">
        <v>370</v>
      </c>
      <c r="AH1693" s="2">
        <v>47.63</v>
      </c>
    </row>
    <row r="1694" spans="32:34" x14ac:dyDescent="0.25">
      <c r="AF1694" s="1">
        <v>125152</v>
      </c>
      <c r="AG1694" s="1">
        <v>280</v>
      </c>
      <c r="AH1694" s="2">
        <v>145.94</v>
      </c>
    </row>
    <row r="1695" spans="32:34" x14ac:dyDescent="0.25">
      <c r="AF1695" s="1">
        <v>125231</v>
      </c>
      <c r="AG1695" s="1">
        <v>150</v>
      </c>
      <c r="AH1695" s="2">
        <v>109.38</v>
      </c>
    </row>
    <row r="1696" spans="32:34" x14ac:dyDescent="0.25">
      <c r="AF1696" s="1">
        <v>125313</v>
      </c>
      <c r="AG1696" s="1">
        <v>260</v>
      </c>
      <c r="AH1696" s="2">
        <v>124.43</v>
      </c>
    </row>
    <row r="1697" spans="32:34" x14ac:dyDescent="0.25">
      <c r="AF1697" s="1">
        <v>125355</v>
      </c>
      <c r="AG1697" s="1">
        <v>250</v>
      </c>
      <c r="AH1697" s="2">
        <v>1253.01</v>
      </c>
    </row>
    <row r="1698" spans="32:34" x14ac:dyDescent="0.25">
      <c r="AF1698" s="1">
        <v>125374</v>
      </c>
      <c r="AG1698" s="1">
        <v>450</v>
      </c>
      <c r="AH1698" s="2">
        <v>169.65</v>
      </c>
    </row>
    <row r="1699" spans="32:34" x14ac:dyDescent="0.25">
      <c r="AF1699" s="1">
        <v>125444</v>
      </c>
      <c r="AG1699" s="1">
        <v>260</v>
      </c>
      <c r="AH1699" s="2">
        <v>208.31</v>
      </c>
    </row>
    <row r="1700" spans="32:34" x14ac:dyDescent="0.25">
      <c r="AF1700" s="1">
        <v>125446</v>
      </c>
      <c r="AG1700" s="1">
        <v>4980</v>
      </c>
      <c r="AH1700" s="2">
        <v>212.27</v>
      </c>
    </row>
    <row r="1701" spans="32:34" x14ac:dyDescent="0.25">
      <c r="AF1701" s="1">
        <v>125473</v>
      </c>
      <c r="AG1701" s="1">
        <v>150</v>
      </c>
      <c r="AH1701" s="2">
        <v>84.37</v>
      </c>
    </row>
    <row r="1702" spans="32:34" x14ac:dyDescent="0.25">
      <c r="AF1702" s="1">
        <v>125581</v>
      </c>
      <c r="AG1702" s="1">
        <v>370</v>
      </c>
      <c r="AH1702" s="2">
        <v>88.58</v>
      </c>
    </row>
    <row r="1703" spans="32:34" x14ac:dyDescent="0.25">
      <c r="AF1703" s="1">
        <v>125602</v>
      </c>
      <c r="AG1703" s="1">
        <v>340</v>
      </c>
      <c r="AH1703" s="2">
        <v>90.54</v>
      </c>
    </row>
    <row r="1704" spans="32:34" x14ac:dyDescent="0.25">
      <c r="AF1704" s="1">
        <v>125612</v>
      </c>
      <c r="AG1704" s="1">
        <v>340</v>
      </c>
      <c r="AH1704" s="2">
        <v>222.64</v>
      </c>
    </row>
    <row r="1705" spans="32:34" x14ac:dyDescent="0.25">
      <c r="AF1705" s="1">
        <v>125716</v>
      </c>
      <c r="AG1705" s="1">
        <v>340</v>
      </c>
      <c r="AH1705" s="2">
        <v>665.28</v>
      </c>
    </row>
    <row r="1706" spans="32:34" x14ac:dyDescent="0.25">
      <c r="AF1706" s="1">
        <v>125718</v>
      </c>
      <c r="AG1706" s="1">
        <v>370</v>
      </c>
      <c r="AH1706" s="2">
        <v>88.58</v>
      </c>
    </row>
    <row r="1707" spans="32:34" x14ac:dyDescent="0.25">
      <c r="AF1707" s="1">
        <v>125813</v>
      </c>
      <c r="AG1707" s="1">
        <v>150</v>
      </c>
      <c r="AH1707" s="2">
        <v>132.33000000000001</v>
      </c>
    </row>
    <row r="1708" spans="32:34" x14ac:dyDescent="0.25">
      <c r="AF1708" s="1">
        <v>125843</v>
      </c>
      <c r="AG1708" s="1">
        <v>320</v>
      </c>
      <c r="AH1708" s="2">
        <v>359</v>
      </c>
    </row>
    <row r="1709" spans="32:34" x14ac:dyDescent="0.25">
      <c r="AF1709" s="1">
        <v>125885</v>
      </c>
      <c r="AG1709" s="1">
        <v>370</v>
      </c>
      <c r="AH1709" s="2">
        <v>221.5</v>
      </c>
    </row>
    <row r="1710" spans="32:34" x14ac:dyDescent="0.25">
      <c r="AF1710" s="1">
        <v>125886</v>
      </c>
      <c r="AG1710" s="1">
        <v>104</v>
      </c>
      <c r="AH1710" s="2">
        <v>95.76</v>
      </c>
    </row>
    <row r="1711" spans="32:34" x14ac:dyDescent="0.25">
      <c r="AF1711" s="1">
        <v>125910</v>
      </c>
      <c r="AG1711" s="1">
        <v>370</v>
      </c>
      <c r="AH1711" s="2">
        <v>146.16999999999999</v>
      </c>
    </row>
    <row r="1712" spans="32:34" x14ac:dyDescent="0.25">
      <c r="AF1712" s="1">
        <v>125913</v>
      </c>
      <c r="AG1712" s="1">
        <v>400</v>
      </c>
      <c r="AH1712" s="2">
        <v>211.32</v>
      </c>
    </row>
    <row r="1713" spans="32:34" x14ac:dyDescent="0.25">
      <c r="AF1713" s="1">
        <v>125972</v>
      </c>
      <c r="AG1713" s="1">
        <v>650</v>
      </c>
      <c r="AH1713" s="2">
        <v>218.79</v>
      </c>
    </row>
    <row r="1714" spans="32:34" x14ac:dyDescent="0.25">
      <c r="AF1714" s="1">
        <v>126199</v>
      </c>
      <c r="AG1714" s="1">
        <v>340</v>
      </c>
      <c r="AH1714" s="2">
        <v>44.92</v>
      </c>
    </row>
    <row r="1715" spans="32:34" x14ac:dyDescent="0.25">
      <c r="AF1715" s="1">
        <v>126243</v>
      </c>
      <c r="AG1715" s="1">
        <v>290</v>
      </c>
      <c r="AH1715" s="2">
        <v>191.38</v>
      </c>
    </row>
    <row r="1716" spans="32:34" x14ac:dyDescent="0.25">
      <c r="AF1716" s="1">
        <v>126308</v>
      </c>
      <c r="AG1716" s="1">
        <v>4980</v>
      </c>
      <c r="AH1716" s="2">
        <v>172.56</v>
      </c>
    </row>
    <row r="1717" spans="32:34" x14ac:dyDescent="0.25">
      <c r="AF1717" s="1">
        <v>126310</v>
      </c>
      <c r="AG1717" s="1">
        <v>340</v>
      </c>
      <c r="AH1717" s="2">
        <v>50.02</v>
      </c>
    </row>
    <row r="1718" spans="32:34" x14ac:dyDescent="0.25">
      <c r="AF1718" s="1">
        <v>126330</v>
      </c>
      <c r="AG1718" s="1">
        <v>555</v>
      </c>
      <c r="AH1718" s="2">
        <v>189.6</v>
      </c>
    </row>
    <row r="1719" spans="32:34" x14ac:dyDescent="0.25">
      <c r="AF1719" s="1">
        <v>126413</v>
      </c>
      <c r="AG1719" s="1">
        <v>104</v>
      </c>
      <c r="AH1719" s="2">
        <v>127.81</v>
      </c>
    </row>
    <row r="1720" spans="32:34" x14ac:dyDescent="0.25">
      <c r="AF1720" s="1">
        <v>126419</v>
      </c>
      <c r="AG1720" s="1">
        <v>220</v>
      </c>
      <c r="AH1720" s="2">
        <v>86.66</v>
      </c>
    </row>
    <row r="1721" spans="32:34" x14ac:dyDescent="0.25">
      <c r="AF1721" s="1">
        <v>126434</v>
      </c>
      <c r="AG1721" s="1">
        <v>180</v>
      </c>
      <c r="AH1721" s="2">
        <v>198.35</v>
      </c>
    </row>
    <row r="1722" spans="32:34" x14ac:dyDescent="0.25">
      <c r="AF1722" s="1">
        <v>126537</v>
      </c>
      <c r="AG1722" s="1">
        <v>290</v>
      </c>
      <c r="AH1722" s="2">
        <v>139.77000000000001</v>
      </c>
    </row>
    <row r="1723" spans="32:34" x14ac:dyDescent="0.25">
      <c r="AF1723" s="1">
        <v>126543</v>
      </c>
      <c r="AG1723" s="1">
        <v>320</v>
      </c>
      <c r="AH1723" s="2">
        <v>45.66</v>
      </c>
    </row>
    <row r="1724" spans="32:34" x14ac:dyDescent="0.25">
      <c r="AF1724" s="1">
        <v>126568</v>
      </c>
      <c r="AG1724" s="1">
        <v>260</v>
      </c>
      <c r="AH1724" s="2">
        <v>49.45</v>
      </c>
    </row>
    <row r="1725" spans="32:34" x14ac:dyDescent="0.25">
      <c r="AF1725" s="1">
        <v>126690</v>
      </c>
      <c r="AG1725" s="1">
        <v>340</v>
      </c>
      <c r="AH1725" s="2">
        <v>96.86</v>
      </c>
    </row>
    <row r="1726" spans="32:34" x14ac:dyDescent="0.25">
      <c r="AF1726" s="1">
        <v>126716</v>
      </c>
      <c r="AG1726" s="1">
        <v>450</v>
      </c>
      <c r="AH1726" s="2">
        <v>186.35</v>
      </c>
    </row>
    <row r="1727" spans="32:34" x14ac:dyDescent="0.25">
      <c r="AF1727" s="1">
        <v>126758</v>
      </c>
      <c r="AG1727" s="1">
        <v>104</v>
      </c>
      <c r="AH1727" s="2">
        <v>86.66</v>
      </c>
    </row>
    <row r="1728" spans="32:34" x14ac:dyDescent="0.25">
      <c r="AF1728" s="1">
        <v>126821</v>
      </c>
      <c r="AG1728" s="1">
        <v>290</v>
      </c>
      <c r="AH1728" s="2">
        <v>190.11</v>
      </c>
    </row>
    <row r="1729" spans="32:34" x14ac:dyDescent="0.25">
      <c r="AF1729" s="1">
        <v>126831</v>
      </c>
      <c r="AG1729" s="1">
        <v>4980</v>
      </c>
      <c r="AH1729" s="2">
        <v>41.93</v>
      </c>
    </row>
    <row r="1730" spans="32:34" x14ac:dyDescent="0.25">
      <c r="AF1730" s="1">
        <v>126884</v>
      </c>
      <c r="AG1730" s="1">
        <v>150</v>
      </c>
      <c r="AH1730" s="2">
        <v>504.99</v>
      </c>
    </row>
    <row r="1731" spans="32:34" x14ac:dyDescent="0.25">
      <c r="AF1731" s="1">
        <v>126910</v>
      </c>
      <c r="AG1731" s="1">
        <v>4980</v>
      </c>
      <c r="AH1731" s="2">
        <v>45.9</v>
      </c>
    </row>
    <row r="1732" spans="32:34" x14ac:dyDescent="0.25">
      <c r="AF1732" s="1">
        <v>126931</v>
      </c>
      <c r="AG1732" s="1">
        <v>340</v>
      </c>
      <c r="AH1732" s="2">
        <v>192.96</v>
      </c>
    </row>
    <row r="1733" spans="32:34" x14ac:dyDescent="0.25">
      <c r="AF1733" s="1">
        <v>126938</v>
      </c>
      <c r="AG1733" s="1">
        <v>280</v>
      </c>
      <c r="AH1733" s="2">
        <v>143.79</v>
      </c>
    </row>
    <row r="1734" spans="32:34" x14ac:dyDescent="0.25">
      <c r="AF1734" s="1">
        <v>126985</v>
      </c>
      <c r="AG1734" s="1">
        <v>150</v>
      </c>
      <c r="AH1734" s="2">
        <v>207.67</v>
      </c>
    </row>
    <row r="1735" spans="32:34" x14ac:dyDescent="0.25">
      <c r="AF1735" s="1">
        <v>127038</v>
      </c>
      <c r="AG1735" s="1">
        <v>400</v>
      </c>
      <c r="AH1735" s="2">
        <v>60.6</v>
      </c>
    </row>
    <row r="1736" spans="32:34" x14ac:dyDescent="0.25">
      <c r="AF1736" s="1">
        <v>127043</v>
      </c>
      <c r="AG1736" s="1">
        <v>360</v>
      </c>
      <c r="AH1736" s="2">
        <v>209.7</v>
      </c>
    </row>
    <row r="1737" spans="32:34" x14ac:dyDescent="0.25">
      <c r="AF1737" s="1">
        <v>127080</v>
      </c>
      <c r="AG1737" s="1">
        <v>555</v>
      </c>
      <c r="AH1737" s="2">
        <v>61.77</v>
      </c>
    </row>
    <row r="1738" spans="32:34" x14ac:dyDescent="0.25">
      <c r="AF1738" s="1">
        <v>127083</v>
      </c>
      <c r="AG1738" s="1">
        <v>500</v>
      </c>
      <c r="AH1738" s="2">
        <v>9</v>
      </c>
    </row>
    <row r="1739" spans="32:34" x14ac:dyDescent="0.25">
      <c r="AF1739" s="1">
        <v>127141</v>
      </c>
      <c r="AG1739" s="1">
        <v>400</v>
      </c>
      <c r="AH1739" s="2">
        <v>46.77</v>
      </c>
    </row>
    <row r="1740" spans="32:34" x14ac:dyDescent="0.25">
      <c r="AF1740" s="1">
        <v>127278</v>
      </c>
      <c r="AG1740" s="1">
        <v>150</v>
      </c>
      <c r="AH1740" s="2">
        <v>48.23</v>
      </c>
    </row>
    <row r="1741" spans="32:34" x14ac:dyDescent="0.25">
      <c r="AF1741" s="1">
        <v>127286</v>
      </c>
      <c r="AG1741" s="1">
        <v>777</v>
      </c>
      <c r="AH1741" s="2">
        <v>56.9</v>
      </c>
    </row>
    <row r="1742" spans="32:34" x14ac:dyDescent="0.25">
      <c r="AF1742" s="1">
        <v>127300</v>
      </c>
      <c r="AG1742" s="1">
        <v>4980</v>
      </c>
      <c r="AH1742" s="2">
        <v>47.25</v>
      </c>
    </row>
    <row r="1743" spans="32:34" x14ac:dyDescent="0.25">
      <c r="AF1743" s="1">
        <v>127325</v>
      </c>
      <c r="AG1743" s="1">
        <v>104</v>
      </c>
      <c r="AH1743" s="2">
        <v>29.11</v>
      </c>
    </row>
    <row r="1744" spans="32:34" x14ac:dyDescent="0.25">
      <c r="AF1744" s="1">
        <v>127333</v>
      </c>
      <c r="AG1744" s="1">
        <v>320</v>
      </c>
      <c r="AH1744" s="2">
        <v>130</v>
      </c>
    </row>
    <row r="1745" spans="32:34" x14ac:dyDescent="0.25">
      <c r="AF1745" s="1">
        <v>127355</v>
      </c>
      <c r="AG1745" s="1">
        <v>650</v>
      </c>
      <c r="AH1745" s="2">
        <v>17.72</v>
      </c>
    </row>
    <row r="1746" spans="32:34" x14ac:dyDescent="0.25">
      <c r="AF1746" s="1">
        <v>127361</v>
      </c>
      <c r="AG1746" s="1">
        <v>280</v>
      </c>
      <c r="AH1746" s="2">
        <v>42.48</v>
      </c>
    </row>
    <row r="1747" spans="32:34" x14ac:dyDescent="0.25">
      <c r="AF1747" s="1">
        <v>127367</v>
      </c>
      <c r="AG1747" s="1">
        <v>180</v>
      </c>
      <c r="AH1747" s="2">
        <v>44.29</v>
      </c>
    </row>
    <row r="1748" spans="32:34" x14ac:dyDescent="0.25">
      <c r="AF1748" s="1">
        <v>127373</v>
      </c>
      <c r="AG1748" s="1">
        <v>650</v>
      </c>
      <c r="AH1748" s="2">
        <v>47.97</v>
      </c>
    </row>
    <row r="1749" spans="32:34" x14ac:dyDescent="0.25">
      <c r="AF1749" s="1">
        <v>127387</v>
      </c>
      <c r="AG1749" s="1">
        <v>450</v>
      </c>
      <c r="AH1749" s="2">
        <v>39.659999999999997</v>
      </c>
    </row>
    <row r="1750" spans="32:34" x14ac:dyDescent="0.25">
      <c r="AF1750" s="1">
        <v>127408</v>
      </c>
      <c r="AG1750" s="1">
        <v>104</v>
      </c>
      <c r="AH1750" s="2">
        <v>43.33</v>
      </c>
    </row>
    <row r="1751" spans="32:34" x14ac:dyDescent="0.25">
      <c r="AF1751" s="1">
        <v>127425</v>
      </c>
      <c r="AG1751" s="1">
        <v>777</v>
      </c>
      <c r="AH1751" s="2">
        <v>191.94</v>
      </c>
    </row>
    <row r="1752" spans="32:34" x14ac:dyDescent="0.25">
      <c r="AF1752" s="1">
        <v>127435</v>
      </c>
      <c r="AG1752" s="1">
        <v>260</v>
      </c>
      <c r="AH1752" s="2">
        <v>44.73</v>
      </c>
    </row>
    <row r="1753" spans="32:34" x14ac:dyDescent="0.25">
      <c r="AF1753" s="1">
        <v>127446</v>
      </c>
      <c r="AG1753" s="1">
        <v>150</v>
      </c>
      <c r="AH1753" s="2">
        <v>83.7</v>
      </c>
    </row>
    <row r="1754" spans="32:34" x14ac:dyDescent="0.25">
      <c r="AF1754" s="1">
        <v>127472</v>
      </c>
      <c r="AG1754" s="1">
        <v>370</v>
      </c>
      <c r="AH1754" s="2">
        <v>146.19999999999999</v>
      </c>
    </row>
    <row r="1755" spans="32:34" x14ac:dyDescent="0.25">
      <c r="AF1755" s="1">
        <v>127496</v>
      </c>
      <c r="AG1755" s="1">
        <v>150</v>
      </c>
      <c r="AH1755" s="2">
        <v>45.54</v>
      </c>
    </row>
    <row r="1756" spans="32:34" x14ac:dyDescent="0.25">
      <c r="AF1756" s="1">
        <v>127523</v>
      </c>
      <c r="AG1756" s="1">
        <v>300</v>
      </c>
      <c r="AH1756" s="2">
        <v>1178.76</v>
      </c>
    </row>
    <row r="1757" spans="32:34" x14ac:dyDescent="0.25">
      <c r="AF1757" s="1">
        <v>127607</v>
      </c>
      <c r="AG1757" s="1">
        <v>320</v>
      </c>
      <c r="AH1757" s="2">
        <v>42.69</v>
      </c>
    </row>
    <row r="1758" spans="32:34" x14ac:dyDescent="0.25">
      <c r="AF1758" s="1">
        <v>127609</v>
      </c>
      <c r="AG1758" s="1">
        <v>400</v>
      </c>
      <c r="AH1758" s="2">
        <v>25.81</v>
      </c>
    </row>
    <row r="1759" spans="32:34" x14ac:dyDescent="0.25">
      <c r="AF1759" s="1">
        <v>127761</v>
      </c>
      <c r="AG1759" s="1">
        <v>250</v>
      </c>
      <c r="AH1759" s="2">
        <v>86.66</v>
      </c>
    </row>
    <row r="1760" spans="32:34" x14ac:dyDescent="0.25">
      <c r="AF1760" s="1">
        <v>127779</v>
      </c>
      <c r="AG1760" s="1">
        <v>104</v>
      </c>
      <c r="AH1760" s="2">
        <v>43.33</v>
      </c>
    </row>
    <row r="1761" spans="32:34" x14ac:dyDescent="0.25">
      <c r="AF1761" s="1">
        <v>127847</v>
      </c>
      <c r="AG1761" s="1">
        <v>650</v>
      </c>
      <c r="AH1761" s="2">
        <v>89.28</v>
      </c>
    </row>
    <row r="1762" spans="32:34" x14ac:dyDescent="0.25">
      <c r="AF1762" s="1">
        <v>127888</v>
      </c>
      <c r="AG1762" s="1">
        <v>450</v>
      </c>
      <c r="AH1762" s="2">
        <v>192.91</v>
      </c>
    </row>
    <row r="1763" spans="32:34" x14ac:dyDescent="0.25">
      <c r="AF1763" s="1">
        <v>127908</v>
      </c>
      <c r="AG1763" s="1">
        <v>260</v>
      </c>
      <c r="AH1763" s="2">
        <v>97.34</v>
      </c>
    </row>
    <row r="1764" spans="32:34" x14ac:dyDescent="0.25">
      <c r="AF1764" s="1">
        <v>127998</v>
      </c>
      <c r="AG1764" s="1">
        <v>340</v>
      </c>
      <c r="AH1764" s="2">
        <v>52.25</v>
      </c>
    </row>
    <row r="1765" spans="32:34" x14ac:dyDescent="0.25">
      <c r="AF1765" s="1">
        <v>128000</v>
      </c>
      <c r="AG1765" s="1">
        <v>260</v>
      </c>
      <c r="AH1765" s="2">
        <v>70.81</v>
      </c>
    </row>
    <row r="1766" spans="32:34" x14ac:dyDescent="0.25">
      <c r="AF1766" s="1">
        <v>128001</v>
      </c>
      <c r="AG1766" s="1">
        <v>4980</v>
      </c>
      <c r="AH1766" s="2">
        <v>90.6</v>
      </c>
    </row>
    <row r="1767" spans="32:34" x14ac:dyDescent="0.25">
      <c r="AF1767" s="1">
        <v>128032</v>
      </c>
      <c r="AG1767" s="1">
        <v>150</v>
      </c>
      <c r="AH1767" s="2">
        <v>137.69999999999999</v>
      </c>
    </row>
    <row r="1768" spans="32:34" x14ac:dyDescent="0.25">
      <c r="AF1768" s="1">
        <v>128049</v>
      </c>
      <c r="AG1768" s="1">
        <v>4980</v>
      </c>
      <c r="AH1768" s="2">
        <v>182.07</v>
      </c>
    </row>
    <row r="1769" spans="32:34" x14ac:dyDescent="0.25">
      <c r="AF1769" s="1">
        <v>128120</v>
      </c>
      <c r="AG1769" s="1">
        <v>340</v>
      </c>
      <c r="AH1769" s="2">
        <v>233.48</v>
      </c>
    </row>
    <row r="1770" spans="32:34" x14ac:dyDescent="0.25">
      <c r="AF1770" s="1">
        <v>128131</v>
      </c>
      <c r="AG1770" s="1">
        <v>280</v>
      </c>
      <c r="AH1770" s="2">
        <v>483.13</v>
      </c>
    </row>
    <row r="1771" spans="32:34" x14ac:dyDescent="0.25">
      <c r="AF1771" s="1">
        <v>128138</v>
      </c>
      <c r="AG1771" s="1">
        <v>290</v>
      </c>
      <c r="AH1771" s="2">
        <v>140.91999999999999</v>
      </c>
    </row>
    <row r="1772" spans="32:34" x14ac:dyDescent="0.25">
      <c r="AF1772" s="1">
        <v>128149</v>
      </c>
      <c r="AG1772" s="1">
        <v>4980</v>
      </c>
      <c r="AH1772" s="2">
        <v>19.440000000000001</v>
      </c>
    </row>
    <row r="1773" spans="32:34" x14ac:dyDescent="0.25">
      <c r="AF1773" s="1">
        <v>128178</v>
      </c>
      <c r="AG1773" s="1">
        <v>370</v>
      </c>
      <c r="AH1773" s="2">
        <v>44.31</v>
      </c>
    </row>
    <row r="1774" spans="32:34" x14ac:dyDescent="0.25">
      <c r="AF1774" s="1">
        <v>128219</v>
      </c>
      <c r="AG1774" s="1">
        <v>150</v>
      </c>
      <c r="AH1774" s="2">
        <v>90.54</v>
      </c>
    </row>
    <row r="1775" spans="32:34" x14ac:dyDescent="0.25">
      <c r="AF1775" s="1">
        <v>128232</v>
      </c>
      <c r="AG1775" s="1">
        <v>450</v>
      </c>
      <c r="AH1775" s="2">
        <v>39.24</v>
      </c>
    </row>
    <row r="1776" spans="32:34" x14ac:dyDescent="0.25">
      <c r="AF1776" s="1">
        <v>128289</v>
      </c>
      <c r="AG1776" s="1">
        <v>150</v>
      </c>
      <c r="AH1776" s="2">
        <v>45.3</v>
      </c>
    </row>
    <row r="1777" spans="32:34" x14ac:dyDescent="0.25">
      <c r="AF1777" s="1">
        <v>128305</v>
      </c>
      <c r="AG1777" s="1">
        <v>320</v>
      </c>
      <c r="AH1777" s="2">
        <v>82.02</v>
      </c>
    </row>
    <row r="1778" spans="32:34" x14ac:dyDescent="0.25">
      <c r="AF1778" s="1">
        <v>128313</v>
      </c>
      <c r="AG1778" s="1">
        <v>150</v>
      </c>
      <c r="AH1778" s="2">
        <v>76.36</v>
      </c>
    </row>
    <row r="1779" spans="32:34" x14ac:dyDescent="0.25">
      <c r="AF1779" s="1">
        <v>128334</v>
      </c>
      <c r="AG1779" s="1">
        <v>260</v>
      </c>
      <c r="AH1779" s="2">
        <v>48.67</v>
      </c>
    </row>
    <row r="1780" spans="32:34" x14ac:dyDescent="0.25">
      <c r="AF1780" s="1">
        <v>128351</v>
      </c>
      <c r="AG1780" s="1">
        <v>340</v>
      </c>
      <c r="AH1780" s="2">
        <v>48.33</v>
      </c>
    </row>
    <row r="1781" spans="32:34" x14ac:dyDescent="0.25">
      <c r="AF1781" s="1">
        <v>128378</v>
      </c>
      <c r="AG1781" s="1">
        <v>220</v>
      </c>
      <c r="AH1781" s="2">
        <v>183.32</v>
      </c>
    </row>
    <row r="1782" spans="32:34" x14ac:dyDescent="0.25">
      <c r="AF1782" s="1">
        <v>128389</v>
      </c>
      <c r="AG1782" s="1">
        <v>777</v>
      </c>
      <c r="AH1782" s="2">
        <v>45.5</v>
      </c>
    </row>
    <row r="1783" spans="32:34" x14ac:dyDescent="0.25">
      <c r="AF1783" s="1">
        <v>128416</v>
      </c>
      <c r="AG1783" s="1">
        <v>340</v>
      </c>
      <c r="AH1783" s="2">
        <v>82.24</v>
      </c>
    </row>
    <row r="1784" spans="32:34" x14ac:dyDescent="0.25">
      <c r="AF1784" s="1">
        <v>128513</v>
      </c>
      <c r="AG1784" s="1">
        <v>150</v>
      </c>
      <c r="AH1784" s="2">
        <v>237.39</v>
      </c>
    </row>
    <row r="1785" spans="32:34" x14ac:dyDescent="0.25">
      <c r="AF1785" s="1">
        <v>128530</v>
      </c>
      <c r="AG1785" s="1">
        <v>150</v>
      </c>
      <c r="AH1785" s="2">
        <v>186.8</v>
      </c>
    </row>
    <row r="1786" spans="32:34" x14ac:dyDescent="0.25">
      <c r="AF1786" s="1">
        <v>128531</v>
      </c>
      <c r="AG1786" s="1">
        <v>555</v>
      </c>
      <c r="AH1786" s="2">
        <v>460.5</v>
      </c>
    </row>
    <row r="1787" spans="32:34" x14ac:dyDescent="0.25">
      <c r="AF1787" s="1">
        <v>128566</v>
      </c>
      <c r="AG1787" s="1">
        <v>250</v>
      </c>
      <c r="AH1787" s="2">
        <v>170.24</v>
      </c>
    </row>
    <row r="1788" spans="32:34" x14ac:dyDescent="0.25">
      <c r="AF1788" s="1">
        <v>128595</v>
      </c>
      <c r="AG1788" s="1">
        <v>150</v>
      </c>
      <c r="AH1788" s="2">
        <v>23.58</v>
      </c>
    </row>
    <row r="1789" spans="32:34" x14ac:dyDescent="0.25">
      <c r="AF1789" s="1">
        <v>128603</v>
      </c>
      <c r="AG1789" s="1">
        <v>280</v>
      </c>
      <c r="AH1789" s="2">
        <v>49.83</v>
      </c>
    </row>
    <row r="1790" spans="32:34" x14ac:dyDescent="0.25">
      <c r="AF1790" s="1">
        <v>128630</v>
      </c>
      <c r="AG1790" s="1">
        <v>340</v>
      </c>
      <c r="AH1790" s="2">
        <v>370.92</v>
      </c>
    </row>
    <row r="1791" spans="32:34" x14ac:dyDescent="0.25">
      <c r="AF1791" s="1">
        <v>128711</v>
      </c>
      <c r="AG1791" s="1">
        <v>150</v>
      </c>
      <c r="AH1791" s="2">
        <v>91.46</v>
      </c>
    </row>
    <row r="1792" spans="32:34" x14ac:dyDescent="0.25">
      <c r="AF1792" s="1">
        <v>128741</v>
      </c>
      <c r="AG1792" s="1">
        <v>260</v>
      </c>
      <c r="AH1792" s="2">
        <v>885.49</v>
      </c>
    </row>
    <row r="1793" spans="32:34" x14ac:dyDescent="0.25">
      <c r="AF1793" s="1">
        <v>128760</v>
      </c>
      <c r="AG1793" s="1">
        <v>320</v>
      </c>
      <c r="AH1793" s="2">
        <v>42.35</v>
      </c>
    </row>
    <row r="1794" spans="32:34" x14ac:dyDescent="0.25">
      <c r="AF1794" s="1">
        <v>128919</v>
      </c>
      <c r="AG1794" s="1">
        <v>150</v>
      </c>
      <c r="AH1794" s="2">
        <v>455.4</v>
      </c>
    </row>
    <row r="1795" spans="32:34" x14ac:dyDescent="0.25">
      <c r="AF1795" s="1">
        <v>128930</v>
      </c>
      <c r="AG1795" s="1">
        <v>260</v>
      </c>
      <c r="AH1795" s="2">
        <v>143.79</v>
      </c>
    </row>
    <row r="1796" spans="32:34" x14ac:dyDescent="0.25">
      <c r="AF1796" s="1">
        <v>128932</v>
      </c>
      <c r="AG1796" s="1">
        <v>500</v>
      </c>
      <c r="AH1796" s="2">
        <v>45.76</v>
      </c>
    </row>
    <row r="1797" spans="32:34" x14ac:dyDescent="0.25">
      <c r="AF1797" s="1">
        <v>129006</v>
      </c>
      <c r="AG1797" s="1">
        <v>650</v>
      </c>
      <c r="AH1797" s="2">
        <v>464.03</v>
      </c>
    </row>
    <row r="1798" spans="32:34" x14ac:dyDescent="0.25">
      <c r="AF1798" s="1">
        <v>129027</v>
      </c>
      <c r="AG1798" s="1">
        <v>220</v>
      </c>
      <c r="AH1798" s="2">
        <v>46.59</v>
      </c>
    </row>
    <row r="1799" spans="32:34" x14ac:dyDescent="0.25">
      <c r="AF1799" s="1">
        <v>129094</v>
      </c>
      <c r="AG1799" s="1">
        <v>150</v>
      </c>
      <c r="AH1799" s="2">
        <v>45.66</v>
      </c>
    </row>
    <row r="1800" spans="32:34" x14ac:dyDescent="0.25">
      <c r="AF1800" s="1">
        <v>129100</v>
      </c>
      <c r="AG1800" s="1">
        <v>555</v>
      </c>
      <c r="AH1800" s="2">
        <v>470.58</v>
      </c>
    </row>
    <row r="1801" spans="32:34" x14ac:dyDescent="0.25">
      <c r="AF1801" s="1">
        <v>129108</v>
      </c>
      <c r="AG1801" s="1">
        <v>220</v>
      </c>
      <c r="AH1801" s="2">
        <v>73.900000000000006</v>
      </c>
    </row>
    <row r="1802" spans="32:34" x14ac:dyDescent="0.25">
      <c r="AF1802" s="1">
        <v>129121</v>
      </c>
      <c r="AG1802" s="1">
        <v>180</v>
      </c>
      <c r="AH1802" s="2">
        <v>1248.96</v>
      </c>
    </row>
    <row r="1803" spans="32:34" x14ac:dyDescent="0.25">
      <c r="AF1803" s="1">
        <v>129170</v>
      </c>
      <c r="AG1803" s="1">
        <v>650</v>
      </c>
      <c r="AH1803" s="2">
        <v>138.26</v>
      </c>
    </row>
    <row r="1804" spans="32:34" x14ac:dyDescent="0.25">
      <c r="AF1804" s="1">
        <v>129211</v>
      </c>
      <c r="AG1804" s="1">
        <v>150</v>
      </c>
      <c r="AH1804" s="2">
        <v>348.9</v>
      </c>
    </row>
    <row r="1805" spans="32:34" x14ac:dyDescent="0.25">
      <c r="AF1805" s="1">
        <v>129237</v>
      </c>
      <c r="AG1805" s="1">
        <v>320</v>
      </c>
      <c r="AH1805" s="2">
        <v>49.99</v>
      </c>
    </row>
    <row r="1806" spans="32:34" x14ac:dyDescent="0.25">
      <c r="AF1806" s="1">
        <v>129248</v>
      </c>
      <c r="AG1806" s="1">
        <v>320</v>
      </c>
      <c r="AH1806" s="2">
        <v>92.72</v>
      </c>
    </row>
    <row r="1807" spans="32:34" x14ac:dyDescent="0.25">
      <c r="AF1807" s="1">
        <v>129250</v>
      </c>
      <c r="AG1807" s="1">
        <v>340</v>
      </c>
      <c r="AH1807" s="2">
        <v>51.31</v>
      </c>
    </row>
    <row r="1808" spans="32:34" x14ac:dyDescent="0.25">
      <c r="AF1808" s="1">
        <v>129269</v>
      </c>
      <c r="AG1808" s="1">
        <v>450</v>
      </c>
      <c r="AH1808" s="2">
        <v>48.67</v>
      </c>
    </row>
    <row r="1809" spans="32:34" x14ac:dyDescent="0.25">
      <c r="AF1809" s="1">
        <v>129271</v>
      </c>
      <c r="AG1809" s="1">
        <v>400</v>
      </c>
      <c r="AH1809" s="2">
        <v>25.35</v>
      </c>
    </row>
    <row r="1810" spans="32:34" x14ac:dyDescent="0.25">
      <c r="AF1810" s="1">
        <v>129288</v>
      </c>
      <c r="AG1810" s="1">
        <v>150</v>
      </c>
      <c r="AH1810" s="2">
        <v>373.34</v>
      </c>
    </row>
    <row r="1811" spans="32:34" x14ac:dyDescent="0.25">
      <c r="AF1811" s="1">
        <v>129349</v>
      </c>
      <c r="AG1811" s="1">
        <v>150</v>
      </c>
      <c r="AH1811" s="2">
        <v>45.9</v>
      </c>
    </row>
    <row r="1812" spans="32:34" x14ac:dyDescent="0.25">
      <c r="AF1812" s="1">
        <v>129361</v>
      </c>
      <c r="AG1812" s="1">
        <v>340</v>
      </c>
      <c r="AH1812" s="2">
        <v>226.2</v>
      </c>
    </row>
    <row r="1813" spans="32:34" x14ac:dyDescent="0.25">
      <c r="AF1813" s="1">
        <v>129361</v>
      </c>
      <c r="AG1813" s="1">
        <v>555</v>
      </c>
      <c r="AH1813" s="2">
        <v>106.08</v>
      </c>
    </row>
    <row r="1814" spans="32:34" x14ac:dyDescent="0.25">
      <c r="AF1814" s="1">
        <v>129371</v>
      </c>
      <c r="AG1814" s="1">
        <v>340</v>
      </c>
      <c r="AH1814" s="2">
        <v>196.46</v>
      </c>
    </row>
    <row r="1815" spans="32:34" x14ac:dyDescent="0.25">
      <c r="AF1815" s="1">
        <v>129419</v>
      </c>
      <c r="AG1815" s="1">
        <v>360</v>
      </c>
      <c r="AH1815" s="2">
        <v>70.599999999999994</v>
      </c>
    </row>
    <row r="1816" spans="32:34" x14ac:dyDescent="0.25">
      <c r="AF1816" s="1">
        <v>129454</v>
      </c>
      <c r="AG1816" s="1">
        <v>180</v>
      </c>
      <c r="AH1816" s="2">
        <v>50.94</v>
      </c>
    </row>
    <row r="1817" spans="32:34" x14ac:dyDescent="0.25">
      <c r="AF1817" s="1">
        <v>129485</v>
      </c>
      <c r="AG1817" s="1">
        <v>250</v>
      </c>
      <c r="AH1817" s="2">
        <v>349.94</v>
      </c>
    </row>
    <row r="1818" spans="32:34" x14ac:dyDescent="0.25">
      <c r="AF1818" s="1">
        <v>129507</v>
      </c>
      <c r="AG1818" s="1">
        <v>340</v>
      </c>
      <c r="AH1818" s="2">
        <v>45.27</v>
      </c>
    </row>
    <row r="1819" spans="32:34" x14ac:dyDescent="0.25">
      <c r="AF1819" s="1">
        <v>129519</v>
      </c>
      <c r="AG1819" s="1">
        <v>180</v>
      </c>
      <c r="AH1819" s="2">
        <v>43.97</v>
      </c>
    </row>
    <row r="1820" spans="32:34" x14ac:dyDescent="0.25">
      <c r="AF1820" s="1">
        <v>129538</v>
      </c>
      <c r="AG1820" s="1">
        <v>4980</v>
      </c>
      <c r="AH1820" s="2">
        <v>46.34</v>
      </c>
    </row>
    <row r="1821" spans="32:34" x14ac:dyDescent="0.25">
      <c r="AF1821" s="1">
        <v>129553</v>
      </c>
      <c r="AG1821" s="1">
        <v>340</v>
      </c>
      <c r="AH1821" s="2">
        <v>196.46</v>
      </c>
    </row>
    <row r="1822" spans="32:34" x14ac:dyDescent="0.25">
      <c r="AF1822" s="1">
        <v>129644</v>
      </c>
      <c r="AG1822" s="1">
        <v>650</v>
      </c>
      <c r="AH1822" s="2">
        <v>162.59</v>
      </c>
    </row>
    <row r="1823" spans="32:34" x14ac:dyDescent="0.25">
      <c r="AF1823" s="1">
        <v>129678</v>
      </c>
      <c r="AG1823" s="1">
        <v>250</v>
      </c>
      <c r="AH1823" s="2">
        <v>56.01</v>
      </c>
    </row>
    <row r="1824" spans="32:34" x14ac:dyDescent="0.25">
      <c r="AF1824" s="1">
        <v>129685</v>
      </c>
      <c r="AG1824" s="1">
        <v>250</v>
      </c>
      <c r="AH1824" s="2">
        <v>46.65</v>
      </c>
    </row>
    <row r="1825" spans="32:34" x14ac:dyDescent="0.25">
      <c r="AF1825" s="1">
        <v>129700</v>
      </c>
      <c r="AG1825" s="1">
        <v>320</v>
      </c>
      <c r="AH1825" s="2">
        <v>59.73</v>
      </c>
    </row>
    <row r="1826" spans="32:34" x14ac:dyDescent="0.25">
      <c r="AF1826" s="1">
        <v>129808</v>
      </c>
      <c r="AG1826" s="1">
        <v>4980</v>
      </c>
      <c r="AH1826" s="2">
        <v>633.44000000000005</v>
      </c>
    </row>
    <row r="1827" spans="32:34" x14ac:dyDescent="0.25">
      <c r="AF1827" s="1">
        <v>129840</v>
      </c>
      <c r="AG1827" s="1">
        <v>360</v>
      </c>
      <c r="AH1827" s="2">
        <v>224.6</v>
      </c>
    </row>
    <row r="1828" spans="32:34" x14ac:dyDescent="0.25">
      <c r="AF1828" s="1">
        <v>129846</v>
      </c>
      <c r="AG1828" s="1">
        <v>250</v>
      </c>
      <c r="AH1828" s="2">
        <v>129.99</v>
      </c>
    </row>
    <row r="1829" spans="32:34" x14ac:dyDescent="0.25">
      <c r="AF1829" s="1">
        <v>130095</v>
      </c>
      <c r="AG1829" s="1">
        <v>260</v>
      </c>
      <c r="AH1829" s="2">
        <v>19.04</v>
      </c>
    </row>
    <row r="1830" spans="32:34" x14ac:dyDescent="0.25">
      <c r="AF1830" s="1">
        <v>130115</v>
      </c>
      <c r="AG1830" s="1">
        <v>150</v>
      </c>
      <c r="AH1830" s="2">
        <v>592.35</v>
      </c>
    </row>
    <row r="1831" spans="32:34" x14ac:dyDescent="0.25">
      <c r="AF1831" s="1">
        <v>130126</v>
      </c>
      <c r="AG1831" s="1">
        <v>4980</v>
      </c>
      <c r="AH1831" s="2">
        <v>36.4</v>
      </c>
    </row>
    <row r="1832" spans="32:34" x14ac:dyDescent="0.25">
      <c r="AF1832" s="1">
        <v>130221</v>
      </c>
      <c r="AG1832" s="1">
        <v>320</v>
      </c>
      <c r="AH1832" s="2">
        <v>19.440000000000001</v>
      </c>
    </row>
    <row r="1833" spans="32:34" x14ac:dyDescent="0.25">
      <c r="AF1833" s="1">
        <v>130252</v>
      </c>
      <c r="AG1833" s="1">
        <v>260</v>
      </c>
      <c r="AH1833" s="2">
        <v>221.7</v>
      </c>
    </row>
    <row r="1834" spans="32:34" x14ac:dyDescent="0.25">
      <c r="AF1834" s="1">
        <v>130327</v>
      </c>
      <c r="AG1834" s="1">
        <v>777</v>
      </c>
      <c r="AH1834" s="2">
        <v>389</v>
      </c>
    </row>
    <row r="1835" spans="32:34" x14ac:dyDescent="0.25">
      <c r="AF1835" s="1">
        <v>130349</v>
      </c>
      <c r="AG1835" s="1">
        <v>340</v>
      </c>
      <c r="AH1835" s="2">
        <v>45.14</v>
      </c>
    </row>
    <row r="1836" spans="32:34" x14ac:dyDescent="0.25">
      <c r="AF1836" s="1">
        <v>130373</v>
      </c>
      <c r="AG1836" s="1">
        <v>150</v>
      </c>
      <c r="AH1836" s="2">
        <v>42.69</v>
      </c>
    </row>
    <row r="1837" spans="32:34" x14ac:dyDescent="0.25">
      <c r="AF1837" s="1">
        <v>130439</v>
      </c>
      <c r="AG1837" s="1">
        <v>104</v>
      </c>
      <c r="AH1837" s="2">
        <v>43.33</v>
      </c>
    </row>
    <row r="1838" spans="32:34" x14ac:dyDescent="0.25">
      <c r="AF1838" s="1">
        <v>130459</v>
      </c>
      <c r="AG1838" s="1">
        <v>340</v>
      </c>
      <c r="AH1838" s="2">
        <v>56.21</v>
      </c>
    </row>
    <row r="1839" spans="32:34" x14ac:dyDescent="0.25">
      <c r="AF1839" s="1">
        <v>130465</v>
      </c>
      <c r="AG1839" s="1">
        <v>104</v>
      </c>
      <c r="AH1839" s="2">
        <v>148.47</v>
      </c>
    </row>
    <row r="1840" spans="32:34" x14ac:dyDescent="0.25">
      <c r="AF1840" s="1">
        <v>130517</v>
      </c>
      <c r="AG1840" s="1">
        <v>500</v>
      </c>
      <c r="AH1840" s="2">
        <v>20.6</v>
      </c>
    </row>
    <row r="1841" spans="32:34" x14ac:dyDescent="0.25">
      <c r="AF1841" s="1">
        <v>130539</v>
      </c>
      <c r="AG1841" s="1">
        <v>250</v>
      </c>
      <c r="AH1841" s="2">
        <v>37.14</v>
      </c>
    </row>
    <row r="1842" spans="32:34" x14ac:dyDescent="0.25">
      <c r="AF1842" s="1">
        <v>130684</v>
      </c>
      <c r="AG1842" s="1">
        <v>150</v>
      </c>
      <c r="AH1842" s="2">
        <v>45.54</v>
      </c>
    </row>
    <row r="1843" spans="32:34" x14ac:dyDescent="0.25">
      <c r="AF1843" s="1">
        <v>130685</v>
      </c>
      <c r="AG1843" s="1">
        <v>320</v>
      </c>
      <c r="AH1843" s="2">
        <v>97.89</v>
      </c>
    </row>
    <row r="1844" spans="32:34" x14ac:dyDescent="0.25">
      <c r="AF1844" s="1">
        <v>130733</v>
      </c>
      <c r="AG1844" s="1">
        <v>250</v>
      </c>
      <c r="AH1844" s="2">
        <v>19.32</v>
      </c>
    </row>
    <row r="1845" spans="32:34" x14ac:dyDescent="0.25">
      <c r="AF1845" s="1">
        <v>130763</v>
      </c>
      <c r="AG1845" s="1">
        <v>555</v>
      </c>
      <c r="AH1845" s="2">
        <v>83.07</v>
      </c>
    </row>
    <row r="1846" spans="32:34" x14ac:dyDescent="0.25">
      <c r="AF1846" s="1">
        <v>130766</v>
      </c>
      <c r="AG1846" s="1">
        <v>290</v>
      </c>
      <c r="AH1846" s="2">
        <v>36.42</v>
      </c>
    </row>
    <row r="1847" spans="32:34" x14ac:dyDescent="0.25">
      <c r="AF1847" s="1">
        <v>130785</v>
      </c>
      <c r="AG1847" s="1">
        <v>340</v>
      </c>
      <c r="AH1847" s="2">
        <v>139.43</v>
      </c>
    </row>
    <row r="1848" spans="32:34" x14ac:dyDescent="0.25">
      <c r="AF1848" s="1">
        <v>130791</v>
      </c>
      <c r="AG1848" s="1">
        <v>4980</v>
      </c>
      <c r="AH1848" s="2">
        <v>223.95</v>
      </c>
    </row>
    <row r="1849" spans="32:34" x14ac:dyDescent="0.25">
      <c r="AF1849" s="1">
        <v>130801</v>
      </c>
      <c r="AG1849" s="1">
        <v>150</v>
      </c>
      <c r="AH1849" s="2">
        <v>212.61</v>
      </c>
    </row>
    <row r="1850" spans="32:34" x14ac:dyDescent="0.25">
      <c r="AF1850" s="1">
        <v>130812</v>
      </c>
      <c r="AG1850" s="1">
        <v>290</v>
      </c>
      <c r="AH1850" s="2">
        <v>46.34</v>
      </c>
    </row>
    <row r="1851" spans="32:34" x14ac:dyDescent="0.25">
      <c r="AF1851" s="1">
        <v>130813</v>
      </c>
      <c r="AG1851" s="1">
        <v>180</v>
      </c>
      <c r="AH1851" s="2">
        <v>400.38</v>
      </c>
    </row>
    <row r="1852" spans="32:34" x14ac:dyDescent="0.25">
      <c r="AF1852" s="1">
        <v>130818</v>
      </c>
      <c r="AG1852" s="1">
        <v>150</v>
      </c>
      <c r="AH1852" s="2">
        <v>173.73</v>
      </c>
    </row>
    <row r="1853" spans="32:34" x14ac:dyDescent="0.25">
      <c r="AF1853" s="1">
        <v>130824</v>
      </c>
      <c r="AG1853" s="1">
        <v>290</v>
      </c>
      <c r="AH1853" s="2">
        <v>43.33</v>
      </c>
    </row>
    <row r="1854" spans="32:34" x14ac:dyDescent="0.25">
      <c r="AF1854" s="1">
        <v>130825</v>
      </c>
      <c r="AG1854" s="1">
        <v>340</v>
      </c>
      <c r="AH1854" s="2">
        <v>48.68</v>
      </c>
    </row>
    <row r="1855" spans="32:34" x14ac:dyDescent="0.25">
      <c r="AF1855" s="1">
        <v>130903</v>
      </c>
      <c r="AG1855" s="1">
        <v>280</v>
      </c>
      <c r="AH1855" s="2">
        <v>421.56</v>
      </c>
    </row>
    <row r="1856" spans="32:34" x14ac:dyDescent="0.25">
      <c r="AF1856" s="1">
        <v>130926</v>
      </c>
      <c r="AG1856" s="1">
        <v>150</v>
      </c>
      <c r="AH1856" s="2">
        <v>256.14</v>
      </c>
    </row>
    <row r="1857" spans="32:34" x14ac:dyDescent="0.25">
      <c r="AF1857" s="1">
        <v>131010</v>
      </c>
      <c r="AG1857" s="1">
        <v>290</v>
      </c>
      <c r="AH1857" s="2">
        <v>48</v>
      </c>
    </row>
    <row r="1858" spans="32:34" x14ac:dyDescent="0.25">
      <c r="AF1858" s="1">
        <v>131076</v>
      </c>
      <c r="AG1858" s="1">
        <v>250</v>
      </c>
      <c r="AH1858" s="2">
        <v>139.77000000000001</v>
      </c>
    </row>
    <row r="1859" spans="32:34" x14ac:dyDescent="0.25">
      <c r="AF1859" s="1">
        <v>131100</v>
      </c>
      <c r="AG1859" s="1">
        <v>180</v>
      </c>
      <c r="AH1859" s="2">
        <v>301.58999999999997</v>
      </c>
    </row>
    <row r="1860" spans="32:34" x14ac:dyDescent="0.25">
      <c r="AF1860" s="1">
        <v>131117</v>
      </c>
      <c r="AG1860" s="1">
        <v>150</v>
      </c>
      <c r="AH1860" s="2">
        <v>46.67</v>
      </c>
    </row>
    <row r="1861" spans="32:34" x14ac:dyDescent="0.25">
      <c r="AF1861" s="1">
        <v>131126</v>
      </c>
      <c r="AG1861" s="1">
        <v>260</v>
      </c>
      <c r="AH1861" s="2">
        <v>1010.68</v>
      </c>
    </row>
    <row r="1862" spans="32:34" x14ac:dyDescent="0.25">
      <c r="AF1862" s="1">
        <v>131143</v>
      </c>
      <c r="AG1862" s="1">
        <v>280</v>
      </c>
      <c r="AH1862" s="2">
        <v>146.72</v>
      </c>
    </row>
    <row r="1863" spans="32:34" x14ac:dyDescent="0.25">
      <c r="AF1863" s="1">
        <v>131175</v>
      </c>
      <c r="AG1863" s="1">
        <v>150</v>
      </c>
      <c r="AH1863" s="2">
        <v>182.1</v>
      </c>
    </row>
    <row r="1864" spans="32:34" x14ac:dyDescent="0.25">
      <c r="AF1864" s="1">
        <v>131225</v>
      </c>
      <c r="AG1864" s="1">
        <v>320</v>
      </c>
      <c r="AH1864" s="2">
        <v>84.1</v>
      </c>
    </row>
    <row r="1865" spans="32:34" x14ac:dyDescent="0.25">
      <c r="AF1865" s="1">
        <v>131247</v>
      </c>
      <c r="AG1865" s="1">
        <v>260</v>
      </c>
      <c r="AH1865" s="2">
        <v>86.66</v>
      </c>
    </row>
    <row r="1866" spans="32:34" x14ac:dyDescent="0.25">
      <c r="AF1866" s="1">
        <v>131418</v>
      </c>
      <c r="AG1866" s="1">
        <v>150</v>
      </c>
      <c r="AH1866" s="2">
        <v>456.56</v>
      </c>
    </row>
    <row r="1867" spans="32:34" x14ac:dyDescent="0.25">
      <c r="AF1867" s="1">
        <v>131434</v>
      </c>
      <c r="AG1867" s="1">
        <v>250</v>
      </c>
      <c r="AH1867" s="2">
        <v>204.59</v>
      </c>
    </row>
    <row r="1868" spans="32:34" x14ac:dyDescent="0.25">
      <c r="AF1868" s="1">
        <v>131440</v>
      </c>
      <c r="AG1868" s="1">
        <v>400</v>
      </c>
      <c r="AH1868" s="2">
        <v>8047.96</v>
      </c>
    </row>
    <row r="1869" spans="32:34" x14ac:dyDescent="0.25">
      <c r="AF1869" s="1">
        <v>131507</v>
      </c>
      <c r="AG1869" s="1">
        <v>150</v>
      </c>
      <c r="AH1869" s="2">
        <v>85.38</v>
      </c>
    </row>
    <row r="1870" spans="32:34" x14ac:dyDescent="0.25">
      <c r="AF1870" s="1">
        <v>131524</v>
      </c>
      <c r="AG1870" s="1">
        <v>500</v>
      </c>
      <c r="AH1870" s="2">
        <v>536</v>
      </c>
    </row>
    <row r="1871" spans="32:34" x14ac:dyDescent="0.25">
      <c r="AF1871" s="1">
        <v>131622</v>
      </c>
      <c r="AG1871" s="1">
        <v>777</v>
      </c>
      <c r="AH1871" s="2">
        <v>147.08000000000001</v>
      </c>
    </row>
    <row r="1872" spans="32:34" x14ac:dyDescent="0.25">
      <c r="AF1872" s="1">
        <v>131645</v>
      </c>
      <c r="AG1872" s="1">
        <v>320</v>
      </c>
      <c r="AH1872" s="2">
        <v>140.9</v>
      </c>
    </row>
    <row r="1873" spans="32:34" x14ac:dyDescent="0.25">
      <c r="AF1873" s="1">
        <v>131680</v>
      </c>
      <c r="AG1873" s="1">
        <v>450</v>
      </c>
      <c r="AH1873" s="2">
        <v>129.99</v>
      </c>
    </row>
    <row r="1874" spans="32:34" x14ac:dyDescent="0.25">
      <c r="AF1874" s="1">
        <v>131765</v>
      </c>
      <c r="AG1874" s="1">
        <v>104</v>
      </c>
      <c r="AH1874" s="2">
        <v>133.91999999999999</v>
      </c>
    </row>
    <row r="1875" spans="32:34" x14ac:dyDescent="0.25">
      <c r="AF1875" s="1">
        <v>131768</v>
      </c>
      <c r="AG1875" s="1">
        <v>290</v>
      </c>
      <c r="AH1875" s="2">
        <v>192.99</v>
      </c>
    </row>
    <row r="1876" spans="32:34" x14ac:dyDescent="0.25">
      <c r="AF1876" s="1">
        <v>131780</v>
      </c>
      <c r="AG1876" s="1">
        <v>150</v>
      </c>
      <c r="AH1876" s="2">
        <v>9.4600000000000009</v>
      </c>
    </row>
    <row r="1877" spans="32:34" x14ac:dyDescent="0.25">
      <c r="AF1877" s="1">
        <v>131794</v>
      </c>
      <c r="AG1877" s="1">
        <v>340</v>
      </c>
      <c r="AH1877" s="2">
        <v>324.02</v>
      </c>
    </row>
    <row r="1878" spans="32:34" x14ac:dyDescent="0.25">
      <c r="AF1878" s="1">
        <v>131801</v>
      </c>
      <c r="AG1878" s="1">
        <v>220</v>
      </c>
      <c r="AH1878" s="2">
        <v>185.62</v>
      </c>
    </row>
    <row r="1879" spans="32:34" x14ac:dyDescent="0.25">
      <c r="AF1879" s="1">
        <v>131839</v>
      </c>
      <c r="AG1879" s="1">
        <v>555</v>
      </c>
      <c r="AH1879" s="2">
        <v>46.59</v>
      </c>
    </row>
    <row r="1880" spans="32:34" x14ac:dyDescent="0.25">
      <c r="AF1880" s="1">
        <v>131842</v>
      </c>
      <c r="AG1880" s="1">
        <v>104</v>
      </c>
      <c r="AH1880" s="2">
        <v>48.94</v>
      </c>
    </row>
    <row r="1881" spans="32:34" x14ac:dyDescent="0.25">
      <c r="AF1881" s="1">
        <v>131866</v>
      </c>
      <c r="AG1881" s="1">
        <v>150</v>
      </c>
      <c r="AH1881" s="2">
        <v>42.35</v>
      </c>
    </row>
    <row r="1882" spans="32:34" x14ac:dyDescent="0.25">
      <c r="AF1882" s="1">
        <v>131908</v>
      </c>
      <c r="AG1882" s="1">
        <v>340</v>
      </c>
      <c r="AH1882" s="2">
        <v>831.22</v>
      </c>
    </row>
    <row r="1883" spans="32:34" x14ac:dyDescent="0.25">
      <c r="AF1883" s="1">
        <v>131923</v>
      </c>
      <c r="AG1883" s="1">
        <v>260</v>
      </c>
      <c r="AH1883" s="2">
        <v>88.47</v>
      </c>
    </row>
    <row r="1884" spans="32:34" x14ac:dyDescent="0.25">
      <c r="AF1884" s="1">
        <v>131961</v>
      </c>
      <c r="AG1884" s="1">
        <v>104</v>
      </c>
      <c r="AH1884" s="2">
        <v>68.28</v>
      </c>
    </row>
    <row r="1885" spans="32:34" x14ac:dyDescent="0.25">
      <c r="AF1885" s="1">
        <v>131962</v>
      </c>
      <c r="AG1885" s="1">
        <v>150</v>
      </c>
      <c r="AH1885" s="2">
        <v>137.69999999999999</v>
      </c>
    </row>
    <row r="1886" spans="32:34" x14ac:dyDescent="0.25">
      <c r="AF1886" s="1">
        <v>131979</v>
      </c>
      <c r="AG1886" s="1">
        <v>555</v>
      </c>
      <c r="AH1886" s="2">
        <v>139.02000000000001</v>
      </c>
    </row>
    <row r="1887" spans="32:34" x14ac:dyDescent="0.25">
      <c r="AF1887" s="1">
        <v>132089</v>
      </c>
      <c r="AG1887" s="1">
        <v>180</v>
      </c>
      <c r="AH1887" s="2">
        <v>201.92</v>
      </c>
    </row>
    <row r="1888" spans="32:34" x14ac:dyDescent="0.25">
      <c r="AF1888" s="1">
        <v>132095</v>
      </c>
      <c r="AG1888" s="1">
        <v>260</v>
      </c>
      <c r="AH1888" s="2">
        <v>150.46</v>
      </c>
    </row>
    <row r="1889" spans="32:34" x14ac:dyDescent="0.25">
      <c r="AF1889" s="1">
        <v>132134</v>
      </c>
      <c r="AG1889" s="1">
        <v>400</v>
      </c>
      <c r="AH1889" s="2">
        <v>155.63</v>
      </c>
    </row>
    <row r="1890" spans="32:34" x14ac:dyDescent="0.25">
      <c r="AF1890" s="1">
        <v>132140</v>
      </c>
      <c r="AG1890" s="1">
        <v>340</v>
      </c>
      <c r="AH1890" s="2">
        <v>188.21</v>
      </c>
    </row>
    <row r="1891" spans="32:34" x14ac:dyDescent="0.25">
      <c r="AF1891" s="1">
        <v>132203</v>
      </c>
      <c r="AG1891" s="1">
        <v>320</v>
      </c>
      <c r="AH1891" s="2">
        <v>88.35</v>
      </c>
    </row>
    <row r="1892" spans="32:34" x14ac:dyDescent="0.25">
      <c r="AF1892" s="1">
        <v>132207</v>
      </c>
      <c r="AG1892" s="1">
        <v>555</v>
      </c>
      <c r="AH1892" s="2">
        <v>385.76</v>
      </c>
    </row>
    <row r="1893" spans="32:34" x14ac:dyDescent="0.25">
      <c r="AF1893" s="1">
        <v>132227</v>
      </c>
      <c r="AG1893" s="1">
        <v>320</v>
      </c>
      <c r="AH1893" s="2">
        <v>100.8</v>
      </c>
    </row>
    <row r="1894" spans="32:34" x14ac:dyDescent="0.25">
      <c r="AF1894" s="1">
        <v>132228</v>
      </c>
      <c r="AG1894" s="1">
        <v>104</v>
      </c>
      <c r="AH1894" s="2">
        <v>3445.58</v>
      </c>
    </row>
    <row r="1895" spans="32:34" x14ac:dyDescent="0.25">
      <c r="AF1895" s="1">
        <v>132233</v>
      </c>
      <c r="AG1895" s="1">
        <v>320</v>
      </c>
      <c r="AH1895" s="2">
        <v>51.5</v>
      </c>
    </row>
    <row r="1896" spans="32:34" x14ac:dyDescent="0.25">
      <c r="AF1896" s="1">
        <v>132267</v>
      </c>
      <c r="AG1896" s="1">
        <v>150</v>
      </c>
      <c r="AH1896" s="2">
        <v>95.2</v>
      </c>
    </row>
    <row r="1897" spans="32:34" x14ac:dyDescent="0.25">
      <c r="AF1897" s="1">
        <v>132294</v>
      </c>
      <c r="AG1897" s="1">
        <v>250</v>
      </c>
      <c r="AH1897" s="2">
        <v>284.35000000000002</v>
      </c>
    </row>
    <row r="1898" spans="32:34" x14ac:dyDescent="0.25">
      <c r="AF1898" s="1">
        <v>132298</v>
      </c>
      <c r="AG1898" s="1">
        <v>340</v>
      </c>
      <c r="AH1898" s="2">
        <v>51.69</v>
      </c>
    </row>
    <row r="1899" spans="32:34" x14ac:dyDescent="0.25">
      <c r="AF1899" s="1">
        <v>132316</v>
      </c>
      <c r="AG1899" s="1">
        <v>150</v>
      </c>
      <c r="AH1899" s="2">
        <v>48.71</v>
      </c>
    </row>
    <row r="1900" spans="32:34" x14ac:dyDescent="0.25">
      <c r="AF1900" s="1">
        <v>132374</v>
      </c>
      <c r="AG1900" s="1">
        <v>150</v>
      </c>
      <c r="AH1900" s="2">
        <v>324.5</v>
      </c>
    </row>
    <row r="1901" spans="32:34" x14ac:dyDescent="0.25">
      <c r="AF1901" s="1">
        <v>132410</v>
      </c>
      <c r="AG1901" s="1">
        <v>260</v>
      </c>
      <c r="AH1901" s="2">
        <v>43.33</v>
      </c>
    </row>
    <row r="1902" spans="32:34" x14ac:dyDescent="0.25">
      <c r="AF1902" s="1">
        <v>132439</v>
      </c>
      <c r="AG1902" s="1">
        <v>555</v>
      </c>
      <c r="AH1902" s="2">
        <v>45.97</v>
      </c>
    </row>
    <row r="1903" spans="32:34" x14ac:dyDescent="0.25">
      <c r="AF1903" s="1">
        <v>132513</v>
      </c>
      <c r="AG1903" s="1">
        <v>340</v>
      </c>
      <c r="AH1903" s="2">
        <v>190.46</v>
      </c>
    </row>
    <row r="1904" spans="32:34" x14ac:dyDescent="0.25">
      <c r="AF1904" s="1">
        <v>132562</v>
      </c>
      <c r="AG1904" s="1">
        <v>500</v>
      </c>
      <c r="AH1904" s="2">
        <v>356.88</v>
      </c>
    </row>
    <row r="1905" spans="32:34" x14ac:dyDescent="0.25">
      <c r="AF1905" s="1">
        <v>132608</v>
      </c>
      <c r="AG1905" s="1">
        <v>360</v>
      </c>
      <c r="AH1905" s="2">
        <v>194.93</v>
      </c>
    </row>
    <row r="1906" spans="32:34" x14ac:dyDescent="0.25">
      <c r="AF1906" s="1">
        <v>132630</v>
      </c>
      <c r="AG1906" s="1">
        <v>150</v>
      </c>
      <c r="AH1906" s="2">
        <v>35.68</v>
      </c>
    </row>
    <row r="1907" spans="32:34" x14ac:dyDescent="0.25">
      <c r="AF1907" s="1">
        <v>132645</v>
      </c>
      <c r="AG1907" s="1">
        <v>180</v>
      </c>
      <c r="AH1907" s="2">
        <v>132.9</v>
      </c>
    </row>
    <row r="1908" spans="32:34" x14ac:dyDescent="0.25">
      <c r="AF1908" s="1">
        <v>132707</v>
      </c>
      <c r="AG1908" s="1">
        <v>180</v>
      </c>
      <c r="AH1908" s="2">
        <v>26.38</v>
      </c>
    </row>
    <row r="1909" spans="32:34" x14ac:dyDescent="0.25">
      <c r="AF1909" s="1">
        <v>132721</v>
      </c>
      <c r="AG1909" s="1">
        <v>220</v>
      </c>
      <c r="AH1909" s="2">
        <v>67.150000000000006</v>
      </c>
    </row>
    <row r="1910" spans="32:34" x14ac:dyDescent="0.25">
      <c r="AF1910" s="1">
        <v>132766</v>
      </c>
      <c r="AG1910" s="1">
        <v>340</v>
      </c>
      <c r="AH1910" s="2">
        <v>138.97</v>
      </c>
    </row>
    <row r="1911" spans="32:34" x14ac:dyDescent="0.25">
      <c r="AF1911" s="1">
        <v>132785</v>
      </c>
      <c r="AG1911" s="1">
        <v>340</v>
      </c>
      <c r="AH1911" s="2">
        <v>208.04</v>
      </c>
    </row>
    <row r="1912" spans="32:34" x14ac:dyDescent="0.25">
      <c r="AF1912" s="1">
        <v>132786</v>
      </c>
      <c r="AG1912" s="1">
        <v>340</v>
      </c>
      <c r="AH1912" s="2">
        <v>114.06</v>
      </c>
    </row>
    <row r="1913" spans="32:34" x14ac:dyDescent="0.25">
      <c r="AF1913" s="1">
        <v>132802</v>
      </c>
      <c r="AG1913" s="1">
        <v>150</v>
      </c>
      <c r="AH1913" s="2">
        <v>45.54</v>
      </c>
    </row>
    <row r="1914" spans="32:34" x14ac:dyDescent="0.25">
      <c r="AF1914" s="1">
        <v>132821</v>
      </c>
      <c r="AG1914" s="1">
        <v>4980</v>
      </c>
      <c r="AH1914" s="2">
        <v>135.27000000000001</v>
      </c>
    </row>
    <row r="1915" spans="32:34" x14ac:dyDescent="0.25">
      <c r="AF1915" s="1">
        <v>132842</v>
      </c>
      <c r="AG1915" s="1">
        <v>150</v>
      </c>
      <c r="AH1915" s="2">
        <v>24</v>
      </c>
    </row>
    <row r="1916" spans="32:34" x14ac:dyDescent="0.25">
      <c r="AF1916" s="1">
        <v>132872</v>
      </c>
      <c r="AG1916" s="1">
        <v>340</v>
      </c>
      <c r="AH1916" s="2">
        <v>352.86</v>
      </c>
    </row>
    <row r="1917" spans="32:34" x14ac:dyDescent="0.25">
      <c r="AF1917" s="1">
        <v>132890</v>
      </c>
      <c r="AG1917" s="1">
        <v>340</v>
      </c>
      <c r="AH1917" s="2">
        <v>56.16</v>
      </c>
    </row>
    <row r="1918" spans="32:34" x14ac:dyDescent="0.25">
      <c r="AF1918" s="1">
        <v>132906</v>
      </c>
      <c r="AG1918" s="1">
        <v>650</v>
      </c>
      <c r="AH1918" s="2">
        <v>317.22000000000003</v>
      </c>
    </row>
    <row r="1919" spans="32:34" x14ac:dyDescent="0.25">
      <c r="AF1919" s="1">
        <v>132923</v>
      </c>
      <c r="AG1919" s="1">
        <v>250</v>
      </c>
      <c r="AH1919" s="2">
        <v>81.84</v>
      </c>
    </row>
    <row r="1920" spans="32:34" x14ac:dyDescent="0.25">
      <c r="AF1920" s="1">
        <v>132941</v>
      </c>
      <c r="AG1920" s="1">
        <v>500</v>
      </c>
      <c r="AH1920" s="2">
        <v>10.71</v>
      </c>
    </row>
    <row r="1921" spans="32:34" x14ac:dyDescent="0.25">
      <c r="AF1921" s="1">
        <v>132957</v>
      </c>
      <c r="AG1921" s="1">
        <v>450</v>
      </c>
      <c r="AH1921" s="2">
        <v>27.82</v>
      </c>
    </row>
    <row r="1922" spans="32:34" x14ac:dyDescent="0.25">
      <c r="AF1922" s="1">
        <v>132999</v>
      </c>
      <c r="AG1922" s="1">
        <v>4980</v>
      </c>
      <c r="AH1922" s="2">
        <v>189.45</v>
      </c>
    </row>
    <row r="1923" spans="32:34" x14ac:dyDescent="0.25">
      <c r="AF1923" s="1">
        <v>133008</v>
      </c>
      <c r="AG1923" s="1">
        <v>150</v>
      </c>
      <c r="AH1923" s="2">
        <v>179.42</v>
      </c>
    </row>
    <row r="1924" spans="32:34" x14ac:dyDescent="0.25">
      <c r="AF1924" s="1">
        <v>133028</v>
      </c>
      <c r="AG1924" s="1">
        <v>290</v>
      </c>
      <c r="AH1924" s="2">
        <v>93.18</v>
      </c>
    </row>
    <row r="1925" spans="32:34" x14ac:dyDescent="0.25">
      <c r="AF1925" s="1">
        <v>133037</v>
      </c>
      <c r="AG1925" s="1">
        <v>250</v>
      </c>
      <c r="AH1925" s="2">
        <v>191.35</v>
      </c>
    </row>
    <row r="1926" spans="32:34" x14ac:dyDescent="0.25">
      <c r="AF1926" s="1">
        <v>133083</v>
      </c>
      <c r="AG1926" s="1">
        <v>340</v>
      </c>
      <c r="AH1926" s="2">
        <v>188.69</v>
      </c>
    </row>
    <row r="1927" spans="32:34" x14ac:dyDescent="0.25">
      <c r="AF1927" s="1">
        <v>133109</v>
      </c>
      <c r="AG1927" s="1">
        <v>260</v>
      </c>
      <c r="AH1927" s="2">
        <v>139.77000000000001</v>
      </c>
    </row>
    <row r="1928" spans="32:34" x14ac:dyDescent="0.25">
      <c r="AF1928" s="1">
        <v>133122</v>
      </c>
      <c r="AG1928" s="1">
        <v>555</v>
      </c>
      <c r="AH1928" s="2">
        <v>176.33</v>
      </c>
    </row>
    <row r="1929" spans="32:34" x14ac:dyDescent="0.25">
      <c r="AF1929" s="1">
        <v>133250</v>
      </c>
      <c r="AG1929" s="1">
        <v>340</v>
      </c>
      <c r="AH1929" s="2">
        <v>972.85</v>
      </c>
    </row>
    <row r="1930" spans="32:34" x14ac:dyDescent="0.25">
      <c r="AF1930" s="1">
        <v>133336</v>
      </c>
      <c r="AG1930" s="1">
        <v>650</v>
      </c>
      <c r="AH1930" s="2">
        <v>33.21</v>
      </c>
    </row>
    <row r="1931" spans="32:34" x14ac:dyDescent="0.25">
      <c r="AF1931" s="1">
        <v>133351</v>
      </c>
      <c r="AG1931" s="1">
        <v>340</v>
      </c>
      <c r="AH1931" s="2">
        <v>105.08</v>
      </c>
    </row>
    <row r="1932" spans="32:34" x14ac:dyDescent="0.25">
      <c r="AF1932" s="1">
        <v>133358</v>
      </c>
      <c r="AG1932" s="1">
        <v>340</v>
      </c>
      <c r="AH1932" s="2">
        <v>193.4</v>
      </c>
    </row>
    <row r="1933" spans="32:34" x14ac:dyDescent="0.25">
      <c r="AF1933" s="1">
        <v>133364</v>
      </c>
      <c r="AG1933" s="1">
        <v>150</v>
      </c>
      <c r="AH1933" s="2">
        <v>431.37</v>
      </c>
    </row>
    <row r="1934" spans="32:34" x14ac:dyDescent="0.25">
      <c r="AF1934" s="1">
        <v>133392</v>
      </c>
      <c r="AG1934" s="1">
        <v>360</v>
      </c>
      <c r="AH1934" s="2">
        <v>25.46</v>
      </c>
    </row>
    <row r="1935" spans="32:34" x14ac:dyDescent="0.25">
      <c r="AF1935" s="1">
        <v>133395</v>
      </c>
      <c r="AG1935" s="1">
        <v>180</v>
      </c>
      <c r="AH1935" s="2">
        <v>56.58</v>
      </c>
    </row>
    <row r="1936" spans="32:34" x14ac:dyDescent="0.25">
      <c r="AF1936" s="1">
        <v>133428</v>
      </c>
      <c r="AG1936" s="1">
        <v>340</v>
      </c>
      <c r="AH1936" s="2">
        <v>88.59</v>
      </c>
    </row>
    <row r="1937" spans="32:34" x14ac:dyDescent="0.25">
      <c r="AF1937" s="1">
        <v>133444</v>
      </c>
      <c r="AG1937" s="1">
        <v>340</v>
      </c>
      <c r="AH1937" s="2">
        <v>237.44</v>
      </c>
    </row>
    <row r="1938" spans="32:34" x14ac:dyDescent="0.25">
      <c r="AF1938" s="1">
        <v>133477</v>
      </c>
      <c r="AG1938" s="1">
        <v>290</v>
      </c>
      <c r="AH1938" s="2">
        <v>82.89</v>
      </c>
    </row>
    <row r="1939" spans="32:34" x14ac:dyDescent="0.25">
      <c r="AF1939" s="1">
        <v>133486</v>
      </c>
      <c r="AG1939" s="1">
        <v>250</v>
      </c>
      <c r="AH1939" s="2">
        <v>192.88</v>
      </c>
    </row>
    <row r="1940" spans="32:34" x14ac:dyDescent="0.25">
      <c r="AF1940" s="1">
        <v>133550</v>
      </c>
      <c r="AG1940" s="1">
        <v>290</v>
      </c>
      <c r="AH1940" s="2">
        <v>232.52</v>
      </c>
    </row>
    <row r="1941" spans="32:34" x14ac:dyDescent="0.25">
      <c r="AF1941" s="1">
        <v>133635</v>
      </c>
      <c r="AG1941" s="1">
        <v>340</v>
      </c>
      <c r="AH1941" s="2">
        <v>281.06</v>
      </c>
    </row>
    <row r="1942" spans="32:34" x14ac:dyDescent="0.25">
      <c r="AF1942" s="1">
        <v>133651</v>
      </c>
      <c r="AG1942" s="1">
        <v>250</v>
      </c>
      <c r="AH1942" s="2">
        <v>84.94</v>
      </c>
    </row>
    <row r="1943" spans="32:34" x14ac:dyDescent="0.25">
      <c r="AF1943" s="1">
        <v>133654</v>
      </c>
      <c r="AG1943" s="1">
        <v>450</v>
      </c>
      <c r="AH1943" s="2">
        <v>89.84</v>
      </c>
    </row>
    <row r="1944" spans="32:34" x14ac:dyDescent="0.25">
      <c r="AF1944" s="1">
        <v>133690</v>
      </c>
      <c r="AG1944" s="1">
        <v>260</v>
      </c>
      <c r="AH1944" s="2">
        <v>135.41999999999999</v>
      </c>
    </row>
    <row r="1945" spans="32:34" x14ac:dyDescent="0.25">
      <c r="AF1945" s="1">
        <v>133707</v>
      </c>
      <c r="AG1945" s="1">
        <v>500</v>
      </c>
      <c r="AH1945" s="2">
        <v>47.94</v>
      </c>
    </row>
    <row r="1946" spans="32:34" x14ac:dyDescent="0.25">
      <c r="AF1946" s="1">
        <v>133713</v>
      </c>
      <c r="AG1946" s="1">
        <v>250</v>
      </c>
      <c r="AH1946" s="2">
        <v>46.34</v>
      </c>
    </row>
    <row r="1947" spans="32:34" x14ac:dyDescent="0.25">
      <c r="AF1947" s="1">
        <v>133782</v>
      </c>
      <c r="AG1947" s="1">
        <v>290</v>
      </c>
      <c r="AH1947" s="2">
        <v>93.18</v>
      </c>
    </row>
    <row r="1948" spans="32:34" x14ac:dyDescent="0.25">
      <c r="AF1948" s="1">
        <v>133816</v>
      </c>
      <c r="AG1948" s="1">
        <v>300</v>
      </c>
      <c r="AH1948" s="2">
        <v>127.35</v>
      </c>
    </row>
    <row r="1949" spans="32:34" x14ac:dyDescent="0.25">
      <c r="AF1949" s="1">
        <v>133832</v>
      </c>
      <c r="AG1949" s="1">
        <v>260</v>
      </c>
      <c r="AH1949" s="2">
        <v>372.47</v>
      </c>
    </row>
    <row r="1950" spans="32:34" x14ac:dyDescent="0.25">
      <c r="AF1950" s="1">
        <v>133834</v>
      </c>
      <c r="AG1950" s="1">
        <v>260</v>
      </c>
      <c r="AH1950" s="2">
        <v>92.44</v>
      </c>
    </row>
    <row r="1951" spans="32:34" x14ac:dyDescent="0.25">
      <c r="AF1951" s="1">
        <v>133846</v>
      </c>
      <c r="AG1951" s="1">
        <v>220</v>
      </c>
      <c r="AH1951" s="2">
        <v>30.36</v>
      </c>
    </row>
    <row r="1952" spans="32:34" x14ac:dyDescent="0.25">
      <c r="AF1952" s="1">
        <v>133854</v>
      </c>
      <c r="AG1952" s="1">
        <v>320</v>
      </c>
      <c r="AH1952" s="2">
        <v>127.05</v>
      </c>
    </row>
    <row r="1953" spans="32:34" x14ac:dyDescent="0.25">
      <c r="AF1953" s="1">
        <v>133867</v>
      </c>
      <c r="AG1953" s="1">
        <v>340</v>
      </c>
      <c r="AH1953" s="2">
        <v>156.46</v>
      </c>
    </row>
    <row r="1954" spans="32:34" x14ac:dyDescent="0.25">
      <c r="AF1954" s="1">
        <v>133880</v>
      </c>
      <c r="AG1954" s="1">
        <v>400</v>
      </c>
      <c r="AH1954" s="2">
        <v>51.81</v>
      </c>
    </row>
    <row r="1955" spans="32:34" x14ac:dyDescent="0.25">
      <c r="AF1955" s="1">
        <v>133938</v>
      </c>
      <c r="AG1955" s="1">
        <v>370</v>
      </c>
      <c r="AH1955" s="2">
        <v>193.21</v>
      </c>
    </row>
    <row r="1956" spans="32:34" x14ac:dyDescent="0.25">
      <c r="AF1956" s="1">
        <v>133949</v>
      </c>
      <c r="AG1956" s="1">
        <v>104</v>
      </c>
      <c r="AH1956" s="2">
        <v>300.87</v>
      </c>
    </row>
    <row r="1957" spans="32:34" x14ac:dyDescent="0.25">
      <c r="AF1957" s="1">
        <v>133954</v>
      </c>
      <c r="AG1957" s="1">
        <v>180</v>
      </c>
      <c r="AH1957" s="2">
        <v>105.29</v>
      </c>
    </row>
    <row r="1958" spans="32:34" x14ac:dyDescent="0.25">
      <c r="AF1958" s="1">
        <v>133973</v>
      </c>
      <c r="AG1958" s="1">
        <v>280</v>
      </c>
      <c r="AH1958" s="2">
        <v>166.11</v>
      </c>
    </row>
    <row r="1959" spans="32:34" x14ac:dyDescent="0.25">
      <c r="AF1959" s="1">
        <v>134003</v>
      </c>
      <c r="AG1959" s="1">
        <v>340</v>
      </c>
      <c r="AH1959" s="2">
        <v>293.52</v>
      </c>
    </row>
    <row r="1960" spans="32:34" x14ac:dyDescent="0.25">
      <c r="AF1960" s="1">
        <v>134006</v>
      </c>
      <c r="AG1960" s="1">
        <v>280</v>
      </c>
      <c r="AH1960" s="2">
        <v>25.77</v>
      </c>
    </row>
    <row r="1961" spans="32:34" x14ac:dyDescent="0.25">
      <c r="AF1961" s="1">
        <v>134017</v>
      </c>
      <c r="AG1961" s="1">
        <v>280</v>
      </c>
      <c r="AH1961" s="2">
        <v>57.9</v>
      </c>
    </row>
    <row r="1962" spans="32:34" x14ac:dyDescent="0.25">
      <c r="AF1962" s="1">
        <v>134020</v>
      </c>
      <c r="AG1962" s="1">
        <v>340</v>
      </c>
      <c r="AH1962" s="2">
        <v>145.96</v>
      </c>
    </row>
    <row r="1963" spans="32:34" x14ac:dyDescent="0.25">
      <c r="AF1963" s="1">
        <v>134048</v>
      </c>
      <c r="AG1963" s="1">
        <v>150</v>
      </c>
      <c r="AH1963" s="2">
        <v>170.76</v>
      </c>
    </row>
    <row r="1964" spans="32:34" x14ac:dyDescent="0.25">
      <c r="AF1964" s="1">
        <v>134055</v>
      </c>
      <c r="AG1964" s="1">
        <v>150</v>
      </c>
      <c r="AH1964" s="2">
        <v>54.1</v>
      </c>
    </row>
    <row r="1965" spans="32:34" x14ac:dyDescent="0.25">
      <c r="AF1965" s="1">
        <v>134067</v>
      </c>
      <c r="AG1965" s="1">
        <v>270</v>
      </c>
      <c r="AH1965" s="2">
        <v>1773.79</v>
      </c>
    </row>
    <row r="1966" spans="32:34" x14ac:dyDescent="0.25">
      <c r="AF1966" s="1">
        <v>134084</v>
      </c>
      <c r="AG1966" s="1">
        <v>320</v>
      </c>
      <c r="AH1966" s="2">
        <v>128.07</v>
      </c>
    </row>
    <row r="1967" spans="32:34" x14ac:dyDescent="0.25">
      <c r="AF1967" s="1">
        <v>134155</v>
      </c>
      <c r="AG1967" s="1">
        <v>250</v>
      </c>
      <c r="AH1967" s="2">
        <v>42.98</v>
      </c>
    </row>
    <row r="1968" spans="32:34" x14ac:dyDescent="0.25">
      <c r="AF1968" s="1">
        <v>134209</v>
      </c>
      <c r="AG1968" s="1">
        <v>150</v>
      </c>
      <c r="AH1968" s="2">
        <v>88.35</v>
      </c>
    </row>
    <row r="1969" spans="32:34" x14ac:dyDescent="0.25">
      <c r="AF1969" s="1">
        <v>134228</v>
      </c>
      <c r="AG1969" s="1">
        <v>150</v>
      </c>
      <c r="AH1969" s="2">
        <v>603.6</v>
      </c>
    </row>
    <row r="1970" spans="32:34" x14ac:dyDescent="0.25">
      <c r="AF1970" s="1">
        <v>134275</v>
      </c>
      <c r="AG1970" s="1">
        <v>150</v>
      </c>
      <c r="AH1970" s="2">
        <v>178.38</v>
      </c>
    </row>
    <row r="1971" spans="32:34" x14ac:dyDescent="0.25">
      <c r="AF1971" s="1">
        <v>134357</v>
      </c>
      <c r="AG1971" s="1">
        <v>250</v>
      </c>
      <c r="AH1971" s="2">
        <v>47.74</v>
      </c>
    </row>
    <row r="1972" spans="32:34" x14ac:dyDescent="0.25">
      <c r="AF1972" s="1">
        <v>134359</v>
      </c>
      <c r="AG1972" s="1">
        <v>450</v>
      </c>
      <c r="AH1972" s="2">
        <v>303.48</v>
      </c>
    </row>
    <row r="1973" spans="32:34" x14ac:dyDescent="0.25">
      <c r="AF1973" s="1">
        <v>134378</v>
      </c>
      <c r="AG1973" s="1">
        <v>290</v>
      </c>
      <c r="AH1973" s="2">
        <v>168.78</v>
      </c>
    </row>
    <row r="1974" spans="32:34" x14ac:dyDescent="0.25">
      <c r="AF1974" s="1">
        <v>134397</v>
      </c>
      <c r="AG1974" s="1">
        <v>150</v>
      </c>
      <c r="AH1974" s="2">
        <v>135.38999999999999</v>
      </c>
    </row>
    <row r="1975" spans="32:34" x14ac:dyDescent="0.25">
      <c r="AF1975" s="1">
        <v>134420</v>
      </c>
      <c r="AG1975" s="1">
        <v>290</v>
      </c>
      <c r="AH1975" s="2">
        <v>82.03</v>
      </c>
    </row>
    <row r="1976" spans="32:34" x14ac:dyDescent="0.25">
      <c r="AF1976" s="1">
        <v>134447</v>
      </c>
      <c r="AG1976" s="1">
        <v>450</v>
      </c>
      <c r="AH1976" s="2">
        <v>289.56</v>
      </c>
    </row>
    <row r="1977" spans="32:34" x14ac:dyDescent="0.25">
      <c r="AF1977" s="1">
        <v>134458</v>
      </c>
      <c r="AG1977" s="1">
        <v>150</v>
      </c>
      <c r="AH1977" s="2">
        <v>128.07</v>
      </c>
    </row>
    <row r="1978" spans="32:34" x14ac:dyDescent="0.25">
      <c r="AF1978" s="1">
        <v>134498</v>
      </c>
      <c r="AG1978" s="1">
        <v>280</v>
      </c>
      <c r="AH1978" s="2">
        <v>57.99</v>
      </c>
    </row>
    <row r="1979" spans="32:34" x14ac:dyDescent="0.25">
      <c r="AF1979" s="1">
        <v>134502</v>
      </c>
      <c r="AG1979" s="1">
        <v>340</v>
      </c>
      <c r="AH1979" s="2">
        <v>265.94</v>
      </c>
    </row>
    <row r="1980" spans="32:34" x14ac:dyDescent="0.25">
      <c r="AF1980" s="1">
        <v>134533</v>
      </c>
      <c r="AG1980" s="1">
        <v>280</v>
      </c>
      <c r="AH1980" s="2">
        <v>66.819999999999993</v>
      </c>
    </row>
    <row r="1981" spans="32:34" x14ac:dyDescent="0.25">
      <c r="AF1981" s="1">
        <v>134546</v>
      </c>
      <c r="AG1981" s="1">
        <v>4980</v>
      </c>
      <c r="AH1981" s="2">
        <v>97.42</v>
      </c>
    </row>
    <row r="1982" spans="32:34" x14ac:dyDescent="0.25">
      <c r="AF1982" s="1">
        <v>134569</v>
      </c>
      <c r="AG1982" s="1">
        <v>220</v>
      </c>
      <c r="AH1982" s="2">
        <v>283.60000000000002</v>
      </c>
    </row>
    <row r="1983" spans="32:34" x14ac:dyDescent="0.25">
      <c r="AF1983" s="1">
        <v>134581</v>
      </c>
      <c r="AG1983" s="1">
        <v>150</v>
      </c>
      <c r="AH1983" s="2">
        <v>130</v>
      </c>
    </row>
    <row r="1984" spans="32:34" x14ac:dyDescent="0.25">
      <c r="AF1984" s="1">
        <v>134609</v>
      </c>
      <c r="AG1984" s="1">
        <v>777</v>
      </c>
      <c r="AH1984" s="2">
        <v>228.68</v>
      </c>
    </row>
    <row r="1985" spans="32:34" x14ac:dyDescent="0.25">
      <c r="AF1985" s="1">
        <v>134628</v>
      </c>
      <c r="AG1985" s="1">
        <v>500</v>
      </c>
      <c r="AH1985" s="2">
        <v>40.1</v>
      </c>
    </row>
    <row r="1986" spans="32:34" x14ac:dyDescent="0.25">
      <c r="AF1986" s="1">
        <v>134629</v>
      </c>
      <c r="AG1986" s="1">
        <v>340</v>
      </c>
      <c r="AH1986" s="2">
        <v>35.299999999999997</v>
      </c>
    </row>
    <row r="1987" spans="32:34" x14ac:dyDescent="0.25">
      <c r="AF1987" s="1">
        <v>134669</v>
      </c>
      <c r="AG1987" s="1">
        <v>4980</v>
      </c>
      <c r="AH1987" s="2">
        <v>45.09</v>
      </c>
    </row>
    <row r="1988" spans="32:34" x14ac:dyDescent="0.25">
      <c r="AF1988" s="1">
        <v>134682</v>
      </c>
      <c r="AG1988" s="1">
        <v>260</v>
      </c>
      <c r="AH1988" s="2">
        <v>149.49</v>
      </c>
    </row>
    <row r="1989" spans="32:34" x14ac:dyDescent="0.25">
      <c r="AF1989" s="1">
        <v>134747</v>
      </c>
      <c r="AG1989" s="1">
        <v>150</v>
      </c>
      <c r="AH1989" s="2">
        <v>41.93</v>
      </c>
    </row>
    <row r="1990" spans="32:34" x14ac:dyDescent="0.25">
      <c r="AF1990" s="1">
        <v>134749</v>
      </c>
      <c r="AG1990" s="1">
        <v>555</v>
      </c>
      <c r="AH1990" s="2">
        <v>232.2</v>
      </c>
    </row>
    <row r="1991" spans="32:34" x14ac:dyDescent="0.25">
      <c r="AF1991" s="1">
        <v>134770</v>
      </c>
      <c r="AG1991" s="1">
        <v>4980</v>
      </c>
      <c r="AH1991" s="2">
        <v>246.1</v>
      </c>
    </row>
    <row r="1992" spans="32:34" x14ac:dyDescent="0.25">
      <c r="AF1992" s="1">
        <v>134800</v>
      </c>
      <c r="AG1992" s="1">
        <v>220</v>
      </c>
      <c r="AH1992" s="2">
        <v>45.51</v>
      </c>
    </row>
    <row r="1993" spans="32:34" x14ac:dyDescent="0.25">
      <c r="AF1993" s="1">
        <v>134801</v>
      </c>
      <c r="AG1993" s="1">
        <v>450</v>
      </c>
      <c r="AH1993" s="2">
        <v>61.82</v>
      </c>
    </row>
    <row r="1994" spans="32:34" x14ac:dyDescent="0.25">
      <c r="AF1994" s="1">
        <v>134809</v>
      </c>
      <c r="AG1994" s="1">
        <v>340</v>
      </c>
      <c r="AH1994" s="2">
        <v>151.44999999999999</v>
      </c>
    </row>
    <row r="1995" spans="32:34" x14ac:dyDescent="0.25">
      <c r="AF1995" s="1">
        <v>134863</v>
      </c>
      <c r="AG1995" s="1">
        <v>300</v>
      </c>
      <c r="AH1995" s="2">
        <v>188.21</v>
      </c>
    </row>
    <row r="1996" spans="32:34" x14ac:dyDescent="0.25">
      <c r="AF1996" s="1">
        <v>134903</v>
      </c>
      <c r="AG1996" s="1">
        <v>650</v>
      </c>
      <c r="AH1996" s="2">
        <v>30.9</v>
      </c>
    </row>
    <row r="1997" spans="32:34" x14ac:dyDescent="0.25">
      <c r="AF1997" s="1">
        <v>134905</v>
      </c>
      <c r="AG1997" s="1">
        <v>290</v>
      </c>
      <c r="AH1997" s="2">
        <v>812.9</v>
      </c>
    </row>
    <row r="1998" spans="32:34" x14ac:dyDescent="0.25">
      <c r="AF1998" s="1">
        <v>134980</v>
      </c>
      <c r="AG1998" s="1">
        <v>4980</v>
      </c>
      <c r="AH1998" s="2">
        <v>172.35</v>
      </c>
    </row>
    <row r="1999" spans="32:34" x14ac:dyDescent="0.25">
      <c r="AF1999" s="1">
        <v>134988</v>
      </c>
      <c r="AG1999" s="1">
        <v>290</v>
      </c>
      <c r="AH1999" s="2">
        <v>226.56</v>
      </c>
    </row>
    <row r="2000" spans="32:34" x14ac:dyDescent="0.25">
      <c r="AF2000" s="1">
        <v>134994</v>
      </c>
      <c r="AG2000" s="1">
        <v>777</v>
      </c>
      <c r="AH2000" s="2">
        <v>190.39</v>
      </c>
    </row>
    <row r="2001" spans="32:34" x14ac:dyDescent="0.25">
      <c r="AF2001" s="1">
        <v>135054</v>
      </c>
      <c r="AG2001" s="1">
        <v>320</v>
      </c>
      <c r="AH2001" s="2">
        <v>45.22</v>
      </c>
    </row>
    <row r="2002" spans="32:34" x14ac:dyDescent="0.25">
      <c r="AF2002" s="1">
        <v>135058</v>
      </c>
      <c r="AG2002" s="1">
        <v>104</v>
      </c>
      <c r="AH2002" s="2">
        <v>46.59</v>
      </c>
    </row>
    <row r="2003" spans="32:34" x14ac:dyDescent="0.25">
      <c r="AF2003" s="1">
        <v>135098</v>
      </c>
      <c r="AG2003" s="1">
        <v>260</v>
      </c>
      <c r="AH2003" s="2">
        <v>52.79</v>
      </c>
    </row>
    <row r="2004" spans="32:34" x14ac:dyDescent="0.25">
      <c r="AF2004" s="1">
        <v>135099</v>
      </c>
      <c r="AG2004" s="1">
        <v>104</v>
      </c>
      <c r="AH2004" s="2">
        <v>411.97</v>
      </c>
    </row>
    <row r="2005" spans="32:34" x14ac:dyDescent="0.25">
      <c r="AF2005" s="1">
        <v>135143</v>
      </c>
      <c r="AG2005" s="1">
        <v>450</v>
      </c>
      <c r="AH2005" s="2">
        <v>46.59</v>
      </c>
    </row>
    <row r="2006" spans="32:34" x14ac:dyDescent="0.25">
      <c r="AF2006" s="1">
        <v>135161</v>
      </c>
      <c r="AG2006" s="1">
        <v>180</v>
      </c>
      <c r="AH2006" s="2">
        <v>228.3</v>
      </c>
    </row>
    <row r="2007" spans="32:34" x14ac:dyDescent="0.25">
      <c r="AF2007" s="1">
        <v>135167</v>
      </c>
      <c r="AG2007" s="1">
        <v>220</v>
      </c>
      <c r="AH2007" s="2">
        <v>707.38</v>
      </c>
    </row>
    <row r="2008" spans="32:34" x14ac:dyDescent="0.25">
      <c r="AF2008" s="1">
        <v>135220</v>
      </c>
      <c r="AG2008" s="1">
        <v>260</v>
      </c>
      <c r="AH2008" s="2">
        <v>102.28</v>
      </c>
    </row>
    <row r="2009" spans="32:34" x14ac:dyDescent="0.25">
      <c r="AF2009" s="1">
        <v>135226</v>
      </c>
      <c r="AG2009" s="1">
        <v>260</v>
      </c>
      <c r="AH2009" s="2">
        <v>86.66</v>
      </c>
    </row>
    <row r="2010" spans="32:34" x14ac:dyDescent="0.25">
      <c r="AF2010" s="1">
        <v>135239</v>
      </c>
      <c r="AG2010" s="1">
        <v>555</v>
      </c>
      <c r="AH2010" s="2">
        <v>130.01</v>
      </c>
    </row>
    <row r="2011" spans="32:34" x14ac:dyDescent="0.25">
      <c r="AF2011" s="1">
        <v>135249</v>
      </c>
      <c r="AG2011" s="1">
        <v>290</v>
      </c>
      <c r="AH2011" s="2">
        <v>186.52</v>
      </c>
    </row>
    <row r="2012" spans="32:34" x14ac:dyDescent="0.25">
      <c r="AF2012" s="1">
        <v>135252</v>
      </c>
      <c r="AG2012" s="1">
        <v>290</v>
      </c>
      <c r="AH2012" s="2">
        <v>311</v>
      </c>
    </row>
    <row r="2013" spans="32:34" x14ac:dyDescent="0.25">
      <c r="AF2013" s="1">
        <v>135341</v>
      </c>
      <c r="AG2013" s="1">
        <v>4980</v>
      </c>
      <c r="AH2013" s="2">
        <v>85.38</v>
      </c>
    </row>
    <row r="2014" spans="32:34" x14ac:dyDescent="0.25">
      <c r="AF2014" s="1">
        <v>135385</v>
      </c>
      <c r="AG2014" s="1">
        <v>290</v>
      </c>
      <c r="AH2014" s="2">
        <v>146.22</v>
      </c>
    </row>
    <row r="2015" spans="32:34" x14ac:dyDescent="0.25">
      <c r="AF2015" s="1">
        <v>135413</v>
      </c>
      <c r="AG2015" s="1">
        <v>400</v>
      </c>
      <c r="AH2015" s="2">
        <v>23.58</v>
      </c>
    </row>
    <row r="2016" spans="32:34" x14ac:dyDescent="0.25">
      <c r="AF2016" s="1">
        <v>135454</v>
      </c>
      <c r="AG2016" s="1">
        <v>250</v>
      </c>
      <c r="AH2016" s="2">
        <v>85.96</v>
      </c>
    </row>
    <row r="2017" spans="32:34" x14ac:dyDescent="0.25">
      <c r="AF2017" s="1">
        <v>135528</v>
      </c>
      <c r="AG2017" s="1">
        <v>150</v>
      </c>
      <c r="AH2017" s="2">
        <v>127.06</v>
      </c>
    </row>
    <row r="2018" spans="32:34" x14ac:dyDescent="0.25">
      <c r="AF2018" s="1">
        <v>135544</v>
      </c>
      <c r="AG2018" s="1">
        <v>250</v>
      </c>
      <c r="AH2018" s="2">
        <v>24.17</v>
      </c>
    </row>
    <row r="2019" spans="32:34" x14ac:dyDescent="0.25">
      <c r="AF2019" s="1">
        <v>135704</v>
      </c>
      <c r="AG2019" s="1">
        <v>360</v>
      </c>
      <c r="AH2019" s="2">
        <v>48.43</v>
      </c>
    </row>
    <row r="2020" spans="32:34" x14ac:dyDescent="0.25">
      <c r="AF2020" s="1">
        <v>135744</v>
      </c>
      <c r="AG2020" s="1">
        <v>4980</v>
      </c>
      <c r="AH2020" s="2">
        <v>4083.08</v>
      </c>
    </row>
    <row r="2021" spans="32:34" x14ac:dyDescent="0.25">
      <c r="AF2021" s="1">
        <v>135746</v>
      </c>
      <c r="AG2021" s="1">
        <v>150</v>
      </c>
      <c r="AH2021" s="2">
        <v>128.07</v>
      </c>
    </row>
    <row r="2022" spans="32:34" x14ac:dyDescent="0.25">
      <c r="AF2022" s="1">
        <v>135770</v>
      </c>
      <c r="AG2022" s="1">
        <v>4980</v>
      </c>
      <c r="AH2022" s="2">
        <v>172.35</v>
      </c>
    </row>
    <row r="2023" spans="32:34" x14ac:dyDescent="0.25">
      <c r="AF2023" s="1">
        <v>135868</v>
      </c>
      <c r="AG2023" s="1">
        <v>280</v>
      </c>
      <c r="AH2023" s="2">
        <v>26.23</v>
      </c>
    </row>
    <row r="2024" spans="32:34" x14ac:dyDescent="0.25">
      <c r="AF2024" s="1">
        <v>135897</v>
      </c>
      <c r="AG2024" s="1">
        <v>280</v>
      </c>
      <c r="AH2024" s="2">
        <v>169.21</v>
      </c>
    </row>
    <row r="2025" spans="32:34" x14ac:dyDescent="0.25">
      <c r="AF2025" s="1">
        <v>135928</v>
      </c>
      <c r="AG2025" s="1">
        <v>777</v>
      </c>
      <c r="AH2025" s="2">
        <v>387.9</v>
      </c>
    </row>
    <row r="2026" spans="32:34" x14ac:dyDescent="0.25">
      <c r="AF2026" s="1">
        <v>136000</v>
      </c>
      <c r="AG2026" s="1">
        <v>150</v>
      </c>
      <c r="AH2026" s="2">
        <v>90.18</v>
      </c>
    </row>
    <row r="2027" spans="32:34" x14ac:dyDescent="0.25">
      <c r="AF2027" s="1">
        <v>136075</v>
      </c>
      <c r="AG2027" s="1">
        <v>400</v>
      </c>
      <c r="AH2027" s="2">
        <v>46.91</v>
      </c>
    </row>
    <row r="2028" spans="32:34" x14ac:dyDescent="0.25">
      <c r="AF2028" s="1">
        <v>136077</v>
      </c>
      <c r="AG2028" s="1">
        <v>340</v>
      </c>
      <c r="AH2028" s="2">
        <v>87.9</v>
      </c>
    </row>
    <row r="2029" spans="32:34" x14ac:dyDescent="0.25">
      <c r="AF2029" s="1">
        <v>136103</v>
      </c>
      <c r="AG2029" s="1">
        <v>220</v>
      </c>
      <c r="AH2029" s="2">
        <v>81.599999999999994</v>
      </c>
    </row>
    <row r="2030" spans="32:34" x14ac:dyDescent="0.25">
      <c r="AF2030" s="1">
        <v>136137</v>
      </c>
      <c r="AG2030" s="1">
        <v>400</v>
      </c>
      <c r="AH2030" s="2">
        <v>83.86</v>
      </c>
    </row>
    <row r="2031" spans="32:34" x14ac:dyDescent="0.25">
      <c r="AF2031" s="1">
        <v>136198</v>
      </c>
      <c r="AG2031" s="1">
        <v>500</v>
      </c>
      <c r="AH2031" s="2">
        <v>331.44</v>
      </c>
    </row>
    <row r="2032" spans="32:34" x14ac:dyDescent="0.25">
      <c r="AF2032" s="1">
        <v>136199</v>
      </c>
      <c r="AG2032" s="1">
        <v>500</v>
      </c>
      <c r="AH2032" s="2">
        <v>45.76</v>
      </c>
    </row>
    <row r="2033" spans="32:34" x14ac:dyDescent="0.25">
      <c r="AF2033" s="1">
        <v>136234</v>
      </c>
      <c r="AG2033" s="1">
        <v>180</v>
      </c>
      <c r="AH2033" s="2">
        <v>544.1</v>
      </c>
    </row>
    <row r="2034" spans="32:34" x14ac:dyDescent="0.25">
      <c r="AF2034" s="1">
        <v>136250</v>
      </c>
      <c r="AG2034" s="1">
        <v>180</v>
      </c>
      <c r="AH2034" s="2">
        <v>95.26</v>
      </c>
    </row>
    <row r="2035" spans="32:34" x14ac:dyDescent="0.25">
      <c r="AF2035" s="1">
        <v>136256</v>
      </c>
      <c r="AG2035" s="1">
        <v>180</v>
      </c>
      <c r="AH2035" s="2">
        <v>176.37</v>
      </c>
    </row>
    <row r="2036" spans="32:34" x14ac:dyDescent="0.25">
      <c r="AF2036" s="1">
        <v>136270</v>
      </c>
      <c r="AG2036" s="1">
        <v>555</v>
      </c>
      <c r="AH2036" s="2">
        <v>46.63</v>
      </c>
    </row>
    <row r="2037" spans="32:34" x14ac:dyDescent="0.25">
      <c r="AF2037" s="1">
        <v>136331</v>
      </c>
      <c r="AG2037" s="1">
        <v>150</v>
      </c>
      <c r="AH2037" s="2">
        <v>137.69999999999999</v>
      </c>
    </row>
    <row r="2038" spans="32:34" x14ac:dyDescent="0.25">
      <c r="AF2038" s="1">
        <v>136372</v>
      </c>
      <c r="AG2038" s="1">
        <v>290</v>
      </c>
      <c r="AH2038" s="2">
        <v>3179.55</v>
      </c>
    </row>
    <row r="2039" spans="32:34" x14ac:dyDescent="0.25">
      <c r="AF2039" s="1">
        <v>136388</v>
      </c>
      <c r="AG2039" s="1">
        <v>340</v>
      </c>
      <c r="AH2039" s="2">
        <v>47.49</v>
      </c>
    </row>
    <row r="2040" spans="32:34" x14ac:dyDescent="0.25">
      <c r="AF2040" s="1">
        <v>136417</v>
      </c>
      <c r="AG2040" s="1">
        <v>555</v>
      </c>
      <c r="AH2040" s="2">
        <v>148.47</v>
      </c>
    </row>
    <row r="2041" spans="32:34" x14ac:dyDescent="0.25">
      <c r="AF2041" s="1">
        <v>136532</v>
      </c>
      <c r="AG2041" s="1">
        <v>340</v>
      </c>
      <c r="AH2041" s="2">
        <v>319.38</v>
      </c>
    </row>
    <row r="2042" spans="32:34" x14ac:dyDescent="0.25">
      <c r="AF2042" s="1">
        <v>136550</v>
      </c>
      <c r="AG2042" s="1">
        <v>220</v>
      </c>
      <c r="AH2042" s="2">
        <v>366.64</v>
      </c>
    </row>
    <row r="2043" spans="32:34" x14ac:dyDescent="0.25">
      <c r="AF2043" s="1">
        <v>136577</v>
      </c>
      <c r="AG2043" s="1">
        <v>104</v>
      </c>
      <c r="AH2043" s="2">
        <v>43.84</v>
      </c>
    </row>
    <row r="2044" spans="32:34" x14ac:dyDescent="0.25">
      <c r="AF2044" s="1">
        <v>136657</v>
      </c>
      <c r="AG2044" s="1">
        <v>220</v>
      </c>
      <c r="AH2044" s="2">
        <v>279.54000000000002</v>
      </c>
    </row>
    <row r="2045" spans="32:34" x14ac:dyDescent="0.25">
      <c r="AF2045" s="1">
        <v>136668</v>
      </c>
      <c r="AG2045" s="1">
        <v>290</v>
      </c>
      <c r="AH2045" s="2">
        <v>84.39</v>
      </c>
    </row>
    <row r="2046" spans="32:34" x14ac:dyDescent="0.25">
      <c r="AF2046" s="1">
        <v>136678</v>
      </c>
      <c r="AG2046" s="1">
        <v>340</v>
      </c>
      <c r="AH2046" s="2">
        <v>330.94</v>
      </c>
    </row>
    <row r="2047" spans="32:34" x14ac:dyDescent="0.25">
      <c r="AF2047" s="1">
        <v>136685</v>
      </c>
      <c r="AG2047" s="1">
        <v>250</v>
      </c>
      <c r="AH2047" s="2">
        <v>129.99</v>
      </c>
    </row>
    <row r="2048" spans="32:34" x14ac:dyDescent="0.25">
      <c r="AF2048" s="1">
        <v>136686</v>
      </c>
      <c r="AG2048" s="1">
        <v>150</v>
      </c>
      <c r="AH2048" s="2">
        <v>89.96</v>
      </c>
    </row>
    <row r="2049" spans="32:34" x14ac:dyDescent="0.25">
      <c r="AF2049" s="1">
        <v>136696</v>
      </c>
      <c r="AG2049" s="1">
        <v>340</v>
      </c>
      <c r="AH2049" s="2">
        <v>103.63</v>
      </c>
    </row>
    <row r="2050" spans="32:34" x14ac:dyDescent="0.25">
      <c r="AF2050" s="1">
        <v>136727</v>
      </c>
      <c r="AG2050" s="1">
        <v>150</v>
      </c>
      <c r="AH2050" s="2">
        <v>45.22</v>
      </c>
    </row>
    <row r="2051" spans="32:34" x14ac:dyDescent="0.25">
      <c r="AF2051" s="1">
        <v>136829</v>
      </c>
      <c r="AG2051" s="1">
        <v>340</v>
      </c>
      <c r="AH2051" s="2">
        <v>345.84</v>
      </c>
    </row>
    <row r="2052" spans="32:34" x14ac:dyDescent="0.25">
      <c r="AF2052" s="1">
        <v>136844</v>
      </c>
      <c r="AG2052" s="1">
        <v>150</v>
      </c>
      <c r="AH2052" s="2">
        <v>42.69</v>
      </c>
    </row>
    <row r="2053" spans="32:34" x14ac:dyDescent="0.25">
      <c r="AF2053" s="1">
        <v>136931</v>
      </c>
      <c r="AG2053" s="1">
        <v>290</v>
      </c>
      <c r="AH2053" s="2">
        <v>129.99</v>
      </c>
    </row>
    <row r="2054" spans="32:34" x14ac:dyDescent="0.25">
      <c r="AF2054" s="1">
        <v>136948</v>
      </c>
      <c r="AG2054" s="1">
        <v>340</v>
      </c>
      <c r="AH2054" s="2">
        <v>55.61</v>
      </c>
    </row>
    <row r="2055" spans="32:34" x14ac:dyDescent="0.25">
      <c r="AF2055" s="1">
        <v>136992</v>
      </c>
      <c r="AG2055" s="1">
        <v>280</v>
      </c>
      <c r="AH2055" s="2">
        <v>47.97</v>
      </c>
    </row>
    <row r="2056" spans="32:34" x14ac:dyDescent="0.25">
      <c r="AF2056" s="1">
        <v>137002</v>
      </c>
      <c r="AG2056" s="1">
        <v>260</v>
      </c>
      <c r="AH2056" s="2">
        <v>123.68</v>
      </c>
    </row>
    <row r="2057" spans="32:34" x14ac:dyDescent="0.25">
      <c r="AF2057" s="1">
        <v>137019</v>
      </c>
      <c r="AG2057" s="1">
        <v>4980</v>
      </c>
      <c r="AH2057" s="2">
        <v>1018.64</v>
      </c>
    </row>
    <row r="2058" spans="32:34" x14ac:dyDescent="0.25">
      <c r="AF2058" s="1">
        <v>137075</v>
      </c>
      <c r="AG2058" s="1">
        <v>340</v>
      </c>
      <c r="AH2058" s="2">
        <v>48.68</v>
      </c>
    </row>
    <row r="2059" spans="32:34" x14ac:dyDescent="0.25">
      <c r="AF2059" s="1">
        <v>137079</v>
      </c>
      <c r="AG2059" s="1">
        <v>4980</v>
      </c>
      <c r="AH2059" s="2">
        <v>91.9</v>
      </c>
    </row>
    <row r="2060" spans="32:34" x14ac:dyDescent="0.25">
      <c r="AF2060" s="1">
        <v>137090</v>
      </c>
      <c r="AG2060" s="1">
        <v>150</v>
      </c>
      <c r="AH2060" s="2">
        <v>984.36</v>
      </c>
    </row>
    <row r="2061" spans="32:34" x14ac:dyDescent="0.25">
      <c r="AF2061" s="1">
        <v>137100</v>
      </c>
      <c r="AG2061" s="1">
        <v>150</v>
      </c>
      <c r="AH2061" s="2">
        <v>88.35</v>
      </c>
    </row>
    <row r="2062" spans="32:34" x14ac:dyDescent="0.25">
      <c r="AF2062" s="1">
        <v>137110</v>
      </c>
      <c r="AG2062" s="1">
        <v>555</v>
      </c>
      <c r="AH2062" s="2">
        <v>317.82</v>
      </c>
    </row>
    <row r="2063" spans="32:34" x14ac:dyDescent="0.25">
      <c r="AF2063" s="1">
        <v>137145</v>
      </c>
      <c r="AG2063" s="1">
        <v>260</v>
      </c>
      <c r="AH2063" s="2">
        <v>1055.52</v>
      </c>
    </row>
    <row r="2064" spans="32:34" x14ac:dyDescent="0.25">
      <c r="AF2064" s="1">
        <v>137161</v>
      </c>
      <c r="AG2064" s="1">
        <v>180</v>
      </c>
      <c r="AH2064" s="2">
        <v>255.46</v>
      </c>
    </row>
    <row r="2065" spans="32:34" x14ac:dyDescent="0.25">
      <c r="AF2065" s="1">
        <v>137217</v>
      </c>
      <c r="AG2065" s="1">
        <v>290</v>
      </c>
      <c r="AH2065" s="2">
        <v>86.58</v>
      </c>
    </row>
    <row r="2066" spans="32:34" x14ac:dyDescent="0.25">
      <c r="AF2066" s="1">
        <v>137227</v>
      </c>
      <c r="AG2066" s="1">
        <v>500</v>
      </c>
      <c r="AH2066" s="2">
        <v>120.39</v>
      </c>
    </row>
    <row r="2067" spans="32:34" x14ac:dyDescent="0.25">
      <c r="AF2067" s="1">
        <v>137325</v>
      </c>
      <c r="AG2067" s="1">
        <v>340</v>
      </c>
      <c r="AH2067" s="2">
        <v>258.60000000000002</v>
      </c>
    </row>
    <row r="2068" spans="32:34" x14ac:dyDescent="0.25">
      <c r="AF2068" s="1">
        <v>137327</v>
      </c>
      <c r="AG2068" s="1">
        <v>370</v>
      </c>
      <c r="AH2068" s="2">
        <v>95.24</v>
      </c>
    </row>
    <row r="2069" spans="32:34" x14ac:dyDescent="0.25">
      <c r="AF2069" s="1">
        <v>137354</v>
      </c>
      <c r="AG2069" s="1">
        <v>400</v>
      </c>
      <c r="AH2069" s="2">
        <v>45.66</v>
      </c>
    </row>
    <row r="2070" spans="32:34" x14ac:dyDescent="0.25">
      <c r="AF2070" s="1">
        <v>137356</v>
      </c>
      <c r="AG2070" s="1">
        <v>340</v>
      </c>
      <c r="AH2070" s="2">
        <v>27.21</v>
      </c>
    </row>
    <row r="2071" spans="32:34" x14ac:dyDescent="0.25">
      <c r="AF2071" s="1">
        <v>137363</v>
      </c>
      <c r="AG2071" s="1">
        <v>280</v>
      </c>
      <c r="AH2071" s="2">
        <v>183.74</v>
      </c>
    </row>
    <row r="2072" spans="32:34" x14ac:dyDescent="0.25">
      <c r="AF2072" s="1">
        <v>137407</v>
      </c>
      <c r="AG2072" s="1">
        <v>150</v>
      </c>
      <c r="AH2072" s="2">
        <v>136.62</v>
      </c>
    </row>
    <row r="2073" spans="32:34" x14ac:dyDescent="0.25">
      <c r="AF2073" s="1">
        <v>137411</v>
      </c>
      <c r="AG2073" s="1">
        <v>104</v>
      </c>
      <c r="AH2073" s="2">
        <v>225.74</v>
      </c>
    </row>
    <row r="2074" spans="32:34" x14ac:dyDescent="0.25">
      <c r="AF2074" s="1">
        <v>137417</v>
      </c>
      <c r="AG2074" s="1">
        <v>150</v>
      </c>
      <c r="AH2074" s="2">
        <v>45.54</v>
      </c>
    </row>
    <row r="2075" spans="32:34" x14ac:dyDescent="0.25">
      <c r="AF2075" s="1">
        <v>137427</v>
      </c>
      <c r="AG2075" s="1">
        <v>450</v>
      </c>
      <c r="AH2075" s="2">
        <v>195.06</v>
      </c>
    </row>
    <row r="2076" spans="32:34" x14ac:dyDescent="0.25">
      <c r="AF2076" s="1">
        <v>137446</v>
      </c>
      <c r="AG2076" s="1">
        <v>260</v>
      </c>
      <c r="AH2076" s="2">
        <v>129.99</v>
      </c>
    </row>
    <row r="2077" spans="32:34" x14ac:dyDescent="0.25">
      <c r="AF2077" s="1">
        <v>137449</v>
      </c>
      <c r="AG2077" s="1">
        <v>260</v>
      </c>
      <c r="AH2077" s="2">
        <v>31.13</v>
      </c>
    </row>
    <row r="2078" spans="32:34" x14ac:dyDescent="0.25">
      <c r="AF2078" s="1">
        <v>137518</v>
      </c>
      <c r="AG2078" s="1">
        <v>340</v>
      </c>
      <c r="AH2078" s="2">
        <v>103.36</v>
      </c>
    </row>
    <row r="2079" spans="32:34" x14ac:dyDescent="0.25">
      <c r="AF2079" s="1">
        <v>137542</v>
      </c>
      <c r="AG2079" s="1">
        <v>260</v>
      </c>
      <c r="AH2079" s="2">
        <v>311.01</v>
      </c>
    </row>
    <row r="2080" spans="32:34" x14ac:dyDescent="0.25">
      <c r="AF2080" s="1">
        <v>137619</v>
      </c>
      <c r="AG2080" s="1">
        <v>4980</v>
      </c>
      <c r="AH2080" s="2">
        <v>45.9</v>
      </c>
    </row>
    <row r="2081" spans="32:34" x14ac:dyDescent="0.25">
      <c r="AF2081" s="1">
        <v>137625</v>
      </c>
      <c r="AG2081" s="1">
        <v>150</v>
      </c>
      <c r="AH2081" s="2">
        <v>42.35</v>
      </c>
    </row>
    <row r="2082" spans="32:34" x14ac:dyDescent="0.25">
      <c r="AF2082" s="1">
        <v>137626</v>
      </c>
      <c r="AG2082" s="1">
        <v>290</v>
      </c>
      <c r="AH2082" s="2">
        <v>190.02</v>
      </c>
    </row>
    <row r="2083" spans="32:34" x14ac:dyDescent="0.25">
      <c r="AF2083" s="1">
        <v>137691</v>
      </c>
      <c r="AG2083" s="1">
        <v>290</v>
      </c>
      <c r="AH2083" s="2">
        <v>107.04</v>
      </c>
    </row>
    <row r="2084" spans="32:34" x14ac:dyDescent="0.25">
      <c r="AF2084" s="1">
        <v>137731</v>
      </c>
      <c r="AG2084" s="1">
        <v>280</v>
      </c>
      <c r="AH2084" s="2">
        <v>75.39</v>
      </c>
    </row>
    <row r="2085" spans="32:34" x14ac:dyDescent="0.25">
      <c r="AF2085" s="1">
        <v>137759</v>
      </c>
      <c r="AG2085" s="1">
        <v>150</v>
      </c>
      <c r="AH2085" s="2">
        <v>190</v>
      </c>
    </row>
    <row r="2086" spans="32:34" x14ac:dyDescent="0.25">
      <c r="AF2086" s="1">
        <v>137781</v>
      </c>
      <c r="AG2086" s="1">
        <v>340</v>
      </c>
      <c r="AH2086" s="2">
        <v>148.41</v>
      </c>
    </row>
    <row r="2087" spans="32:34" x14ac:dyDescent="0.25">
      <c r="AF2087" s="1">
        <v>137787</v>
      </c>
      <c r="AG2087" s="1">
        <v>320</v>
      </c>
      <c r="AH2087" s="2">
        <v>220.46</v>
      </c>
    </row>
    <row r="2088" spans="32:34" x14ac:dyDescent="0.25">
      <c r="AF2088" s="1">
        <v>137800</v>
      </c>
      <c r="AG2088" s="1">
        <v>104</v>
      </c>
      <c r="AH2088" s="2">
        <v>25.73</v>
      </c>
    </row>
    <row r="2089" spans="32:34" x14ac:dyDescent="0.25">
      <c r="AF2089" s="1">
        <v>137822</v>
      </c>
      <c r="AG2089" s="1">
        <v>340</v>
      </c>
      <c r="AH2089" s="2">
        <v>369.3</v>
      </c>
    </row>
    <row r="2090" spans="32:34" x14ac:dyDescent="0.25">
      <c r="AF2090" s="1">
        <v>137845</v>
      </c>
      <c r="AG2090" s="1">
        <v>220</v>
      </c>
      <c r="AH2090" s="2">
        <v>46.22</v>
      </c>
    </row>
    <row r="2091" spans="32:34" x14ac:dyDescent="0.25">
      <c r="AF2091" s="1">
        <v>137922</v>
      </c>
      <c r="AG2091" s="1">
        <v>650</v>
      </c>
      <c r="AH2091" s="2">
        <v>204.57</v>
      </c>
    </row>
    <row r="2092" spans="32:34" x14ac:dyDescent="0.25">
      <c r="AF2092" s="1">
        <v>137961</v>
      </c>
      <c r="AG2092" s="1">
        <v>340</v>
      </c>
      <c r="AH2092" s="2">
        <v>142.41999999999999</v>
      </c>
    </row>
    <row r="2093" spans="32:34" x14ac:dyDescent="0.25">
      <c r="AF2093" s="1">
        <v>137976</v>
      </c>
      <c r="AG2093" s="1">
        <v>180</v>
      </c>
      <c r="AH2093" s="2">
        <v>47.64</v>
      </c>
    </row>
    <row r="2094" spans="32:34" x14ac:dyDescent="0.25">
      <c r="AF2094" s="1">
        <v>138012</v>
      </c>
      <c r="AG2094" s="1">
        <v>150</v>
      </c>
      <c r="AH2094" s="2">
        <v>83.86</v>
      </c>
    </row>
    <row r="2095" spans="32:34" x14ac:dyDescent="0.25">
      <c r="AF2095" s="1">
        <v>138020</v>
      </c>
      <c r="AG2095" s="1">
        <v>555</v>
      </c>
      <c r="AH2095" s="2">
        <v>140.4</v>
      </c>
    </row>
    <row r="2096" spans="32:34" x14ac:dyDescent="0.25">
      <c r="AF2096" s="1">
        <v>138069</v>
      </c>
      <c r="AG2096" s="1">
        <v>250</v>
      </c>
      <c r="AH2096" s="2">
        <v>129.99</v>
      </c>
    </row>
    <row r="2097" spans="32:34" x14ac:dyDescent="0.25">
      <c r="AF2097" s="1">
        <v>138115</v>
      </c>
      <c r="AG2097" s="1">
        <v>4980</v>
      </c>
      <c r="AH2097" s="2">
        <v>4910.24</v>
      </c>
    </row>
    <row r="2098" spans="32:34" x14ac:dyDescent="0.25">
      <c r="AF2098" s="1">
        <v>138179</v>
      </c>
      <c r="AG2098" s="1">
        <v>340</v>
      </c>
      <c r="AH2098" s="2">
        <v>51.73</v>
      </c>
    </row>
    <row r="2099" spans="32:34" x14ac:dyDescent="0.25">
      <c r="AF2099" s="1">
        <v>138232</v>
      </c>
      <c r="AG2099" s="1">
        <v>180</v>
      </c>
      <c r="AH2099" s="2">
        <v>142.86000000000001</v>
      </c>
    </row>
    <row r="2100" spans="32:34" x14ac:dyDescent="0.25">
      <c r="AF2100" s="1">
        <v>138284</v>
      </c>
      <c r="AG2100" s="1">
        <v>777</v>
      </c>
      <c r="AH2100" s="2">
        <v>383.82</v>
      </c>
    </row>
    <row r="2101" spans="32:34" x14ac:dyDescent="0.25">
      <c r="AF2101" s="1">
        <v>138315</v>
      </c>
      <c r="AG2101" s="1">
        <v>104</v>
      </c>
      <c r="AH2101" s="2">
        <v>131.03</v>
      </c>
    </row>
    <row r="2102" spans="32:34" x14ac:dyDescent="0.25">
      <c r="AF2102" s="1">
        <v>138367</v>
      </c>
      <c r="AG2102" s="1">
        <v>250</v>
      </c>
      <c r="AH2102" s="2">
        <v>86.66</v>
      </c>
    </row>
    <row r="2103" spans="32:34" x14ac:dyDescent="0.25">
      <c r="AF2103" s="1">
        <v>138368</v>
      </c>
      <c r="AG2103" s="1">
        <v>340</v>
      </c>
      <c r="AH2103" s="2">
        <v>188.23</v>
      </c>
    </row>
    <row r="2104" spans="32:34" x14ac:dyDescent="0.25">
      <c r="AF2104" s="1">
        <v>138370</v>
      </c>
      <c r="AG2104" s="1">
        <v>340</v>
      </c>
      <c r="AH2104" s="2">
        <v>393.32</v>
      </c>
    </row>
    <row r="2105" spans="32:34" x14ac:dyDescent="0.25">
      <c r="AF2105" s="1">
        <v>138383</v>
      </c>
      <c r="AG2105" s="1">
        <v>150</v>
      </c>
      <c r="AH2105" s="2">
        <v>91.08</v>
      </c>
    </row>
    <row r="2106" spans="32:34" x14ac:dyDescent="0.25">
      <c r="AF2106" s="1">
        <v>138387</v>
      </c>
      <c r="AG2106" s="1">
        <v>555</v>
      </c>
      <c r="AH2106" s="2">
        <v>24.37</v>
      </c>
    </row>
    <row r="2107" spans="32:34" x14ac:dyDescent="0.25">
      <c r="AF2107" s="1">
        <v>138476</v>
      </c>
      <c r="AG2107" s="1">
        <v>340</v>
      </c>
      <c r="AH2107" s="2">
        <v>188.23</v>
      </c>
    </row>
    <row r="2108" spans="32:34" x14ac:dyDescent="0.25">
      <c r="AF2108" s="1">
        <v>138507</v>
      </c>
      <c r="AG2108" s="1">
        <v>340</v>
      </c>
      <c r="AH2108" s="2">
        <v>248</v>
      </c>
    </row>
    <row r="2109" spans="32:34" x14ac:dyDescent="0.25">
      <c r="AF2109" s="1">
        <v>138608</v>
      </c>
      <c r="AG2109" s="1">
        <v>290</v>
      </c>
      <c r="AH2109" s="2">
        <v>129.99</v>
      </c>
    </row>
    <row r="2110" spans="32:34" x14ac:dyDescent="0.25">
      <c r="AF2110" s="1">
        <v>138717</v>
      </c>
      <c r="AG2110" s="1">
        <v>150</v>
      </c>
      <c r="AH2110" s="2">
        <v>413.1</v>
      </c>
    </row>
    <row r="2111" spans="32:34" x14ac:dyDescent="0.25">
      <c r="AF2111" s="1">
        <v>138719</v>
      </c>
      <c r="AG2111" s="1">
        <v>320</v>
      </c>
      <c r="AH2111" s="2">
        <v>87.65</v>
      </c>
    </row>
    <row r="2112" spans="32:34" x14ac:dyDescent="0.25">
      <c r="AF2112" s="1">
        <v>138762</v>
      </c>
      <c r="AG2112" s="1">
        <v>4980</v>
      </c>
      <c r="AH2112" s="2">
        <v>215.97</v>
      </c>
    </row>
    <row r="2113" spans="32:34" x14ac:dyDescent="0.25">
      <c r="AF2113" s="1">
        <v>138805</v>
      </c>
      <c r="AG2113" s="1">
        <v>340</v>
      </c>
      <c r="AH2113" s="2">
        <v>389.7</v>
      </c>
    </row>
    <row r="2114" spans="32:34" x14ac:dyDescent="0.25">
      <c r="AF2114" s="1">
        <v>138808</v>
      </c>
      <c r="AG2114" s="1">
        <v>340</v>
      </c>
      <c r="AH2114" s="2">
        <v>135.94999999999999</v>
      </c>
    </row>
    <row r="2115" spans="32:34" x14ac:dyDescent="0.25">
      <c r="AF2115" s="1">
        <v>138815</v>
      </c>
      <c r="AG2115" s="1">
        <v>260</v>
      </c>
      <c r="AH2115" s="2">
        <v>185</v>
      </c>
    </row>
    <row r="2116" spans="32:34" x14ac:dyDescent="0.25">
      <c r="AF2116" s="1">
        <v>138820</v>
      </c>
      <c r="AG2116" s="1">
        <v>220</v>
      </c>
      <c r="AH2116" s="2">
        <v>42.98</v>
      </c>
    </row>
    <row r="2117" spans="32:34" x14ac:dyDescent="0.25">
      <c r="AF2117" s="1">
        <v>138862</v>
      </c>
      <c r="AG2117" s="1">
        <v>340</v>
      </c>
      <c r="AH2117" s="2">
        <v>389.7</v>
      </c>
    </row>
    <row r="2118" spans="32:34" x14ac:dyDescent="0.25">
      <c r="AF2118" s="1">
        <v>138864</v>
      </c>
      <c r="AG2118" s="1">
        <v>340</v>
      </c>
      <c r="AH2118" s="2">
        <v>111.18</v>
      </c>
    </row>
    <row r="2119" spans="32:34" x14ac:dyDescent="0.25">
      <c r="AF2119" s="1">
        <v>138901</v>
      </c>
      <c r="AG2119" s="1">
        <v>360</v>
      </c>
      <c r="AH2119" s="2">
        <v>25.26</v>
      </c>
    </row>
    <row r="2120" spans="32:34" x14ac:dyDescent="0.25">
      <c r="AF2120" s="1">
        <v>138902</v>
      </c>
      <c r="AG2120" s="1">
        <v>340</v>
      </c>
      <c r="AH2120" s="2">
        <v>27.38</v>
      </c>
    </row>
    <row r="2121" spans="32:34" x14ac:dyDescent="0.25">
      <c r="AF2121" s="1">
        <v>138955</v>
      </c>
      <c r="AG2121" s="1">
        <v>4980</v>
      </c>
      <c r="AH2121" s="2">
        <v>342.48</v>
      </c>
    </row>
    <row r="2122" spans="32:34" x14ac:dyDescent="0.25">
      <c r="AF2122" s="1">
        <v>138956</v>
      </c>
      <c r="AG2122" s="1">
        <v>320</v>
      </c>
      <c r="AH2122" s="2">
        <v>129.08000000000001</v>
      </c>
    </row>
    <row r="2123" spans="32:34" x14ac:dyDescent="0.25">
      <c r="AF2123" s="1">
        <v>138964</v>
      </c>
      <c r="AG2123" s="1">
        <v>250</v>
      </c>
      <c r="AH2123" s="2">
        <v>48.67</v>
      </c>
    </row>
    <row r="2124" spans="32:34" x14ac:dyDescent="0.25">
      <c r="AF2124" s="1">
        <v>138997</v>
      </c>
      <c r="AG2124" s="1">
        <v>555</v>
      </c>
      <c r="AH2124" s="2">
        <v>309.68</v>
      </c>
    </row>
    <row r="2125" spans="32:34" x14ac:dyDescent="0.25">
      <c r="AF2125" s="1">
        <v>139001</v>
      </c>
      <c r="AG2125" s="1">
        <v>4980</v>
      </c>
      <c r="AH2125" s="2">
        <v>30.91</v>
      </c>
    </row>
    <row r="2126" spans="32:34" x14ac:dyDescent="0.25">
      <c r="AF2126" s="1">
        <v>139039</v>
      </c>
      <c r="AG2126" s="1">
        <v>280</v>
      </c>
      <c r="AH2126" s="2">
        <v>49.01</v>
      </c>
    </row>
    <row r="2127" spans="32:34" x14ac:dyDescent="0.25">
      <c r="AF2127" s="1">
        <v>139043</v>
      </c>
      <c r="AG2127" s="1">
        <v>500</v>
      </c>
      <c r="AH2127" s="2">
        <v>202.19</v>
      </c>
    </row>
    <row r="2128" spans="32:34" x14ac:dyDescent="0.25">
      <c r="AF2128" s="1">
        <v>139132</v>
      </c>
      <c r="AG2128" s="1">
        <v>360</v>
      </c>
      <c r="AH2128" s="2">
        <v>349</v>
      </c>
    </row>
    <row r="2129" spans="32:34" x14ac:dyDescent="0.25">
      <c r="AF2129" s="1">
        <v>139142</v>
      </c>
      <c r="AG2129" s="1">
        <v>340</v>
      </c>
      <c r="AH2129" s="2">
        <v>150.44</v>
      </c>
    </row>
    <row r="2130" spans="32:34" x14ac:dyDescent="0.25">
      <c r="AF2130" s="1">
        <v>139174</v>
      </c>
      <c r="AG2130" s="1">
        <v>500</v>
      </c>
      <c r="AH2130" s="2">
        <v>173.93</v>
      </c>
    </row>
    <row r="2131" spans="32:34" x14ac:dyDescent="0.25">
      <c r="AF2131" s="1">
        <v>139195</v>
      </c>
      <c r="AG2131" s="1">
        <v>150</v>
      </c>
      <c r="AH2131" s="2">
        <v>187.23</v>
      </c>
    </row>
    <row r="2132" spans="32:34" x14ac:dyDescent="0.25">
      <c r="AF2132" s="1">
        <v>139196</v>
      </c>
      <c r="AG2132" s="1">
        <v>400</v>
      </c>
      <c r="AH2132" s="2">
        <v>83.86</v>
      </c>
    </row>
    <row r="2133" spans="32:34" x14ac:dyDescent="0.25">
      <c r="AF2133" s="1">
        <v>139252</v>
      </c>
      <c r="AG2133" s="1">
        <v>150</v>
      </c>
      <c r="AH2133" s="2">
        <v>42.69</v>
      </c>
    </row>
    <row r="2134" spans="32:34" x14ac:dyDescent="0.25">
      <c r="AF2134" s="1">
        <v>139303</v>
      </c>
      <c r="AG2134" s="1">
        <v>450</v>
      </c>
      <c r="AH2134" s="2">
        <v>61.82</v>
      </c>
    </row>
    <row r="2135" spans="32:34" x14ac:dyDescent="0.25">
      <c r="AF2135" s="1">
        <v>139332</v>
      </c>
      <c r="AG2135" s="1">
        <v>150</v>
      </c>
      <c r="AH2135" s="2">
        <v>168.74</v>
      </c>
    </row>
    <row r="2136" spans="32:34" x14ac:dyDescent="0.25">
      <c r="AF2136" s="1">
        <v>139356</v>
      </c>
      <c r="AG2136" s="1">
        <v>360</v>
      </c>
      <c r="AH2136" s="2">
        <v>107</v>
      </c>
    </row>
    <row r="2137" spans="32:34" x14ac:dyDescent="0.25">
      <c r="AF2137" s="1">
        <v>139384</v>
      </c>
      <c r="AG2137" s="1">
        <v>555</v>
      </c>
      <c r="AH2137" s="2">
        <v>93.26</v>
      </c>
    </row>
    <row r="2138" spans="32:34" x14ac:dyDescent="0.25">
      <c r="AF2138" s="1">
        <v>139388</v>
      </c>
      <c r="AG2138" s="1">
        <v>150</v>
      </c>
      <c r="AH2138" s="2">
        <v>37.21</v>
      </c>
    </row>
    <row r="2139" spans="32:34" x14ac:dyDescent="0.25">
      <c r="AF2139" s="1">
        <v>139433</v>
      </c>
      <c r="AG2139" s="1">
        <v>500</v>
      </c>
      <c r="AH2139" s="2">
        <v>2119.37</v>
      </c>
    </row>
    <row r="2140" spans="32:34" x14ac:dyDescent="0.25">
      <c r="AF2140" s="1">
        <v>139478</v>
      </c>
      <c r="AG2140" s="1">
        <v>555</v>
      </c>
      <c r="AH2140" s="2">
        <v>47.52</v>
      </c>
    </row>
    <row r="2141" spans="32:34" x14ac:dyDescent="0.25">
      <c r="AF2141" s="1">
        <v>139494</v>
      </c>
      <c r="AG2141" s="1">
        <v>104</v>
      </c>
      <c r="AH2141" s="2">
        <v>130.63</v>
      </c>
    </row>
    <row r="2142" spans="32:34" x14ac:dyDescent="0.25">
      <c r="AF2142" s="1">
        <v>139514</v>
      </c>
      <c r="AG2142" s="1">
        <v>555</v>
      </c>
      <c r="AH2142" s="2">
        <v>85.62</v>
      </c>
    </row>
    <row r="2143" spans="32:34" x14ac:dyDescent="0.25">
      <c r="AF2143" s="1">
        <v>139521</v>
      </c>
      <c r="AG2143" s="1">
        <v>280</v>
      </c>
      <c r="AH2143" s="2">
        <v>69.42</v>
      </c>
    </row>
    <row r="2144" spans="32:34" x14ac:dyDescent="0.25">
      <c r="AF2144" s="1">
        <v>139529</v>
      </c>
      <c r="AG2144" s="1">
        <v>180</v>
      </c>
      <c r="AH2144" s="2">
        <v>155.06</v>
      </c>
    </row>
    <row r="2145" spans="32:34" x14ac:dyDescent="0.25">
      <c r="AF2145" s="1">
        <v>139540</v>
      </c>
      <c r="AG2145" s="1">
        <v>180</v>
      </c>
      <c r="AH2145" s="2">
        <v>33.24</v>
      </c>
    </row>
    <row r="2146" spans="32:34" x14ac:dyDescent="0.25">
      <c r="AF2146" s="1">
        <v>139547</v>
      </c>
      <c r="AG2146" s="1">
        <v>250</v>
      </c>
      <c r="AH2146" s="2">
        <v>73.86</v>
      </c>
    </row>
    <row r="2147" spans="32:34" x14ac:dyDescent="0.25">
      <c r="AF2147" s="1" t="s">
        <v>2</v>
      </c>
      <c r="AG2147" s="1"/>
      <c r="AH2147" s="2">
        <v>977920.27</v>
      </c>
    </row>
  </sheetData>
  <pageMargins left="0.7" right="0.7" top="0.75" bottom="0.75" header="0.3" footer="0.3"/>
  <drawing r:id="rId7"/>
  <extLst>
    <ext xmlns:x14="http://schemas.microsoft.com/office/spreadsheetml/2009/9/main" uri="{A8765BA9-456A-4dab-B4F3-ACF838C121DE}">
      <x14:slicerList>
        <x14:slicer r:id="rId8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EF2CC-904B-4941-8FBE-5D206D99C126}">
  <sheetPr>
    <pageSetUpPr fitToPage="1"/>
  </sheetPr>
  <dimension ref="B1:R39"/>
  <sheetViews>
    <sheetView showGridLines="0" tabSelected="1" zoomScaleNormal="100" workbookViewId="0">
      <selection activeCell="G18" sqref="G18"/>
    </sheetView>
  </sheetViews>
  <sheetFormatPr defaultColWidth="9.140625" defaultRowHeight="15" zeroHeight="1" x14ac:dyDescent="0.25"/>
  <cols>
    <col min="1" max="1" width="5.7109375" customWidth="1"/>
    <col min="2" max="2" width="14.28515625" bestFit="1" customWidth="1"/>
    <col min="3" max="3" width="12.140625" bestFit="1" customWidth="1"/>
    <col min="4" max="4" width="20.7109375" bestFit="1" customWidth="1"/>
    <col min="5" max="5" width="17.85546875" bestFit="1" customWidth="1"/>
    <col min="6" max="6" width="18" customWidth="1"/>
    <col min="7" max="8" width="13.28515625" bestFit="1" customWidth="1"/>
    <col min="9" max="9" width="17.42578125" bestFit="1" customWidth="1"/>
    <col min="10" max="10" width="13.28515625" bestFit="1" customWidth="1"/>
    <col min="11" max="11" width="14.28515625" customWidth="1"/>
    <col min="12" max="12" width="19.140625" customWidth="1"/>
    <col min="13" max="13" width="15.7109375" customWidth="1"/>
    <col min="14" max="14" width="12.28515625" customWidth="1"/>
    <col min="15" max="18" width="9.140625" customWidth="1"/>
  </cols>
  <sheetData>
    <row r="1" spans="2:18" ht="21" x14ac:dyDescent="0.35">
      <c r="B1" s="82" t="s">
        <v>608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30"/>
      <c r="P1" s="30"/>
      <c r="Q1" s="30"/>
      <c r="R1" s="30"/>
    </row>
    <row r="2" spans="2:18" x14ac:dyDescent="0.25">
      <c r="B2" s="31" t="s">
        <v>12</v>
      </c>
      <c r="C2" s="31" t="s">
        <v>13</v>
      </c>
    </row>
    <row r="3" spans="2:18" x14ac:dyDescent="0.25">
      <c r="B3" s="21">
        <v>21</v>
      </c>
      <c r="C3" s="21">
        <v>18</v>
      </c>
      <c r="I3" s="1"/>
    </row>
    <row r="4" spans="2:18" x14ac:dyDescent="0.25">
      <c r="C4" s="32">
        <f>B3-C3</f>
        <v>3</v>
      </c>
      <c r="E4" s="33">
        <f>SUBTOTAL(109,E6:E8)</f>
        <v>2742</v>
      </c>
      <c r="F4" s="33">
        <f>SUBTOTAL(109,F6:F8)</f>
        <v>49315</v>
      </c>
      <c r="G4" s="34">
        <f>SUBTOTAL(109,G6:G8)</f>
        <v>2000000</v>
      </c>
      <c r="H4" s="34">
        <f>SUBTOTAL(109,H6:H8)</f>
        <v>1044826.55</v>
      </c>
      <c r="I4" s="35">
        <f>H4/G4</f>
        <v>0.522413275</v>
      </c>
      <c r="J4" s="36">
        <f>G4-H4</f>
        <v>955173.45</v>
      </c>
      <c r="K4" s="36">
        <f>SUBTOTAL(109,Tabela2[META DIA])</f>
        <v>318391.15</v>
      </c>
      <c r="L4" s="36">
        <f>SUBTOTAL(109,Tabela2[VENDA ONTEM])</f>
        <v>44503.66</v>
      </c>
      <c r="M4" s="37">
        <f>SUBTOTAL(109,Tabela2[TENDÊNCIA])</f>
        <v>1218964.30833333</v>
      </c>
      <c r="N4" s="35">
        <f>IFERROR(M4/G4,0)</f>
        <v>0.609482154166667</v>
      </c>
    </row>
    <row r="5" spans="2:18" x14ac:dyDescent="0.25">
      <c r="D5" s="38" t="s">
        <v>14</v>
      </c>
      <c r="E5" s="39" t="s">
        <v>3</v>
      </c>
      <c r="F5" s="39" t="s">
        <v>15</v>
      </c>
      <c r="G5" s="39" t="s">
        <v>16</v>
      </c>
      <c r="H5" s="39" t="s">
        <v>5</v>
      </c>
      <c r="I5" s="39" t="s">
        <v>17</v>
      </c>
      <c r="J5" s="39" t="s">
        <v>18</v>
      </c>
      <c r="K5" s="39" t="s">
        <v>445</v>
      </c>
      <c r="L5" s="39" t="s">
        <v>447</v>
      </c>
      <c r="M5" s="39" t="s">
        <v>448</v>
      </c>
      <c r="N5" s="40" t="s">
        <v>446</v>
      </c>
    </row>
    <row r="6" spans="2:18" x14ac:dyDescent="0.25">
      <c r="D6" s="41" t="s">
        <v>20</v>
      </c>
      <c r="E6" s="42">
        <f>SUMIFS(Tabela1[POSITIVAÇÃO],Tabela1[GGV],D6)</f>
        <v>1897</v>
      </c>
      <c r="F6" s="42">
        <f>SUMIFS(Tabela1[QTD VENDIDA],Tabela1[GGV],Tabela2[[#This Row],[GGV]])</f>
        <v>35570</v>
      </c>
      <c r="G6" s="43">
        <f>SUMIFS($G$13:$G$25,$B$13:$B$25,$D$6)</f>
        <v>1222000</v>
      </c>
      <c r="H6" s="43">
        <f>SUMIFS($H$13:$H$25,$B$13:$B$25,$D$6)</f>
        <v>751057.8</v>
      </c>
      <c r="I6" s="28">
        <f>IFERROR($H$6/$G$6,0)</f>
        <v>0.614613584288052</v>
      </c>
      <c r="J6" s="44">
        <f>$G$6-$H$6</f>
        <v>470942.2</v>
      </c>
      <c r="K6" s="44">
        <f>IFERROR(Tabela2[[#This Row],[GAP ]]/$C$4,0)</f>
        <v>156980.733333333</v>
      </c>
      <c r="L6" s="43">
        <f>SUMIFS(L12:L24,B12:B24,D6)</f>
        <v>36697.95</v>
      </c>
      <c r="M6" s="45">
        <f>SUMIFS(Tabela1[TENDÊNCIA],Tabela1[GGV],Tabela2[[#This Row],[GGV]])</f>
        <v>876234.1</v>
      </c>
      <c r="N6" s="46">
        <f>IFERROR(Tabela2[[#This Row],[TENDÊNCIA]]/Tabela2[[#This Row],[META]],0)</f>
        <v>0.717049181669394</v>
      </c>
    </row>
    <row r="7" spans="2:18" x14ac:dyDescent="0.25">
      <c r="D7" s="41" t="s">
        <v>19</v>
      </c>
      <c r="E7" s="42">
        <f>SUMIFS(Tabela3[POSITIVAÇÃO],Tabela3[GGV],D7)</f>
        <v>824</v>
      </c>
      <c r="F7" s="42">
        <f>SUMIFS(Tabela3[QTD VENDIDA],Tabela3[GGV],Tabela2[[#This Row],[GGV]])</f>
        <v>13559</v>
      </c>
      <c r="G7" s="48">
        <f>SUMIFS($G$30:$G$37,$B$30:$B$37,$D$7)</f>
        <v>778000</v>
      </c>
      <c r="H7" s="48">
        <f>SUMIFS($H$30:$H$37,$B$30:$B$37,$D$7)</f>
        <v>289267.29</v>
      </c>
      <c r="I7" s="28">
        <f>IFERROR($H$7/$G$7,0)</f>
        <v>0.371808856041131</v>
      </c>
      <c r="J7" s="49">
        <f>$G$7-$H$7</f>
        <v>488732.71</v>
      </c>
      <c r="K7" s="44">
        <f>IFERROR(Tabela2[[#This Row],[GAP ]]/$C$4,0)</f>
        <v>162910.903333333</v>
      </c>
      <c r="L7" s="43">
        <f>SUMIFS(L31:L38,B31:B38,D7)</f>
        <v>7744.13</v>
      </c>
      <c r="M7" s="50">
        <f>SUMIFS(Tabela3[TENDÊNCIA],Tabela3[GGV],Tabela2[[#This Row],[GGV]])</f>
        <v>337478.505</v>
      </c>
      <c r="N7" s="46">
        <f>IFERROR(Tabela2[[#This Row],[TENDÊNCIA]]/Tabela2[[#This Row],[META]],0)</f>
        <v>0.433776998714653</v>
      </c>
    </row>
    <row r="8" spans="2:18" x14ac:dyDescent="0.25">
      <c r="D8" s="41" t="s">
        <v>554</v>
      </c>
      <c r="E8" s="75">
        <f>VLOOKUP(Tabela2[[#This Row],[GGV]],BD!B:C,2,0)</f>
        <v>21</v>
      </c>
      <c r="F8" s="75">
        <f>VLOOKUP(Tabela2[[#This Row],[GGV]],BD!B:D,3,0)</f>
        <v>186</v>
      </c>
      <c r="G8" s="48"/>
      <c r="H8" s="48">
        <f>VLOOKUP(Tabela2[[#This Row],[GGV]],BD!B:E,4,0)</f>
        <v>4501.46</v>
      </c>
      <c r="I8" s="76"/>
      <c r="J8" s="49">
        <v>0</v>
      </c>
      <c r="K8" s="49">
        <f>IFERROR(Tabela2[[#This Row],[GAP ]]/C4,0)</f>
        <v>0</v>
      </c>
      <c r="L8" s="48">
        <f>IFERROR(VLOOKUP(Tabela2[[#This Row],[GGV]],BD!M:Q,5,0),0)</f>
        <v>61.58</v>
      </c>
      <c r="M8" s="45">
        <f>Tabela2[[#This Row],[VENDA]]/C3*B3</f>
        <v>5251.70333333333</v>
      </c>
      <c r="N8" s="46">
        <f>IFERROR(Tabela2[[#This Row],[TENDÊNCIA]]/Tabela2[[#This Row],[META]],0)</f>
        <v>0</v>
      </c>
    </row>
    <row r="9" spans="2:18" x14ac:dyDescent="0.25">
      <c r="D9" s="1"/>
      <c r="E9" s="51"/>
      <c r="F9" s="51"/>
      <c r="G9" s="51"/>
      <c r="H9" s="52"/>
      <c r="I9" s="1"/>
    </row>
    <row r="10" spans="2:18" x14ac:dyDescent="0.25">
      <c r="B10" s="16" t="s">
        <v>21</v>
      </c>
      <c r="I10" s="1"/>
    </row>
    <row r="11" spans="2:18" x14ac:dyDescent="0.25">
      <c r="E11" s="33">
        <f t="shared" ref="E11:F11" si="0">SUBTOTAL(109,E13:E25)</f>
        <v>1864</v>
      </c>
      <c r="F11" s="33">
        <f t="shared" si="0"/>
        <v>32340</v>
      </c>
      <c r="G11" s="36">
        <f>SUBTOTAL(109,G13:G25)</f>
        <v>1222000</v>
      </c>
      <c r="H11" s="36">
        <f>SUBTOTAL(109,H13:H25)</f>
        <v>703333.1100000001</v>
      </c>
      <c r="I11" s="35">
        <f>H11/G11</f>
        <v>0.57555900981996733</v>
      </c>
      <c r="J11" s="36">
        <f>G11-H11</f>
        <v>518666.8899999999</v>
      </c>
      <c r="K11" s="36">
        <f>SUBTOTAL(109,Tabela1[META DIA])</f>
        <v>129666.7225</v>
      </c>
      <c r="L11" s="36">
        <f>SUBTOTAL(109,Tabela1[VENDA ONTEM])</f>
        <v>5571.04</v>
      </c>
      <c r="M11" s="37">
        <f>SUBTOTAL(109,Tabela1[TENDÊNCIA])</f>
        <v>868823.25352941174</v>
      </c>
      <c r="N11" s="35">
        <f>IFERROR(M11/G11,0)</f>
        <v>0.71098465918937126</v>
      </c>
    </row>
    <row r="12" spans="2:18" x14ac:dyDescent="0.25">
      <c r="B12" s="38" t="s">
        <v>14</v>
      </c>
      <c r="C12" s="39" t="s">
        <v>7</v>
      </c>
      <c r="D12" s="39" t="s">
        <v>22</v>
      </c>
      <c r="E12" s="39" t="s">
        <v>3</v>
      </c>
      <c r="F12" s="39" t="s">
        <v>15</v>
      </c>
      <c r="G12" s="39" t="s">
        <v>16</v>
      </c>
      <c r="H12" s="39" t="s">
        <v>5</v>
      </c>
      <c r="I12" s="39" t="s">
        <v>17</v>
      </c>
      <c r="J12" s="39" t="s">
        <v>18</v>
      </c>
      <c r="K12" s="39" t="s">
        <v>445</v>
      </c>
      <c r="L12" s="39" t="s">
        <v>447</v>
      </c>
      <c r="M12" s="39" t="s">
        <v>448</v>
      </c>
      <c r="N12" s="40" t="s">
        <v>446</v>
      </c>
    </row>
    <row r="13" spans="2:18" x14ac:dyDescent="0.25">
      <c r="B13" s="41" t="s">
        <v>20</v>
      </c>
      <c r="C13" s="21">
        <v>300</v>
      </c>
      <c r="D13" s="21" t="s">
        <v>449</v>
      </c>
      <c r="E13" s="53">
        <f>IFERROR(VLOOKUP(C13,BD!H:I,2,0),0)</f>
        <v>43</v>
      </c>
      <c r="F13" s="21">
        <f>IFERROR(VLOOKUP(C13,BD!H:J,3,0),0)</f>
        <v>1187</v>
      </c>
      <c r="G13" s="43">
        <v>23000</v>
      </c>
      <c r="H13" s="44">
        <f>IFERROR(VLOOKUP(C13,BD!H:K,4,0),0)</f>
        <v>22322.87</v>
      </c>
      <c r="I13" s="28">
        <f>IFERROR(H13/G13,0)</f>
        <v>0.970559565217391</v>
      </c>
      <c r="J13" s="25">
        <f>Tabela1[[#This Row],[META]]-Tabela1[[#This Row],[VENDA]]</f>
        <v>677.130000000001</v>
      </c>
      <c r="K13" s="25">
        <f>IFERROR(Tabela1[[#This Row],[GAP ]]/$C$4,0)</f>
        <v>225.71</v>
      </c>
      <c r="L13" s="43">
        <f>IFERROR(VLOOKUP(Tabela1[[#This Row],[COD SV]],BD!N:Q,4,0),0)</f>
        <v>6653.04</v>
      </c>
      <c r="M13" s="45">
        <f>Tabela1[[#This Row],[VENDA]]/$C$3*$B$3</f>
        <v>26043.3483333333</v>
      </c>
      <c r="N13" s="46">
        <f>IFERROR(Tabela1[[#This Row],[TENDÊNCIA]]/Tabela1[[#This Row],[META]],0)</f>
        <v>1.13231949275362</v>
      </c>
    </row>
    <row r="14" spans="2:18" x14ac:dyDescent="0.25">
      <c r="B14" s="41" t="s">
        <v>20</v>
      </c>
      <c r="C14" s="21">
        <v>400</v>
      </c>
      <c r="D14" s="21" t="s">
        <v>553</v>
      </c>
      <c r="E14" s="53">
        <f>IFERROR(VLOOKUP(C14,BD!H:I,2,0),0)</f>
        <v>146</v>
      </c>
      <c r="F14" s="21">
        <f>IFERROR(VLOOKUP(C14,BD!H:J,3,0),0)</f>
        <v>1510</v>
      </c>
      <c r="G14" s="43">
        <v>31000</v>
      </c>
      <c r="H14" s="44">
        <f>IFERROR(VLOOKUP(C14,BD!H:K,4,0),0)</f>
        <v>28565.37</v>
      </c>
      <c r="I14" s="28">
        <f>IFERROR(H14/G14,0)</f>
        <v>0.921463548387097</v>
      </c>
      <c r="J14" s="25">
        <f>Tabela1[[#This Row],[META]]-Tabela1[[#This Row],[VENDA]]</f>
        <v>2434.63</v>
      </c>
      <c r="K14" s="25">
        <f>IFERROR(Tabela1[[#This Row],[GAP ]]/$C$4,0)</f>
        <v>811.543333333334</v>
      </c>
      <c r="L14" s="43">
        <f>IFERROR(VLOOKUP(Tabela1[[#This Row],[COD SV]],BD!N:Q,4,0),0)</f>
        <v>2575.7</v>
      </c>
      <c r="M14" s="45">
        <f>Tabela1[[#This Row],[VENDA]]/$C$3*$B$3</f>
        <v>33326.265</v>
      </c>
      <c r="N14" s="46">
        <f>IFERROR(Tabela1[[#This Row],[TENDÊNCIA]]/Tabela1[[#This Row],[META]],0)</f>
        <v>1.07504080645161</v>
      </c>
    </row>
    <row r="15" spans="2:18" x14ac:dyDescent="0.25">
      <c r="B15" s="41" t="s">
        <v>20</v>
      </c>
      <c r="C15" s="21">
        <v>340</v>
      </c>
      <c r="D15" s="21" t="s">
        <v>27</v>
      </c>
      <c r="E15" s="53">
        <f>IFERROR(VLOOKUP(C15,BD!H:I,2,0),0)</f>
        <v>206</v>
      </c>
      <c r="F15" s="21">
        <f>IFERROR(VLOOKUP(C15,BD!H:J,3,0),0)</f>
        <v>1456</v>
      </c>
      <c r="G15" s="43">
        <v>58000</v>
      </c>
      <c r="H15" s="44">
        <f>IFERROR(VLOOKUP(C15,BD!H:K,4,0),0)</f>
        <v>49237.5</v>
      </c>
      <c r="I15" s="28">
        <f>IFERROR(H15/G15,0)</f>
        <v>0.848922413793103</v>
      </c>
      <c r="J15" s="25">
        <f>Tabela1[[#This Row],[META]]-Tabela1[[#This Row],[VENDA]]</f>
        <v>8762.5</v>
      </c>
      <c r="K15" s="25">
        <f>IFERROR(Tabela1[[#This Row],[GAP ]]/$C$4,0)</f>
        <v>2920.83333333333</v>
      </c>
      <c r="L15" s="43">
        <f>IFERROR(VLOOKUP(Tabela1[[#This Row],[COD SV]],BD!N:Q,4,0),0)</f>
        <v>1263.42</v>
      </c>
      <c r="M15" s="45">
        <f>Tabela1[[#This Row],[VENDA]]/$C$3*$B$3</f>
        <v>57443.75</v>
      </c>
      <c r="N15" s="46">
        <f>IFERROR(Tabela1[[#This Row],[TENDÊNCIA]]/Tabela1[[#This Row],[META]],0)</f>
        <v>0.990409482758621</v>
      </c>
    </row>
    <row r="16" spans="2:18" x14ac:dyDescent="0.25">
      <c r="B16" s="41" t="s">
        <v>20</v>
      </c>
      <c r="C16" s="21">
        <v>450</v>
      </c>
      <c r="D16" s="21" t="s">
        <v>26</v>
      </c>
      <c r="E16" s="53">
        <f>IFERROR(VLOOKUP(C16,BD!H:I,2,0),0)</f>
        <v>102</v>
      </c>
      <c r="F16" s="21">
        <f>IFERROR(VLOOKUP(C16,BD!H:J,3,0),0)</f>
        <v>936</v>
      </c>
      <c r="G16" s="43">
        <v>36000</v>
      </c>
      <c r="H16" s="44">
        <f>IFERROR(VLOOKUP(C16,BD!H:K,4,0),0)</f>
        <v>29008.18</v>
      </c>
      <c r="I16" s="28">
        <f>IFERROR(H16/G16,0)</f>
        <v>0.805782777777778</v>
      </c>
      <c r="J16" s="25">
        <f>Tabela1[[#This Row],[META]]-Tabela1[[#This Row],[VENDA]]</f>
        <v>6991.82</v>
      </c>
      <c r="K16" s="25">
        <f>IFERROR(Tabela1[[#This Row],[GAP ]]/$C$4,0)</f>
        <v>2330.60666666667</v>
      </c>
      <c r="L16" s="43">
        <f>IFERROR(VLOOKUP(Tabela1[[#This Row],[COD SV]],BD!N:Q,4,0),0)</f>
        <v>756.84</v>
      </c>
      <c r="M16" s="45">
        <f>Tabela1[[#This Row],[VENDA]]/$C$3*$B$3</f>
        <v>33842.8766666667</v>
      </c>
      <c r="N16" s="46">
        <f>IFERROR(Tabela1[[#This Row],[TENDÊNCIA]]/Tabela1[[#This Row],[META]],0)</f>
        <v>0.940079907407408</v>
      </c>
    </row>
    <row r="17" spans="2:14" x14ac:dyDescent="0.25">
      <c r="B17" s="41" t="s">
        <v>20</v>
      </c>
      <c r="C17" s="21">
        <v>260</v>
      </c>
      <c r="D17" s="21" t="s">
        <v>25</v>
      </c>
      <c r="E17" s="53">
        <f>IFERROR(VLOOKUP(C17,BD!H:I,2,0),0)</f>
        <v>115</v>
      </c>
      <c r="F17" s="21">
        <f>IFERROR(VLOOKUP(C17,BD!H:J,3,0),0)</f>
        <v>1239</v>
      </c>
      <c r="G17" s="43">
        <v>61000</v>
      </c>
      <c r="H17" s="44">
        <f>IFERROR(VLOOKUP(C17,BD!H:K,4,0),0)</f>
        <v>42971.97</v>
      </c>
      <c r="I17" s="28">
        <f>IFERROR(H17/G17,0)</f>
        <v>0.704458524590164</v>
      </c>
      <c r="J17" s="25">
        <f>Tabela1[[#This Row],[META]]-Tabela1[[#This Row],[VENDA]]</f>
        <v>18028.03</v>
      </c>
      <c r="K17" s="25">
        <f>IFERROR(Tabela1[[#This Row],[GAP ]]/$C$4,0)</f>
        <v>6009.34333333333</v>
      </c>
      <c r="L17" s="43">
        <f>IFERROR(VLOOKUP(Tabela1[[#This Row],[COD SV]],BD!N:Q,4,0),0)</f>
        <v>1635.08</v>
      </c>
      <c r="M17" s="45">
        <f>Tabela1[[#This Row],[VENDA]]/$C$3*$B$3</f>
        <v>50133.965</v>
      </c>
      <c r="N17" s="46">
        <f>IFERROR(Tabela1[[#This Row],[TENDÊNCIA]]/Tabela1[[#This Row],[META]],0)</f>
        <v>0.821868278688525</v>
      </c>
    </row>
    <row r="18" spans="2:14" x14ac:dyDescent="0.25">
      <c r="B18" s="41" t="s">
        <v>20</v>
      </c>
      <c r="C18" s="21">
        <v>150</v>
      </c>
      <c r="D18" s="21" t="s">
        <v>29</v>
      </c>
      <c r="E18" s="53">
        <f>IFERROR(VLOOKUP(C18,BD!H:I,2,0),0)</f>
        <v>310</v>
      </c>
      <c r="F18" s="21">
        <f>IFERROR(VLOOKUP(C18,BD!H:J,3,0),0)</f>
        <v>2445</v>
      </c>
      <c r="G18" s="43">
        <v>115000</v>
      </c>
      <c r="H18" s="44">
        <f>IFERROR(VLOOKUP(C18,BD!H:K,4,0),0)</f>
        <v>78523.77</v>
      </c>
      <c r="I18" s="28">
        <f>IFERROR(H18/G18,0)</f>
        <v>0.682815391304348</v>
      </c>
      <c r="J18" s="25">
        <f>Tabela1[[#This Row],[META]]-Tabela1[[#This Row],[VENDA]]</f>
        <v>36476.23</v>
      </c>
      <c r="K18" s="25">
        <f>IFERROR(Tabela1[[#This Row],[GAP ]]/$C$4,0)</f>
        <v>12158.7433333333</v>
      </c>
      <c r="L18" s="43">
        <f>IFERROR(VLOOKUP(Tabela1[[#This Row],[COD SV]],BD!N:Q,4,0),0)</f>
        <v>5746.92</v>
      </c>
      <c r="M18" s="45">
        <f>Tabela1[[#This Row],[VENDA]]/$C$3*$B$3</f>
        <v>91611.065</v>
      </c>
      <c r="N18" s="46">
        <f>IFERROR(Tabela1[[#This Row],[TENDÊNCIA]]/Tabela1[[#This Row],[META]],0)</f>
        <v>0.796617956521739</v>
      </c>
    </row>
    <row r="19" spans="2:14" x14ac:dyDescent="0.25">
      <c r="B19" s="41" t="s">
        <v>20</v>
      </c>
      <c r="C19" s="21">
        <v>220</v>
      </c>
      <c r="D19" s="21" t="s">
        <v>23</v>
      </c>
      <c r="E19" s="53">
        <f>IFERROR(VLOOKUP(C19,BD!H:I,2,0),0)</f>
        <v>101</v>
      </c>
      <c r="F19" s="21">
        <f>IFERROR(VLOOKUP(C19,BD!H:J,3,0),0)</f>
        <v>2001</v>
      </c>
      <c r="G19" s="43">
        <v>72000</v>
      </c>
      <c r="H19" s="44">
        <f>IFERROR(VLOOKUP(C19,BD!H:K,4,0),0)</f>
        <v>47689.66</v>
      </c>
      <c r="I19" s="28">
        <f>IFERROR(H19/G19,0)</f>
        <v>0.662356388888889</v>
      </c>
      <c r="J19" s="25">
        <f>Tabela1[[#This Row],[META]]-Tabela1[[#This Row],[VENDA]]</f>
        <v>24310.34</v>
      </c>
      <c r="K19" s="25">
        <f>IFERROR(Tabela1[[#This Row],[GAP ]]/$C$4,0)</f>
        <v>8103.44666666667</v>
      </c>
      <c r="L19" s="43">
        <f>IFERROR(VLOOKUP(Tabela1[[#This Row],[COD SV]],BD!N:Q,4,0),0)</f>
        <v>24.9</v>
      </c>
      <c r="M19" s="45">
        <f>Tabela1[[#This Row],[VENDA]]/$C$3*$B$3</f>
        <v>55637.9366666667</v>
      </c>
      <c r="N19" s="46">
        <f>IFERROR(Tabela1[[#This Row],[TENDÊNCIA]]/Tabela1[[#This Row],[META]],0)</f>
        <v>0.77274912037037</v>
      </c>
    </row>
    <row r="20" spans="2:14" x14ac:dyDescent="0.25">
      <c r="B20" s="41" t="s">
        <v>20</v>
      </c>
      <c r="C20" s="21">
        <v>320</v>
      </c>
      <c r="D20" s="21" t="s">
        <v>31</v>
      </c>
      <c r="E20" s="53">
        <f>IFERROR(VLOOKUP(C20,BD!H:I,2,0),0)</f>
        <v>221</v>
      </c>
      <c r="F20" s="21">
        <f>IFERROR(VLOOKUP(C20,BD!H:J,3,0),0)</f>
        <v>1122</v>
      </c>
      <c r="G20" s="43">
        <v>43000</v>
      </c>
      <c r="H20" s="44">
        <f>IFERROR(VLOOKUP(C20,BD!H:K,4,0),0)</f>
        <v>28059.07</v>
      </c>
      <c r="I20" s="28">
        <f>IFERROR(H20/G20,0)</f>
        <v>0.652536511627907</v>
      </c>
      <c r="J20" s="25">
        <f>Tabela1[[#This Row],[META]]-Tabela1[[#This Row],[VENDA]]</f>
        <v>14940.93</v>
      </c>
      <c r="K20" s="25">
        <f>IFERROR(Tabela1[[#This Row],[GAP ]]/$C$4,0)</f>
        <v>4980.31</v>
      </c>
      <c r="L20" s="43">
        <f>IFERROR(VLOOKUP(Tabela1[[#This Row],[COD SV]],BD!N:Q,4,0),0)</f>
        <v>1487.23</v>
      </c>
      <c r="M20" s="45">
        <f>Tabela1[[#This Row],[VENDA]]/$C$3*$B$3</f>
        <v>32735.5816666667</v>
      </c>
      <c r="N20" s="46">
        <f>IFERROR(Tabela1[[#This Row],[TENDÊNCIA]]/Tabela1[[#This Row],[META]],0)</f>
        <v>0.761292596899225</v>
      </c>
    </row>
    <row r="21" spans="2:14" x14ac:dyDescent="0.25">
      <c r="B21" s="41" t="s">
        <v>20</v>
      </c>
      <c r="C21" s="21">
        <v>360</v>
      </c>
      <c r="D21" s="21" t="s">
        <v>30</v>
      </c>
      <c r="E21" s="53">
        <f>IFERROR(VLOOKUP(C21,BD!H:I,2,0),0)</f>
        <v>67</v>
      </c>
      <c r="F21" s="21">
        <f>IFERROR(VLOOKUP(C21,BD!H:J,3,0),0)</f>
        <v>686</v>
      </c>
      <c r="G21" s="43">
        <v>36000</v>
      </c>
      <c r="H21" s="44">
        <f>IFERROR(VLOOKUP(C21,BD!H:K,4,0),0)</f>
        <v>21792.3</v>
      </c>
      <c r="I21" s="28">
        <f>IFERROR(H21/G21,0)</f>
        <v>0.605341666666667</v>
      </c>
      <c r="J21" s="25">
        <f>Tabela1[[#This Row],[META]]-Tabela1[[#This Row],[VENDA]]</f>
        <v>14207.7</v>
      </c>
      <c r="K21" s="25">
        <f>IFERROR(Tabela1[[#This Row],[GAP ]]/$C$4,0)</f>
        <v>4735.9</v>
      </c>
      <c r="L21" s="43">
        <f>IFERROR(VLOOKUP(Tabela1[[#This Row],[COD SV]],BD!N:Q,4,0),0)</f>
        <v>105.9</v>
      </c>
      <c r="M21" s="45">
        <f>Tabela1[[#This Row],[VENDA]]/$C$3*$B$3</f>
        <v>25424.35</v>
      </c>
      <c r="N21" s="46">
        <f>IFERROR(Tabela1[[#This Row],[TENDÊNCIA]]/Tabela1[[#This Row],[META]],0)</f>
        <v>0.706231944444444</v>
      </c>
    </row>
    <row r="22" spans="2:14" x14ac:dyDescent="0.25">
      <c r="B22" s="41" t="s">
        <v>20</v>
      </c>
      <c r="C22" s="21">
        <v>270</v>
      </c>
      <c r="D22" s="21" t="s">
        <v>33</v>
      </c>
      <c r="E22" s="53">
        <f>IFERROR(VLOOKUP(C22,BD!H:I,2,0),0)</f>
        <v>54</v>
      </c>
      <c r="F22" s="21">
        <f>IFERROR(VLOOKUP(C22,BD!H:J,3,0),0)</f>
        <v>14129</v>
      </c>
      <c r="G22" s="43">
        <v>315000</v>
      </c>
      <c r="H22" s="44">
        <f>IFERROR(VLOOKUP(C22,BD!H:K,4,0),0)</f>
        <v>213922.27</v>
      </c>
      <c r="I22" s="28">
        <f>IFERROR(H22/G22,0)</f>
        <v>0.679118317460317</v>
      </c>
      <c r="J22" s="25">
        <f>Tabela1[[#This Row],[META]]-Tabela1[[#This Row],[VENDA]]</f>
        <v>101077.73</v>
      </c>
      <c r="K22" s="25">
        <f>IFERROR(Tabela1[[#This Row],[GAP ]]/$C$4,0)</f>
        <v>33692.5766666667</v>
      </c>
      <c r="L22" s="43">
        <f>IFERROR(VLOOKUP(Tabela1[[#This Row],[COD SV]],BD!N:Q,4,0),0)</f>
        <v>3997.15</v>
      </c>
      <c r="M22" s="45">
        <f>Tabela1[[#This Row],[VENDA]]/$C$3*$B$3</f>
        <v>249575.981666667</v>
      </c>
      <c r="N22" s="46">
        <f>IFERROR(Tabela1[[#This Row],[TENDÊNCIA]]/Tabela1[[#This Row],[META]],0)</f>
        <v>0.792304703703704</v>
      </c>
    </row>
    <row r="23" spans="2:14" x14ac:dyDescent="0.25">
      <c r="B23" s="41" t="s">
        <v>20</v>
      </c>
      <c r="C23" s="21">
        <v>250</v>
      </c>
      <c r="D23" s="21" t="s">
        <v>24</v>
      </c>
      <c r="E23" s="53">
        <f>IFERROR(VLOOKUP(C23,BD!H:I,2,0),0)</f>
        <v>180</v>
      </c>
      <c r="F23" s="21">
        <f>IFERROR(VLOOKUP(C23,BD!H:J,3,0),0)</f>
        <v>3033</v>
      </c>
      <c r="G23" s="43">
        <v>122000</v>
      </c>
      <c r="H23" s="44">
        <f>IFERROR(VLOOKUP(C23,BD!H:K,4,0),0)</f>
        <v>67406.79</v>
      </c>
      <c r="I23" s="28">
        <f>IFERROR(H23/G23,0)</f>
        <v>0.552514672131147</v>
      </c>
      <c r="J23" s="25">
        <f>Tabela1[[#This Row],[META]]-Tabela1[[#This Row],[VENDA]]</f>
        <v>54593.21</v>
      </c>
      <c r="K23" s="25">
        <f>IFERROR(Tabela1[[#This Row],[GAP ]]/$C$4,0)</f>
        <v>18197.7366666667</v>
      </c>
      <c r="L23" s="43">
        <f>IFERROR(VLOOKUP(Tabela1[[#This Row],[COD SV]],BD!N:Q,4,0),0)</f>
        <v>7287.06</v>
      </c>
      <c r="M23" s="45">
        <f>Tabela1[[#This Row],[VENDA]]/$C$3*$B$3</f>
        <v>78641.255</v>
      </c>
      <c r="N23" s="46">
        <f>IFERROR(Tabela1[[#This Row],[TENDÊNCIA]]/Tabela1[[#This Row],[META]],0)</f>
        <v>0.644600450819672</v>
      </c>
    </row>
    <row r="24" spans="2:14" x14ac:dyDescent="0.25">
      <c r="B24" s="41" t="s">
        <v>20</v>
      </c>
      <c r="C24" s="21">
        <v>4980</v>
      </c>
      <c r="D24" s="21" t="s">
        <v>28</v>
      </c>
      <c r="E24" s="53">
        <f>IFERROR(VLOOKUP(C24,BD!H:I,2,0),0)</f>
        <v>166</v>
      </c>
      <c r="F24" s="21">
        <f>IFERROR(VLOOKUP(C24,BD!H:J,3,0),0)</f>
        <v>3419</v>
      </c>
      <c r="G24" s="43">
        <v>130000</v>
      </c>
      <c r="H24" s="44">
        <f>IFERROR(VLOOKUP(C24,BD!H:K,4,0),0)</f>
        <v>67264.35</v>
      </c>
      <c r="I24" s="28">
        <f>IFERROR(H24/G24,0)</f>
        <v>0.517418076923077</v>
      </c>
      <c r="J24" s="25">
        <f>Tabela1[[#This Row],[META]]-Tabela1[[#This Row],[VENDA]]</f>
        <v>62735.65</v>
      </c>
      <c r="K24" s="25">
        <f>IFERROR(Tabela1[[#This Row],[GAP ]]/$C$4,0)</f>
        <v>20911.8833333333</v>
      </c>
      <c r="L24" s="43">
        <f>IFERROR(VLOOKUP(Tabela1[[#This Row],[COD SV]],BD!N:Q,4,0),0)</f>
        <v>1503.71</v>
      </c>
      <c r="M24" s="45">
        <f>Tabela1[[#This Row],[VENDA]]/$C$3*$B$3</f>
        <v>78475.075</v>
      </c>
      <c r="N24" s="46">
        <f>IFERROR(Tabela1[[#This Row],[TENDÊNCIA]]/Tabela1[[#This Row],[META]],0)</f>
        <v>0.603654423076923</v>
      </c>
    </row>
    <row r="25" spans="2:14" x14ac:dyDescent="0.25">
      <c r="B25" s="47" t="s">
        <v>20</v>
      </c>
      <c r="C25" s="54">
        <v>104</v>
      </c>
      <c r="D25" s="54" t="s">
        <v>32</v>
      </c>
      <c r="E25" s="53">
        <f>IFERROR(VLOOKUP(C25,BD!H:I,2,0),0)</f>
        <v>187</v>
      </c>
      <c r="F25" s="21">
        <f>IFERROR(VLOOKUP(C25,BD!H:J,3,0),0)</f>
        <v>2407</v>
      </c>
      <c r="G25" s="43">
        <v>180000</v>
      </c>
      <c r="H25" s="44">
        <f>IFERROR(VLOOKUP(C25,BD!H:K,4,0),0)</f>
        <v>54293.7</v>
      </c>
      <c r="I25" s="28">
        <f>IFERROR(H25/G25,0)</f>
        <v>0.301631666666667</v>
      </c>
      <c r="J25" s="25">
        <f>Tabela1[[#This Row],[META]]-Tabela1[[#This Row],[VENDA]]</f>
        <v>125706.3</v>
      </c>
      <c r="K25" s="25">
        <f>IFERROR(Tabela1[[#This Row],[GAP ]]/$C$4,0)</f>
        <v>41902.1</v>
      </c>
      <c r="L25" s="43">
        <f>IFERROR(VLOOKUP(Tabela1[[#This Row],[COD SV]],BD!N:Q,4,0),0)</f>
        <v>3661</v>
      </c>
      <c r="M25" s="45">
        <f>Tabela1[[#This Row],[VENDA]]/$C$3*$B$3</f>
        <v>63342.65</v>
      </c>
      <c r="N25" s="46">
        <f>IFERROR(Tabela1[[#This Row],[TENDÊNCIA]]/Tabela1[[#This Row],[META]],0)</f>
        <v>0.351903611111111</v>
      </c>
    </row>
    <row r="26" spans="2:14" x14ac:dyDescent="0.25">
      <c r="D26" s="1"/>
      <c r="I26" s="1"/>
    </row>
    <row r="27" spans="2:14" x14ac:dyDescent="0.25">
      <c r="B27" s="16" t="s">
        <v>34</v>
      </c>
      <c r="I27" s="1"/>
    </row>
    <row r="28" spans="2:14" x14ac:dyDescent="0.25">
      <c r="E28" s="33">
        <f>SUBTOTAL(109,E30:E37)</f>
        <v>805</v>
      </c>
      <c r="F28" s="33">
        <f>SUBTOTAL(109,F30:F37)</f>
        <v>13105</v>
      </c>
      <c r="G28" s="36">
        <f>SUBTOTAL(109,G30:G37)</f>
        <v>778000</v>
      </c>
      <c r="H28" s="36">
        <f>SUBTOTAL(109,H30:H37)</f>
        <v>270085.69999999995</v>
      </c>
      <c r="I28" s="35">
        <f>H28/G28</f>
        <v>0.34715385604113103</v>
      </c>
      <c r="J28" s="36">
        <f>G28-H28</f>
        <v>507914.30000000005</v>
      </c>
      <c r="K28" s="36">
        <f>SUBTOTAL(109,L30:L37)</f>
        <v>453.39</v>
      </c>
      <c r="L28" s="36">
        <f>SUBTOTAL(109,Tabela3[VENDA ONTEM])</f>
        <v>453.39</v>
      </c>
      <c r="M28" s="37">
        <f>SUBTOTAL(109,M30:M37)</f>
        <v>333635.27647058829</v>
      </c>
      <c r="N28" s="35">
        <f>M28/G28</f>
        <v>0.42883711628610321</v>
      </c>
    </row>
    <row r="29" spans="2:14" x14ac:dyDescent="0.25">
      <c r="B29" s="38" t="s">
        <v>14</v>
      </c>
      <c r="C29" s="39" t="s">
        <v>7</v>
      </c>
      <c r="D29" s="39" t="s">
        <v>22</v>
      </c>
      <c r="E29" s="39" t="s">
        <v>3</v>
      </c>
      <c r="F29" s="39" t="s">
        <v>15</v>
      </c>
      <c r="G29" s="39" t="s">
        <v>16</v>
      </c>
      <c r="H29" s="39" t="s">
        <v>5</v>
      </c>
      <c r="I29" s="39" t="s">
        <v>17</v>
      </c>
      <c r="J29" s="39" t="s">
        <v>18</v>
      </c>
      <c r="K29" s="39" t="s">
        <v>445</v>
      </c>
      <c r="L29" s="39" t="s">
        <v>447</v>
      </c>
      <c r="M29" s="39" t="s">
        <v>448</v>
      </c>
      <c r="N29" s="40" t="s">
        <v>446</v>
      </c>
    </row>
    <row r="30" spans="2:14" x14ac:dyDescent="0.25">
      <c r="B30" s="41" t="s">
        <v>19</v>
      </c>
      <c r="C30" s="21">
        <v>180</v>
      </c>
      <c r="D30" s="21" t="s">
        <v>35</v>
      </c>
      <c r="E30" s="53">
        <f>IFERROR(VLOOKUP(Tabela3[[#This Row],[COD SV]],BD!H:I,2,0),0)</f>
        <v>150</v>
      </c>
      <c r="F30" s="21">
        <f>IFERROR(VLOOKUP(Tabela3[[#This Row],[COD SV]],BD!H:J,3,0),0)</f>
        <v>5366</v>
      </c>
      <c r="G30" s="43">
        <v>129000</v>
      </c>
      <c r="H30" s="44">
        <f>IFERROR(VLOOKUP(C30,BD!H:K,4,0),0)</f>
        <v>96363.1</v>
      </c>
      <c r="I30" s="28">
        <f>IFERROR(H30/G30,0)</f>
        <v>0.747000775193798</v>
      </c>
      <c r="J30" s="25">
        <f>Tabela3[[#This Row],[META]]-Tabela3[[#This Row],[VENDA]]</f>
        <v>32636.9</v>
      </c>
      <c r="K30" s="25">
        <f>IFERROR(Tabela3[[#This Row],[GAP ]]/$C$4,0)</f>
        <v>10878.9666666667</v>
      </c>
      <c r="L30" s="43">
        <f>IFERROR(VLOOKUP(Tabela3[[#This Row],[COD SV]],BD!N:Q,4,0),0)</f>
        <v>1339.33</v>
      </c>
      <c r="M30" s="45">
        <f>Tabela3[[#This Row],[VENDA]]/$C$3*$B$3</f>
        <v>112423.616666667</v>
      </c>
      <c r="N30" s="46">
        <f>Tabela3[[#This Row],[TENDÊNCIA]]/Tabela3[[#This Row],[META]]</f>
        <v>0.871500904392765</v>
      </c>
    </row>
    <row r="31" spans="2:14" x14ac:dyDescent="0.25">
      <c r="B31" s="41" t="s">
        <v>19</v>
      </c>
      <c r="C31" s="21">
        <v>800</v>
      </c>
      <c r="D31" s="21" t="s">
        <v>36</v>
      </c>
      <c r="E31" s="53">
        <f>IFERROR(VLOOKUP(Tabela3[[#This Row],[COD SV]],BD!H:I,2,0),0)</f>
        <v>79</v>
      </c>
      <c r="F31" s="21">
        <f>IFERROR(VLOOKUP(Tabela3[[#This Row],[COD SV]],BD!H:J,3,0),0)</f>
        <v>2380</v>
      </c>
      <c r="G31" s="43">
        <v>53000</v>
      </c>
      <c r="H31" s="44">
        <f>IFERROR(VLOOKUP(C31,BD!H:K,4,0),0)</f>
        <v>38113.15</v>
      </c>
      <c r="I31" s="28">
        <f>IFERROR(H31/G31,0)</f>
        <v>0.719116037735849</v>
      </c>
      <c r="J31" s="25">
        <f>Tabela3[[#This Row],[META]]-Tabela3[[#This Row],[VENDA]]</f>
        <v>14886.85</v>
      </c>
      <c r="K31" s="25">
        <f>IFERROR(Tabela3[[#This Row],[GAP ]]/$C$4,0)</f>
        <v>4962.28333333333</v>
      </c>
      <c r="L31" s="43">
        <f>IFERROR(VLOOKUP(Tabela3[[#This Row],[COD SV]],BD!N:Q,4,0),0)</f>
        <v>1613.94</v>
      </c>
      <c r="M31" s="45">
        <f>Tabela3[[#This Row],[VENDA]]/$C$3*$B$3</f>
        <v>44465.3416666667</v>
      </c>
      <c r="N31" s="46">
        <f>Tabela3[[#This Row],[TENDÊNCIA]]/Tabela3[[#This Row],[META]]</f>
        <v>0.838968710691824</v>
      </c>
    </row>
    <row r="32" spans="2:14" x14ac:dyDescent="0.25">
      <c r="B32" s="41" t="s">
        <v>19</v>
      </c>
      <c r="C32" s="21">
        <v>370</v>
      </c>
      <c r="D32" s="21" t="s">
        <v>38</v>
      </c>
      <c r="E32" s="53">
        <f>IFERROR(VLOOKUP(Tabela3[[#This Row],[COD SV]],BD!H:I,2,0),0)</f>
        <v>104</v>
      </c>
      <c r="F32" s="21">
        <f>IFERROR(VLOOKUP(Tabela3[[#This Row],[COD SV]],BD!H:J,3,0),0)</f>
        <v>2097</v>
      </c>
      <c r="G32" s="43">
        <v>93000</v>
      </c>
      <c r="H32" s="44">
        <f>IFERROR(VLOOKUP(C32,BD!H:K,4,0),0)</f>
        <v>44311.52</v>
      </c>
      <c r="I32" s="28">
        <f>IFERROR(H32/G32,0)</f>
        <v>0.476467956989247</v>
      </c>
      <c r="J32" s="25">
        <f>Tabela3[[#This Row],[META]]-Tabela3[[#This Row],[VENDA]]</f>
        <v>48688.48</v>
      </c>
      <c r="K32" s="25">
        <f>IFERROR(Tabela3[[#This Row],[GAP ]]/$C$4,0)</f>
        <v>16229.4933333333</v>
      </c>
      <c r="L32" s="43">
        <f>IFERROR(VLOOKUP(Tabela3[[#This Row],[COD SV]],BD!N:Q,4,0),0)</f>
        <v>0</v>
      </c>
      <c r="M32" s="45">
        <f>Tabela3[[#This Row],[VENDA]]/$C$3*$B$3</f>
        <v>51696.7733333333</v>
      </c>
      <c r="N32" s="46">
        <f>Tabela3[[#This Row],[TENDÊNCIA]]/Tabela3[[#This Row],[META]]</f>
        <v>0.555879283154122</v>
      </c>
    </row>
    <row r="33" spans="2:14" x14ac:dyDescent="0.25">
      <c r="B33" s="41" t="s">
        <v>19</v>
      </c>
      <c r="C33" s="21">
        <v>280</v>
      </c>
      <c r="D33" s="21" t="s">
        <v>606</v>
      </c>
      <c r="E33" s="53">
        <f>IFERROR(VLOOKUP(Tabela3[[#This Row],[COD SV]],BD!H:I,2,0),0)</f>
        <v>128</v>
      </c>
      <c r="F33" s="21">
        <f>IFERROR(VLOOKUP(Tabela3[[#This Row],[COD SV]],BD!H:J,3,0),0)</f>
        <v>786</v>
      </c>
      <c r="G33" s="43">
        <v>35000</v>
      </c>
      <c r="H33" s="44">
        <f>IFERROR(VLOOKUP(C33,BD!H:K,4,0),0)</f>
        <v>16230.66</v>
      </c>
      <c r="I33" s="28">
        <f>IFERROR(H33/G33,0)</f>
        <v>0.463733142857143</v>
      </c>
      <c r="J33" s="25">
        <f>Tabela3[[#This Row],[META]]-Tabela3[[#This Row],[VENDA]]</f>
        <v>18769.34</v>
      </c>
      <c r="K33" s="25">
        <f>IFERROR(Tabela3[[#This Row],[GAP ]]/$C$4,0)</f>
        <v>6256.44666666667</v>
      </c>
      <c r="L33" s="43">
        <f>IFERROR(VLOOKUP(Tabela3[[#This Row],[COD SV]],BD!N:Q,4,0),0)</f>
        <v>605.91</v>
      </c>
      <c r="M33" s="45">
        <f>Tabela3[[#This Row],[VENDA]]/$C$3*$B$3</f>
        <v>18935.77</v>
      </c>
      <c r="N33" s="46">
        <f>Tabela3[[#This Row],[TENDÊNCIA]]/Tabela3[[#This Row],[META]]</f>
        <v>0.541022</v>
      </c>
    </row>
    <row r="34" spans="2:14" x14ac:dyDescent="0.25">
      <c r="B34" s="41" t="s">
        <v>19</v>
      </c>
      <c r="C34" s="21">
        <v>650</v>
      </c>
      <c r="D34" s="21" t="s">
        <v>37</v>
      </c>
      <c r="E34" s="53">
        <f>IFERROR(VLOOKUP(Tabela3[[#This Row],[COD SV]],BD!H:I,2,0),0)</f>
        <v>61</v>
      </c>
      <c r="F34" s="21">
        <f>IFERROR(VLOOKUP(Tabela3[[#This Row],[COD SV]],BD!H:J,3,0),0)</f>
        <v>349</v>
      </c>
      <c r="G34" s="43">
        <v>18000</v>
      </c>
      <c r="H34" s="44">
        <f>IFERROR(VLOOKUP(C34,BD!H:K,4,0),0)</f>
        <v>7382.32</v>
      </c>
      <c r="I34" s="28">
        <f>IFERROR(H34/G34,0)</f>
        <v>0.410128888888889</v>
      </c>
      <c r="J34" s="25">
        <f>Tabela3[[#This Row],[META]]-Tabela3[[#This Row],[VENDA]]</f>
        <v>10617.68</v>
      </c>
      <c r="K34" s="25">
        <f>IFERROR(Tabela3[[#This Row],[GAP ]]/$C$4,0)</f>
        <v>3539.22666666667</v>
      </c>
      <c r="L34" s="43">
        <f>IFERROR(VLOOKUP(Tabela3[[#This Row],[COD SV]],BD!N:Q,4,0),0)</f>
        <v>19.34</v>
      </c>
      <c r="M34" s="45">
        <f>Tabela3[[#This Row],[VENDA]]/$C$3*$B$3</f>
        <v>8612.70666666667</v>
      </c>
      <c r="N34" s="46">
        <f>Tabela3[[#This Row],[TENDÊNCIA]]/Tabela3[[#This Row],[META]]</f>
        <v>0.478483703703704</v>
      </c>
    </row>
    <row r="35" spans="2:14" x14ac:dyDescent="0.25">
      <c r="B35" s="41" t="s">
        <v>19</v>
      </c>
      <c r="C35" s="21">
        <v>555</v>
      </c>
      <c r="D35" s="21" t="s">
        <v>604</v>
      </c>
      <c r="E35" s="53">
        <f>IFERROR(VLOOKUP(Tabela3[[#This Row],[COD SV]],BD!H:I,2,0),0)</f>
        <v>85</v>
      </c>
      <c r="F35" s="21">
        <f>IFERROR(VLOOKUP(Tabela3[[#This Row],[COD SV]],BD!H:J,3,0),0)</f>
        <v>518</v>
      </c>
      <c r="G35" s="43">
        <v>48000</v>
      </c>
      <c r="H35" s="44">
        <f>IFERROR(VLOOKUP(C35,BD!H:K,4,0),0)</f>
        <v>15316.83</v>
      </c>
      <c r="I35" s="28">
        <f>IFERROR(H35/G35,0)</f>
        <v>0.319100625</v>
      </c>
      <c r="J35" s="25">
        <f>Tabela3[[#This Row],[META]]-Tabela3[[#This Row],[VENDA]]</f>
        <v>32683.17</v>
      </c>
      <c r="K35" s="25">
        <f>IFERROR(Tabela3[[#This Row],[GAP ]]/$C$4,0)</f>
        <v>10894.39</v>
      </c>
      <c r="L35" s="43">
        <f>IFERROR(VLOOKUP(Tabela3[[#This Row],[COD SV]],BD!N:Q,4,0),0)</f>
        <v>1116.67</v>
      </c>
      <c r="M35" s="45">
        <f>Tabela3[[#This Row],[VENDA]]/$C$3*$B$3</f>
        <v>17869.635</v>
      </c>
      <c r="N35" s="46">
        <f>Tabela3[[#This Row],[TENDÊNCIA]]/Tabela3[[#This Row],[META]]</f>
        <v>0.3722840625</v>
      </c>
    </row>
    <row r="36" spans="2:14" x14ac:dyDescent="0.25">
      <c r="B36" s="41" t="s">
        <v>19</v>
      </c>
      <c r="C36" s="21">
        <v>290</v>
      </c>
      <c r="D36" s="21" t="s">
        <v>39</v>
      </c>
      <c r="E36" s="53">
        <f>IFERROR(VLOOKUP(Tabela3[[#This Row],[COD SV]],BD!H:I,2,0),0)</f>
        <v>126</v>
      </c>
      <c r="F36" s="21">
        <f>IFERROR(VLOOKUP(Tabela3[[#This Row],[COD SV]],BD!H:J,3,0),0)</f>
        <v>1323</v>
      </c>
      <c r="G36" s="43">
        <v>147000</v>
      </c>
      <c r="H36" s="44">
        <f>IFERROR(VLOOKUP(C36,BD!H:K,4,0),0)</f>
        <v>48703.67</v>
      </c>
      <c r="I36" s="28">
        <f>IFERROR(H36/G36,0)</f>
        <v>0.331317482993197</v>
      </c>
      <c r="J36" s="25">
        <f>Tabela3[[#This Row],[META]]-Tabela3[[#This Row],[VENDA]]</f>
        <v>98296.33</v>
      </c>
      <c r="K36" s="25">
        <f>IFERROR(Tabela3[[#This Row],[GAP ]]/$C$4,0)</f>
        <v>32765.4433333333</v>
      </c>
      <c r="L36" s="43">
        <f>IFERROR(VLOOKUP(Tabela3[[#This Row],[COD SV]],BD!N:Q,4,0),0)</f>
        <v>1842.51</v>
      </c>
      <c r="M36" s="45">
        <f>Tabela3[[#This Row],[VENDA]]/$C$3*$B$3</f>
        <v>56820.9483333333</v>
      </c>
      <c r="N36" s="46">
        <f>Tabela3[[#This Row],[TENDÊNCIA]]/Tabela3[[#This Row],[META]]</f>
        <v>0.386537063492064</v>
      </c>
    </row>
    <row r="37" spans="2:14" x14ac:dyDescent="0.25">
      <c r="B37" s="47" t="s">
        <v>19</v>
      </c>
      <c r="C37" s="54">
        <v>777</v>
      </c>
      <c r="D37" s="54" t="s">
        <v>603</v>
      </c>
      <c r="E37" s="53">
        <f>IFERROR(VLOOKUP(Tabela3[[#This Row],[COD SV]],BD!H:I,2,0),0)</f>
        <v>91</v>
      </c>
      <c r="F37" s="21">
        <f>IFERROR(VLOOKUP(Tabela3[[#This Row],[COD SV]],BD!H:J,3,0),0)</f>
        <v>740</v>
      </c>
      <c r="G37" s="43">
        <v>255000</v>
      </c>
      <c r="H37" s="44">
        <f>IFERROR(VLOOKUP(C37,BD!H:K,4,0),0)</f>
        <v>22846.04</v>
      </c>
      <c r="I37" s="28">
        <f>IFERROR(H37/G37,0)</f>
        <v>0.0895923137254902</v>
      </c>
      <c r="J37" s="25">
        <f>Tabela3[[#This Row],[META]]-Tabela3[[#This Row],[VENDA]]</f>
        <v>232153.96</v>
      </c>
      <c r="K37" s="25">
        <f>IFERROR(Tabela3[[#This Row],[GAP ]]/$C$4,0)</f>
        <v>77384.6533333333</v>
      </c>
      <c r="L37" s="43">
        <f>IFERROR(VLOOKUP(Tabela3[[#This Row],[COD SV]],BD!N:Q,4,0),0)</f>
        <v>1206.43</v>
      </c>
      <c r="M37" s="45">
        <f>Tabela3[[#This Row],[VENDA]]/$C$3*$B$3</f>
        <v>26653.7133333333</v>
      </c>
      <c r="N37" s="46">
        <f>Tabela3[[#This Row],[TENDÊNCIA]]/Tabela3[[#This Row],[META]]</f>
        <v>0.104524366013072</v>
      </c>
    </row>
    <row r="38" spans="2:14" x14ac:dyDescent="0.25"/>
    <row r="39" spans="2:14" x14ac:dyDescent="0.25"/>
  </sheetData>
  <mergeCells count="1">
    <mergeCell ref="B1:N1"/>
  </mergeCells>
  <phoneticPr fontId="8" type="noConversion"/>
  <conditionalFormatting sqref="I4 N4 I6:I8 N6:N8 I11 N11 I13:I25 N13:N25 I28 N28 I30:I37 N30:N37">
    <cfRule type="cellIs" dxfId="83" priority="1" operator="greaterThanOrEqual">
      <formula>100%</formula>
    </cfRule>
    <cfRule type="cellIs" dxfId="82" priority="2" operator="lessThan">
      <formula>0.99</formula>
    </cfRule>
  </conditionalFormatting>
  <pageMargins left="0.511811024" right="0.511811024" top="0.78740157499999996" bottom="0.78740157499999996" header="0.31496062000000002" footer="0.31496062000000002"/>
  <pageSetup paperSize="9" scale="65" orientation="landscape" r:id="rId1"/>
  <ignoredErrors>
    <ignoredError sqref="G6:G7 H6:H8" calculatedColumn="1"/>
  </ignoredErrors>
  <drawing r:id="rId2"/>
  <tableParts count="3">
    <tablePart r:id="rId3"/>
    <tablePart r:id="rId4"/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06E38-AF05-411E-89BC-22D4FC31E403}">
  <dimension ref="A2:P464"/>
  <sheetViews>
    <sheetView showGridLines="0" workbookViewId="0">
      <selection activeCell="D14" sqref="D14"/>
    </sheetView>
  </sheetViews>
  <sheetFormatPr defaultColWidth="0" defaultRowHeight="15" x14ac:dyDescent="0.25"/>
  <cols>
    <col min="1" max="1" width="3.85546875" customWidth="1"/>
    <col min="2" max="2" width="11.5703125" bestFit="1" customWidth="1"/>
    <col min="3" max="3" width="14.140625" bestFit="1" customWidth="1"/>
    <col min="4" max="4" width="46" bestFit="1" customWidth="1"/>
    <col min="5" max="5" width="18.85546875" bestFit="1" customWidth="1"/>
    <col min="6" max="6" width="19.28515625" bestFit="1" customWidth="1"/>
    <col min="7" max="8" width="15.85546875" bestFit="1" customWidth="1"/>
    <col min="9" max="9" width="19.85546875" customWidth="1"/>
    <col min="10" max="10" width="14.28515625" bestFit="1" customWidth="1"/>
    <col min="11" max="11" width="16" hidden="1" customWidth="1"/>
    <col min="12" max="12" width="21.42578125" hidden="1" customWidth="1"/>
    <col min="13" max="13" width="17.42578125" hidden="1" customWidth="1"/>
    <col min="14" max="14" width="13.5703125" style="1" hidden="1" customWidth="1"/>
    <col min="15" max="16" width="9.140625" customWidth="1"/>
    <col min="17" max="16384" width="9.140625" hidden="1"/>
  </cols>
  <sheetData>
    <row r="2" spans="2:16" ht="21" x14ac:dyDescent="0.35">
      <c r="B2" s="82" t="s">
        <v>609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57"/>
      <c r="P2" s="57"/>
    </row>
    <row r="4" spans="2:16" ht="15.75" thickBot="1" x14ac:dyDescent="0.3"/>
    <row r="5" spans="2:16" ht="16.5" thickBot="1" x14ac:dyDescent="0.3">
      <c r="B5" s="12" t="s">
        <v>40</v>
      </c>
      <c r="C5" s="13" t="s">
        <v>13</v>
      </c>
      <c r="D5" s="7"/>
      <c r="E5" s="7"/>
      <c r="F5" s="7"/>
      <c r="G5" s="8"/>
      <c r="H5" s="8"/>
      <c r="I5" s="5"/>
      <c r="J5" s="8"/>
    </row>
    <row r="6" spans="2:16" ht="15.75" thickBot="1" x14ac:dyDescent="0.3">
      <c r="B6" s="9">
        <v>21</v>
      </c>
      <c r="C6" s="4">
        <v>18</v>
      </c>
      <c r="D6" s="7"/>
      <c r="E6" s="7"/>
      <c r="F6" s="7"/>
      <c r="G6" s="8"/>
      <c r="H6" s="8"/>
      <c r="I6" s="5"/>
      <c r="J6" s="8"/>
    </row>
    <row r="7" spans="2:16" x14ac:dyDescent="0.25">
      <c r="B7" s="5"/>
      <c r="C7" s="6">
        <f>B6-C6</f>
        <v>3</v>
      </c>
      <c r="D7" s="7"/>
      <c r="E7" s="7"/>
      <c r="F7" s="7"/>
      <c r="G7" s="8"/>
      <c r="H7" s="8"/>
      <c r="I7" s="5"/>
      <c r="J7" s="8"/>
    </row>
    <row r="8" spans="2:16" x14ac:dyDescent="0.25">
      <c r="B8" s="5"/>
      <c r="C8" s="5"/>
      <c r="D8" s="7"/>
      <c r="E8" s="11">
        <f>SUBTOTAL(109,E10:E464)</f>
        <v>2721</v>
      </c>
      <c r="F8" s="11">
        <f>SUBTOTAL(109,F10:F464)</f>
        <v>49128</v>
      </c>
      <c r="G8" s="18">
        <f>SUBTOTAL(109,G10:G464)</f>
        <v>2106200</v>
      </c>
      <c r="H8" s="18">
        <f>SUBTOTAL(109,H10:H464)</f>
        <v>1040133.74</v>
      </c>
      <c r="I8" s="56">
        <f>H8/G8</f>
        <v>0.493843766024119</v>
      </c>
      <c r="J8" s="18">
        <f>G8-H8</f>
        <v>1066066.26</v>
      </c>
      <c r="K8" s="19">
        <f>SUBTOTAL(109,K10:K458)</f>
        <v>355355.42</v>
      </c>
      <c r="L8" s="19">
        <f>SUBTOTAL(109,L10:L458)</f>
        <v>44442.08</v>
      </c>
      <c r="M8" s="19">
        <f>H8/B6*C6</f>
        <v>1213489.36333333</v>
      </c>
      <c r="N8" s="20">
        <f>M8/G8</f>
        <v>0.576151060361473</v>
      </c>
    </row>
    <row r="9" spans="2:16" ht="17.25" x14ac:dyDescent="0.25">
      <c r="B9" s="14" t="s">
        <v>41</v>
      </c>
      <c r="C9" s="14" t="s">
        <v>11</v>
      </c>
      <c r="D9" s="14" t="s">
        <v>42</v>
      </c>
      <c r="E9" s="14" t="s">
        <v>3</v>
      </c>
      <c r="F9" s="14" t="s">
        <v>15</v>
      </c>
      <c r="G9" s="15" t="s">
        <v>16</v>
      </c>
      <c r="H9" s="15" t="s">
        <v>5</v>
      </c>
      <c r="I9" s="3" t="s">
        <v>17</v>
      </c>
      <c r="J9" s="15" t="s">
        <v>43</v>
      </c>
      <c r="K9" s="3" t="s">
        <v>445</v>
      </c>
      <c r="L9" s="3" t="s">
        <v>447</v>
      </c>
      <c r="M9" s="3" t="s">
        <v>448</v>
      </c>
      <c r="N9" s="3" t="s">
        <v>446</v>
      </c>
    </row>
    <row r="10" spans="2:16" x14ac:dyDescent="0.25">
      <c r="B10" s="21">
        <v>340</v>
      </c>
      <c r="C10" s="21">
        <v>3478</v>
      </c>
      <c r="D10" s="22" t="s">
        <v>113</v>
      </c>
      <c r="E10" s="21">
        <f>IFERROR(VLOOKUP(C10,BD!T:U,2,0),0)</f>
        <v>2</v>
      </c>
      <c r="F10" s="21">
        <f>IFERROR(VLOOKUP(C10,BD!T:V,3,0),0)</f>
        <v>244</v>
      </c>
      <c r="G10" s="23">
        <f>VLOOKUP(C10,[1]BIC!$B:$K,10,0)</f>
        <v>1000</v>
      </c>
      <c r="H10" s="74">
        <f>IFERROR(VLOOKUP(C10,BD!T:W,4,0),0)</f>
        <v>10239.94</v>
      </c>
      <c r="I10" s="55">
        <f>H10/G10</f>
        <v>10.23994</v>
      </c>
      <c r="J10" s="24">
        <f>G10-H10</f>
        <v>-9239.94</v>
      </c>
      <c r="K10" s="25">
        <f>J10/$C$7</f>
        <v>-3079.98</v>
      </c>
      <c r="L10" s="26">
        <f>IFERROR(VLOOKUP(C10,BD!Z:AC,4,0),0)</f>
        <v>0</v>
      </c>
      <c r="M10" s="27">
        <f>H10/$B$6*$C$6</f>
        <v>11946.5966666667</v>
      </c>
      <c r="N10" s="28">
        <f>IFERROR(M10/G10,0)</f>
        <v>11.9465966666667</v>
      </c>
    </row>
    <row r="11" spans="2:16" x14ac:dyDescent="0.25">
      <c r="B11" s="21">
        <v>4980</v>
      </c>
      <c r="C11" s="21">
        <v>3120</v>
      </c>
      <c r="D11" s="22" t="s">
        <v>442</v>
      </c>
      <c r="E11" s="21">
        <f>IFERROR(VLOOKUP(C11,BD!T:U,2,0),0)</f>
        <v>6</v>
      </c>
      <c r="F11" s="21">
        <f>IFERROR(VLOOKUP(C11,BD!T:V,3,0),0)</f>
        <v>2020</v>
      </c>
      <c r="G11" s="23">
        <f>VLOOKUP(C11,[1]BIC!$B:$K,10,0)</f>
        <v>4300</v>
      </c>
      <c r="H11" s="74">
        <f>IFERROR(VLOOKUP(C11,BD!T:W,4,0),0)</f>
        <v>23718.1</v>
      </c>
      <c r="I11" s="55">
        <f>H11/G11</f>
        <v>5.51583720930233</v>
      </c>
      <c r="J11" s="24">
        <f>G11-H11</f>
        <v>-19418.1</v>
      </c>
      <c r="K11" s="25">
        <f>J11/$C$7</f>
        <v>-6472.7</v>
      </c>
      <c r="L11" s="26">
        <f>IFERROR(VLOOKUP(C11,BD!Z:AC,4,0),0)</f>
        <v>74.04</v>
      </c>
      <c r="M11" s="27">
        <f>H11/$B$6*$C$6</f>
        <v>27671.1166666667</v>
      </c>
      <c r="N11" s="28">
        <f>IFERROR(M11/G11,0)</f>
        <v>6.43514341085271</v>
      </c>
    </row>
    <row r="12" spans="2:16" x14ac:dyDescent="0.25">
      <c r="B12" s="21">
        <v>370</v>
      </c>
      <c r="C12" s="21">
        <v>3812</v>
      </c>
      <c r="D12" s="22" t="s">
        <v>79</v>
      </c>
      <c r="E12" s="21">
        <f>IFERROR(VLOOKUP(C12,BD!T:U,2,0),0)</f>
        <v>3</v>
      </c>
      <c r="F12" s="21">
        <f>IFERROR(VLOOKUP(C12,BD!T:V,3,0),0)</f>
        <v>522</v>
      </c>
      <c r="G12" s="23">
        <f>VLOOKUP(C12,[1]BIC!$B:$K,10,0)</f>
        <v>1200</v>
      </c>
      <c r="H12" s="74">
        <f>IFERROR(VLOOKUP(C12,BD!T:W,4,0),0)</f>
        <v>6201.11</v>
      </c>
      <c r="I12" s="55">
        <f>H12/G12</f>
        <v>5.16759166666667</v>
      </c>
      <c r="J12" s="24">
        <f>G12-H12</f>
        <v>-5001.11</v>
      </c>
      <c r="K12" s="25">
        <f>J12/$C$7</f>
        <v>-1667.03666666667</v>
      </c>
      <c r="L12" s="26">
        <f>IFERROR(VLOOKUP(C12,BD!Z:AC,4,0),0)</f>
        <v>0</v>
      </c>
      <c r="M12" s="27">
        <f>H12/$B$6*$C$6</f>
        <v>7234.62833333333</v>
      </c>
      <c r="N12" s="28">
        <f>IFERROR(M12/G12,0)</f>
        <v>6.02885694444444</v>
      </c>
    </row>
    <row r="13" spans="2:16" x14ac:dyDescent="0.25">
      <c r="B13" s="21">
        <v>400</v>
      </c>
      <c r="C13" s="21">
        <v>4228</v>
      </c>
      <c r="D13" s="22" t="s">
        <v>259</v>
      </c>
      <c r="E13" s="21">
        <f>IFERROR(VLOOKUP(C13,BD!T:U,2,0),0)</f>
        <v>9</v>
      </c>
      <c r="F13" s="21">
        <f>IFERROR(VLOOKUP(C13,BD!T:V,3,0),0)</f>
        <v>521</v>
      </c>
      <c r="G13" s="23">
        <f>VLOOKUP(C13,[1]BIC!$B:$K,10,0)</f>
        <v>1800</v>
      </c>
      <c r="H13" s="74">
        <f>IFERROR(VLOOKUP(C13,BD!T:W,4,0),0)</f>
        <v>9118.4</v>
      </c>
      <c r="I13" s="55">
        <f>H13/G13</f>
        <v>5.06577777777778</v>
      </c>
      <c r="J13" s="24">
        <f>G13-H13</f>
        <v>-7318.4</v>
      </c>
      <c r="K13" s="25">
        <f>J13/$C$7</f>
        <v>-2439.46666666667</v>
      </c>
      <c r="L13" s="26">
        <f>IFERROR(VLOOKUP(C13,BD!Z:AC,4,0),0)</f>
        <v>105.45</v>
      </c>
      <c r="M13" s="27">
        <f>H13/$B$6*$C$6</f>
        <v>10638.1333333333</v>
      </c>
      <c r="N13" s="28">
        <f>IFERROR(M13/G13,0)</f>
        <v>5.91007407407407</v>
      </c>
    </row>
    <row r="14" spans="2:16" x14ac:dyDescent="0.25">
      <c r="B14" s="21">
        <v>360</v>
      </c>
      <c r="C14" s="21">
        <v>9185</v>
      </c>
      <c r="D14" s="22" t="s">
        <v>69</v>
      </c>
      <c r="E14" s="21">
        <f>IFERROR(VLOOKUP(C14,BD!T:U,2,0),0)</f>
        <v>12</v>
      </c>
      <c r="F14" s="21">
        <f>IFERROR(VLOOKUP(C14,BD!T:V,3,0),0)</f>
        <v>346</v>
      </c>
      <c r="G14" s="23">
        <f>VLOOKUP(C14,[1]BIC!$B:$K,10,0)</f>
        <v>2300</v>
      </c>
      <c r="H14" s="74">
        <f>IFERROR(VLOOKUP(C14,BD!T:W,4,0),0)</f>
        <v>11615.9</v>
      </c>
      <c r="I14" s="55">
        <f>H14/G14</f>
        <v>5.05039130434783</v>
      </c>
      <c r="J14" s="24">
        <f>G14-H14</f>
        <v>-9315.9</v>
      </c>
      <c r="K14" s="25">
        <f>J14/$C$7</f>
        <v>-3105.3</v>
      </c>
      <c r="L14" s="26">
        <f>IFERROR(VLOOKUP(C14,BD!Z:AC,4,0),0)</f>
        <v>0</v>
      </c>
      <c r="M14" s="27">
        <f>H14/$B$6*$C$6</f>
        <v>13551.8833333333</v>
      </c>
      <c r="N14" s="28">
        <f>IFERROR(M14/G14,0)</f>
        <v>5.8921231884058</v>
      </c>
    </row>
    <row r="15" spans="2:16" x14ac:dyDescent="0.25">
      <c r="B15" s="21">
        <v>260</v>
      </c>
      <c r="C15" s="21">
        <v>5135</v>
      </c>
      <c r="D15" s="22" t="s">
        <v>276</v>
      </c>
      <c r="E15" s="21">
        <f>IFERROR(VLOOKUP(C15,BD!T:U,2,0),0)</f>
        <v>4</v>
      </c>
      <c r="F15" s="21">
        <f>IFERROR(VLOOKUP(C15,BD!T:V,3,0),0)</f>
        <v>74</v>
      </c>
      <c r="G15" s="23">
        <f>VLOOKUP(C15,[1]BIC!$B:$K,10,0)</f>
        <v>1700</v>
      </c>
      <c r="H15" s="74">
        <f>IFERROR(VLOOKUP(C15,BD!T:W,4,0),0)</f>
        <v>8000.44</v>
      </c>
      <c r="I15" s="55">
        <f>H15/G15</f>
        <v>4.70614117647059</v>
      </c>
      <c r="J15" s="24">
        <f>G15-H15</f>
        <v>-6300.44</v>
      </c>
      <c r="K15" s="25">
        <f>J15/$C$7</f>
        <v>-2100.14666666667</v>
      </c>
      <c r="L15" s="26">
        <f>IFERROR(VLOOKUP(C15,BD!Z:AC,4,0),0)</f>
        <v>0</v>
      </c>
      <c r="M15" s="27">
        <f>H15/$B$6*$C$6</f>
        <v>9333.84666666667</v>
      </c>
      <c r="N15" s="28">
        <f>IFERROR(M15/G15,0)</f>
        <v>5.49049803921569</v>
      </c>
    </row>
    <row r="16" spans="2:16" x14ac:dyDescent="0.25">
      <c r="B16" s="21">
        <v>250</v>
      </c>
      <c r="C16" s="21">
        <v>5233</v>
      </c>
      <c r="D16" s="22" t="s">
        <v>252</v>
      </c>
      <c r="E16" s="21">
        <f>IFERROR(VLOOKUP(C16,BD!T:U,2,0),0)</f>
        <v>2</v>
      </c>
      <c r="F16" s="21">
        <f>IFERROR(VLOOKUP(C16,BD!T:V,3,0),0)</f>
        <v>301</v>
      </c>
      <c r="G16" s="23">
        <f>VLOOKUP(C16,[1]BIC!$B:$K,10,0)</f>
        <v>1000</v>
      </c>
      <c r="H16" s="74">
        <f>IFERROR(VLOOKUP(C16,BD!T:W,4,0),0)</f>
        <v>4097.41</v>
      </c>
      <c r="I16" s="55">
        <f>H16/G16</f>
        <v>4.09741</v>
      </c>
      <c r="J16" s="24">
        <f>G16-H16</f>
        <v>-3097.41</v>
      </c>
      <c r="K16" s="25">
        <f>J16/$C$7</f>
        <v>-1032.47</v>
      </c>
      <c r="L16" s="26">
        <f>IFERROR(VLOOKUP(C16,BD!Z:AC,4,0),0)</f>
        <v>4054.08</v>
      </c>
      <c r="M16" s="27">
        <f>H16/$B$6*$C$6</f>
        <v>4780.31166666667</v>
      </c>
      <c r="N16" s="28">
        <f>IFERROR(M16/G16,0)</f>
        <v>4.78031166666667</v>
      </c>
    </row>
    <row r="17" spans="2:14" x14ac:dyDescent="0.25">
      <c r="B17" s="21">
        <v>450</v>
      </c>
      <c r="C17" s="21">
        <v>4559</v>
      </c>
      <c r="D17" s="22" t="s">
        <v>587</v>
      </c>
      <c r="E17" s="21">
        <f>IFERROR(VLOOKUP(C17,BD!T:U,2,0),0)</f>
        <v>3</v>
      </c>
      <c r="F17" s="21">
        <f>IFERROR(VLOOKUP(C17,BD!T:V,3,0),0)</f>
        <v>146</v>
      </c>
      <c r="G17" s="23">
        <f>VLOOKUP(C17,[1]BIC!$B:$K,10,0)</f>
        <v>1000</v>
      </c>
      <c r="H17" s="74">
        <f>IFERROR(VLOOKUP(C17,BD!T:W,4,0),0)</f>
        <v>3775.96</v>
      </c>
      <c r="I17" s="55">
        <f>H17/G17</f>
        <v>3.77596</v>
      </c>
      <c r="J17" s="24">
        <f>G17-H17</f>
        <v>-2775.96</v>
      </c>
      <c r="K17" s="25">
        <f>J17/$C$7</f>
        <v>-925.32</v>
      </c>
      <c r="L17" s="26">
        <f>IFERROR(VLOOKUP(C17,BD!Z:AC,4,0),0)</f>
        <v>0</v>
      </c>
      <c r="M17" s="27">
        <f>H17/$B$6*$C$6</f>
        <v>4405.28666666667</v>
      </c>
      <c r="N17" s="28">
        <f>IFERROR(M17/G17,0)</f>
        <v>4.40528666666667</v>
      </c>
    </row>
    <row r="18" spans="2:14" x14ac:dyDescent="0.25">
      <c r="B18" s="21">
        <v>290</v>
      </c>
      <c r="C18" s="21">
        <v>3018</v>
      </c>
      <c r="D18" s="22" t="s">
        <v>128</v>
      </c>
      <c r="E18" s="21">
        <f>IFERROR(VLOOKUP(C18,BD!T:U,2,0),0)</f>
        <v>7</v>
      </c>
      <c r="F18" s="21">
        <f>IFERROR(VLOOKUP(C18,BD!T:V,3,0),0)</f>
        <v>52</v>
      </c>
      <c r="G18" s="23">
        <f>VLOOKUP(C18,[1]BIC!$B:$K,10,0)</f>
        <v>1300</v>
      </c>
      <c r="H18" s="74">
        <f>IFERROR(VLOOKUP(C18,BD!T:W,4,0),0)</f>
        <v>3326.88</v>
      </c>
      <c r="I18" s="55">
        <f>H18/G18</f>
        <v>2.55913846153846</v>
      </c>
      <c r="J18" s="24">
        <f>G18-H18</f>
        <v>-2026.88</v>
      </c>
      <c r="K18" s="25">
        <f>J18/$C$7</f>
        <v>-675.626666666667</v>
      </c>
      <c r="L18" s="26">
        <f>IFERROR(VLOOKUP(C18,BD!Z:AC,4,0),0)</f>
        <v>191.38</v>
      </c>
      <c r="M18" s="27">
        <f>H18/$B$6*$C$6</f>
        <v>3881.36</v>
      </c>
      <c r="N18" s="28">
        <f>IFERROR(M18/G18,0)</f>
        <v>2.98566153846154</v>
      </c>
    </row>
    <row r="19" spans="2:14" x14ac:dyDescent="0.25">
      <c r="B19" s="21">
        <v>150</v>
      </c>
      <c r="C19" s="21">
        <v>1598</v>
      </c>
      <c r="D19" s="22" t="s">
        <v>264</v>
      </c>
      <c r="E19" s="21">
        <f>IFERROR(VLOOKUP(C19,BD!T:U,2,0),0)</f>
        <v>9</v>
      </c>
      <c r="F19" s="21">
        <f>IFERROR(VLOOKUP(C19,BD!T:V,3,0),0)</f>
        <v>363</v>
      </c>
      <c r="G19" s="23">
        <f>VLOOKUP(C19,[1]BIC!$B:$K,10,0)</f>
        <v>2700</v>
      </c>
      <c r="H19" s="74">
        <f>IFERROR(VLOOKUP(C19,BD!T:W,4,0),0)</f>
        <v>6490.93</v>
      </c>
      <c r="I19" s="55">
        <f>H19/G19</f>
        <v>2.40404814814815</v>
      </c>
      <c r="J19" s="24">
        <f>G19-H19</f>
        <v>-3790.93</v>
      </c>
      <c r="K19" s="25">
        <f>J19/$C$7</f>
        <v>-1263.64333333333</v>
      </c>
      <c r="L19" s="26">
        <f>IFERROR(VLOOKUP(C19,BD!Z:AC,4,0),0)</f>
        <v>358.8</v>
      </c>
      <c r="M19" s="27">
        <f>H19/$B$6*$C$6</f>
        <v>7572.75166666667</v>
      </c>
      <c r="N19" s="28">
        <f>IFERROR(M19/G19,0)</f>
        <v>2.80472283950617</v>
      </c>
    </row>
    <row r="20" spans="2:14" x14ac:dyDescent="0.25">
      <c r="B20" s="21">
        <v>370</v>
      </c>
      <c r="C20" s="21">
        <v>3853</v>
      </c>
      <c r="D20" s="22" t="s">
        <v>618</v>
      </c>
      <c r="E20" s="21">
        <f>IFERROR(VLOOKUP(C20,BD!T:U,2,0),0)</f>
        <v>4</v>
      </c>
      <c r="F20" s="21">
        <f>IFERROR(VLOOKUP(C20,BD!T:V,3,0),0)</f>
        <v>66</v>
      </c>
      <c r="G20" s="23">
        <f>VLOOKUP(C20,[1]BIC!$B:$K,10,0)</f>
        <v>1000</v>
      </c>
      <c r="H20" s="74">
        <f>IFERROR(VLOOKUP(C20,BD!T:W,4,0),0)</f>
        <v>2315.77</v>
      </c>
      <c r="I20" s="55">
        <f>H20/G20</f>
        <v>2.31577</v>
      </c>
      <c r="J20" s="24">
        <f>G20-H20</f>
        <v>-1315.77</v>
      </c>
      <c r="K20" s="25">
        <f>J20/$C$7</f>
        <v>-438.59</v>
      </c>
      <c r="L20" s="26">
        <f>IFERROR(VLOOKUP(C20,BD!Z:AC,4,0),0)</f>
        <v>0</v>
      </c>
      <c r="M20" s="27">
        <f>H20/$B$6*$C$6</f>
        <v>2701.73166666667</v>
      </c>
      <c r="N20" s="28">
        <f>IFERROR(M20/G20,0)</f>
        <v>2.70173166666667</v>
      </c>
    </row>
    <row r="21" spans="2:14" x14ac:dyDescent="0.25">
      <c r="B21" s="21">
        <v>340</v>
      </c>
      <c r="C21" s="21">
        <v>3475</v>
      </c>
      <c r="D21" s="22" t="s">
        <v>362</v>
      </c>
      <c r="E21" s="21">
        <f>IFERROR(VLOOKUP(C21,BD!T:U,2,0),0)</f>
        <v>2</v>
      </c>
      <c r="F21" s="21">
        <f>IFERROR(VLOOKUP(C21,BD!T:V,3,0),0)</f>
        <v>102</v>
      </c>
      <c r="G21" s="23">
        <f>VLOOKUP(C21,[1]BIC!$B:$K,10,0)</f>
        <v>1100</v>
      </c>
      <c r="H21" s="74">
        <f>IFERROR(VLOOKUP(C21,BD!T:W,4,0),0)</f>
        <v>2482.33</v>
      </c>
      <c r="I21" s="55">
        <f>H21/G21</f>
        <v>2.25666363636364</v>
      </c>
      <c r="J21" s="24">
        <f>G21-H21</f>
        <v>-1382.33</v>
      </c>
      <c r="K21" s="25">
        <f>J21/$C$7</f>
        <v>-460.776666666667</v>
      </c>
      <c r="L21" s="26">
        <f>IFERROR(VLOOKUP(C21,BD!Z:AC,4,0),0)</f>
        <v>0</v>
      </c>
      <c r="M21" s="27">
        <f>H21/$B$6*$C$6</f>
        <v>2896.05166666667</v>
      </c>
      <c r="N21" s="28">
        <f>IFERROR(M21/G21,0)</f>
        <v>2.63277424242424</v>
      </c>
    </row>
    <row r="22" spans="2:14" x14ac:dyDescent="0.25">
      <c r="B22" s="21">
        <v>300</v>
      </c>
      <c r="C22" s="21">
        <v>9096</v>
      </c>
      <c r="D22" s="22" t="s">
        <v>401</v>
      </c>
      <c r="E22" s="21">
        <f>IFERROR(VLOOKUP(C22,BD!T:U,2,0),0)</f>
        <v>1</v>
      </c>
      <c r="F22" s="21">
        <f>IFERROR(VLOOKUP(C22,BD!T:V,3,0),0)</f>
        <v>44</v>
      </c>
      <c r="G22" s="23">
        <f>VLOOKUP(C22,[1]BIC!$B:$K,10,0)</f>
        <v>1000</v>
      </c>
      <c r="H22" s="74">
        <f>IFERROR(VLOOKUP(C22,BD!T:W,4,0),0)</f>
        <v>2207.04</v>
      </c>
      <c r="I22" s="55">
        <f>H22/G22</f>
        <v>2.20704</v>
      </c>
      <c r="J22" s="24">
        <f>G22-H22</f>
        <v>-1207.04</v>
      </c>
      <c r="K22" s="25">
        <f>J22/$C$7</f>
        <v>-402.346666666667</v>
      </c>
      <c r="L22" s="26">
        <f>IFERROR(VLOOKUP(C22,BD!Z:AC,4,0),0)</f>
        <v>0</v>
      </c>
      <c r="M22" s="27">
        <f>H22/$B$6*$C$6</f>
        <v>2574.88</v>
      </c>
      <c r="N22" s="28">
        <f>IFERROR(M22/G22,0)</f>
        <v>2.57488</v>
      </c>
    </row>
    <row r="23" spans="2:14" x14ac:dyDescent="0.25">
      <c r="B23" s="21">
        <v>300</v>
      </c>
      <c r="C23" s="21">
        <v>9294</v>
      </c>
      <c r="D23" s="22" t="s">
        <v>404</v>
      </c>
      <c r="E23" s="21">
        <f>IFERROR(VLOOKUP(C23,BD!T:U,2,0),0)</f>
        <v>4</v>
      </c>
      <c r="F23" s="21">
        <f>IFERROR(VLOOKUP(C23,BD!T:V,3,0),0)</f>
        <v>216</v>
      </c>
      <c r="G23" s="23">
        <f>VLOOKUP(C23,[1]BIC!$B:$K,10,0)</f>
        <v>1000</v>
      </c>
      <c r="H23" s="74">
        <f>IFERROR(VLOOKUP(C23,BD!T:W,4,0),0)</f>
        <v>2129.52</v>
      </c>
      <c r="I23" s="55">
        <f>H23/G23</f>
        <v>2.12952</v>
      </c>
      <c r="J23" s="24">
        <f>G23-H23</f>
        <v>-1129.52</v>
      </c>
      <c r="K23" s="25">
        <f>J23/$C$7</f>
        <v>-376.506666666667</v>
      </c>
      <c r="L23" s="26">
        <f>IFERROR(VLOOKUP(C23,BD!Z:AC,4,0),0)</f>
        <v>0</v>
      </c>
      <c r="M23" s="27">
        <f>H23/$B$6*$C$6</f>
        <v>2484.44</v>
      </c>
      <c r="N23" s="28">
        <f>IFERROR(M23/G23,0)</f>
        <v>2.48444</v>
      </c>
    </row>
    <row r="24" spans="2:14" x14ac:dyDescent="0.25">
      <c r="B24" s="21">
        <v>300</v>
      </c>
      <c r="C24" s="21">
        <v>8123</v>
      </c>
      <c r="D24" s="22" t="s">
        <v>397</v>
      </c>
      <c r="E24" s="21">
        <f>IFERROR(VLOOKUP(C24,BD!T:U,2,0),0)</f>
        <v>1</v>
      </c>
      <c r="F24" s="21">
        <f>IFERROR(VLOOKUP(C24,BD!T:V,3,0),0)</f>
        <v>392</v>
      </c>
      <c r="G24" s="23">
        <f>VLOOKUP(C24,[1]BIC!$B:$K,10,0)</f>
        <v>3100</v>
      </c>
      <c r="H24" s="74">
        <f>IFERROR(VLOOKUP(C24,BD!T:W,4,0),0)</f>
        <v>6561.4</v>
      </c>
      <c r="I24" s="55">
        <f>H24/G24</f>
        <v>2.11658064516129</v>
      </c>
      <c r="J24" s="24">
        <f>G24-H24</f>
        <v>-3461.4</v>
      </c>
      <c r="K24" s="25">
        <f>J24/$C$7</f>
        <v>-1153.8</v>
      </c>
      <c r="L24" s="26">
        <f>IFERROR(VLOOKUP(C24,BD!Z:AC,4,0),0)</f>
        <v>6561.4</v>
      </c>
      <c r="M24" s="27">
        <f>H24/$B$6*$C$6</f>
        <v>7654.96666666667</v>
      </c>
      <c r="N24" s="28">
        <f>IFERROR(M24/G24,0)</f>
        <v>2.46934408602151</v>
      </c>
    </row>
    <row r="25" spans="2:14" x14ac:dyDescent="0.25">
      <c r="B25" s="21">
        <v>280</v>
      </c>
      <c r="C25" s="21">
        <v>2866</v>
      </c>
      <c r="D25" s="22" t="s">
        <v>137</v>
      </c>
      <c r="E25" s="21">
        <f>IFERROR(VLOOKUP(C25,BD!T:U,2,0),0)</f>
        <v>14</v>
      </c>
      <c r="F25" s="21">
        <f>IFERROR(VLOOKUP(C25,BD!T:V,3,0),0)</f>
        <v>104</v>
      </c>
      <c r="G25" s="23">
        <f>VLOOKUP(C25,[1]BIC!$B:$K,10,0)</f>
        <v>1000</v>
      </c>
      <c r="H25" s="74">
        <f>IFERROR(VLOOKUP(C25,BD!T:W,4,0),0)</f>
        <v>1925.43</v>
      </c>
      <c r="I25" s="55">
        <f>H25/G25</f>
        <v>1.92543</v>
      </c>
      <c r="J25" s="24">
        <f>G25-H25</f>
        <v>-925.43</v>
      </c>
      <c r="K25" s="25">
        <f>J25/$C$7</f>
        <v>-308.476666666667</v>
      </c>
      <c r="L25" s="26">
        <f>IFERROR(VLOOKUP(C25,BD!Z:AC,4,0),0)</f>
        <v>0</v>
      </c>
      <c r="M25" s="27">
        <f>H25/$B$6*$C$6</f>
        <v>2246.335</v>
      </c>
      <c r="N25" s="28">
        <f>IFERROR(M25/G25,0)</f>
        <v>2.246335</v>
      </c>
    </row>
    <row r="26" spans="2:14" x14ac:dyDescent="0.25">
      <c r="B26" s="21">
        <v>360</v>
      </c>
      <c r="C26" s="21">
        <v>3614</v>
      </c>
      <c r="D26" s="22" t="s">
        <v>165</v>
      </c>
      <c r="E26" s="21">
        <f>IFERROR(VLOOKUP(C26,BD!T:U,2,0),0)</f>
        <v>6</v>
      </c>
      <c r="F26" s="21">
        <f>IFERROR(VLOOKUP(C26,BD!T:V,3,0),0)</f>
        <v>104</v>
      </c>
      <c r="G26" s="23">
        <f>VLOOKUP(C26,[1]BIC!$B:$K,10,0)</f>
        <v>1000</v>
      </c>
      <c r="H26" s="74">
        <f>IFERROR(VLOOKUP(C26,BD!T:W,4,0),0)</f>
        <v>1938.68</v>
      </c>
      <c r="I26" s="55">
        <f>H26/G26</f>
        <v>1.93868</v>
      </c>
      <c r="J26" s="24">
        <f>G26-H26</f>
        <v>-938.68</v>
      </c>
      <c r="K26" s="25">
        <f>J26/$C$7</f>
        <v>-312.893333333333</v>
      </c>
      <c r="L26" s="26">
        <f>IFERROR(VLOOKUP(C26,BD!Z:AC,4,0),0)</f>
        <v>0</v>
      </c>
      <c r="M26" s="27">
        <f>H26/$B$6*$C$6</f>
        <v>2261.79333333333</v>
      </c>
      <c r="N26" s="28">
        <f>IFERROR(M26/G26,0)</f>
        <v>2.26179333333333</v>
      </c>
    </row>
    <row r="27" spans="2:14" x14ac:dyDescent="0.25">
      <c r="B27" s="21">
        <v>180</v>
      </c>
      <c r="C27" s="21">
        <v>1984</v>
      </c>
      <c r="D27" s="22" t="s">
        <v>57</v>
      </c>
      <c r="E27" s="21">
        <f>IFERROR(VLOOKUP(C27,BD!T:U,2,0),0)</f>
        <v>13</v>
      </c>
      <c r="F27" s="21">
        <f>IFERROR(VLOOKUP(C27,BD!T:V,3,0),0)</f>
        <v>288</v>
      </c>
      <c r="G27" s="23">
        <f>VLOOKUP(C27,[1]BIC!$B:$K,10,0)</f>
        <v>2600</v>
      </c>
      <c r="H27" s="74">
        <f>IFERROR(VLOOKUP(C27,BD!T:W,4,0),0)</f>
        <v>4850.47</v>
      </c>
      <c r="I27" s="55">
        <f>H27/G27</f>
        <v>1.86556538461538</v>
      </c>
      <c r="J27" s="24">
        <f>G27-H27</f>
        <v>-2250.47</v>
      </c>
      <c r="K27" s="25">
        <f>J27/$C$7</f>
        <v>-750.156666666667</v>
      </c>
      <c r="L27" s="26">
        <f>IFERROR(VLOOKUP(C27,BD!Z:AC,4,0),0)</f>
        <v>0</v>
      </c>
      <c r="M27" s="27">
        <f>H27/$B$6*$C$6</f>
        <v>5658.88166666667</v>
      </c>
      <c r="N27" s="28">
        <f>IFERROR(M27/G27,0)</f>
        <v>2.17649294871795</v>
      </c>
    </row>
    <row r="28" spans="2:14" x14ac:dyDescent="0.25">
      <c r="B28" s="21">
        <v>290</v>
      </c>
      <c r="C28" s="21">
        <v>3058</v>
      </c>
      <c r="D28" s="22" t="s">
        <v>140</v>
      </c>
      <c r="E28" s="21">
        <f>IFERROR(VLOOKUP(C28,BD!T:U,2,0),0)</f>
        <v>8</v>
      </c>
      <c r="F28" s="21">
        <f>IFERROR(VLOOKUP(C28,BD!T:V,3,0),0)</f>
        <v>43</v>
      </c>
      <c r="G28" s="23">
        <f>VLOOKUP(C28,[1]BIC!$B:$K,10,0)</f>
        <v>1100</v>
      </c>
      <c r="H28" s="74">
        <f>IFERROR(VLOOKUP(C28,BD!T:W,4,0),0)</f>
        <v>1999.06</v>
      </c>
      <c r="I28" s="55">
        <f>H28/G28</f>
        <v>1.81732727272727</v>
      </c>
      <c r="J28" s="24">
        <f>G28-H28</f>
        <v>-899.06</v>
      </c>
      <c r="K28" s="25">
        <f>J28/$C$7</f>
        <v>-299.686666666667</v>
      </c>
      <c r="L28" s="26">
        <f>IFERROR(VLOOKUP(C28,BD!Z:AC,4,0),0)</f>
        <v>0</v>
      </c>
      <c r="M28" s="27">
        <f>H28/$B$6*$C$6</f>
        <v>2332.23666666667</v>
      </c>
      <c r="N28" s="28">
        <f>IFERROR(M28/G28,0)</f>
        <v>2.12021515151515</v>
      </c>
    </row>
    <row r="29" spans="2:14" x14ac:dyDescent="0.25">
      <c r="B29" s="21">
        <v>250</v>
      </c>
      <c r="C29" s="21">
        <v>5125</v>
      </c>
      <c r="D29" s="22" t="s">
        <v>68</v>
      </c>
      <c r="E29" s="21">
        <f>IFERROR(VLOOKUP(C29,BD!T:U,2,0),0)</f>
        <v>10</v>
      </c>
      <c r="F29" s="21">
        <f>IFERROR(VLOOKUP(C29,BD!T:V,3,0),0)</f>
        <v>279</v>
      </c>
      <c r="G29" s="23">
        <f>VLOOKUP(C29,[1]BIC!$B:$K,10,0)</f>
        <v>2600</v>
      </c>
      <c r="H29" s="74">
        <f>IFERROR(VLOOKUP(C29,BD!T:W,4,0),0)</f>
        <v>4678.98</v>
      </c>
      <c r="I29" s="55">
        <f>H29/G29</f>
        <v>1.79960769230769</v>
      </c>
      <c r="J29" s="24">
        <f>G29-H29</f>
        <v>-2078.98</v>
      </c>
      <c r="K29" s="25">
        <f>J29/$C$7</f>
        <v>-692.993333333333</v>
      </c>
      <c r="L29" s="26">
        <f>IFERROR(VLOOKUP(C29,BD!Z:AC,4,0),0)</f>
        <v>0</v>
      </c>
      <c r="M29" s="27">
        <f>H29/$B$6*$C$6</f>
        <v>5458.81</v>
      </c>
      <c r="N29" s="28">
        <f>IFERROR(M29/G29,0)</f>
        <v>2.09954230769231</v>
      </c>
    </row>
    <row r="30" spans="2:14" x14ac:dyDescent="0.25">
      <c r="B30" s="21">
        <v>340</v>
      </c>
      <c r="C30" s="21">
        <v>3497</v>
      </c>
      <c r="D30" s="22" t="s">
        <v>566</v>
      </c>
      <c r="E30" s="21">
        <f>IFERROR(VLOOKUP(C30,BD!T:U,2,0),0)</f>
        <v>10</v>
      </c>
      <c r="F30" s="21">
        <f>IFERROR(VLOOKUP(C30,BD!T:V,3,0),0)</f>
        <v>65</v>
      </c>
      <c r="G30" s="23">
        <f>VLOOKUP(C30,[1]BIC!$B:$K,10,0)</f>
        <v>1600</v>
      </c>
      <c r="H30" s="74">
        <f>IFERROR(VLOOKUP(C30,BD!T:W,4,0),0)</f>
        <v>2858.81</v>
      </c>
      <c r="I30" s="55">
        <f>H30/G30</f>
        <v>1.78675625</v>
      </c>
      <c r="J30" s="24">
        <f>G30-H30</f>
        <v>-1258.81</v>
      </c>
      <c r="K30" s="25">
        <f>J30/$C$7</f>
        <v>-419.603333333333</v>
      </c>
      <c r="L30" s="26">
        <f>IFERROR(VLOOKUP(C30,BD!Z:AC,4,0),0)</f>
        <v>0</v>
      </c>
      <c r="M30" s="27">
        <f>H30/$B$6*$C$6</f>
        <v>3335.27833333333</v>
      </c>
      <c r="N30" s="28">
        <f>IFERROR(M30/G30,0)</f>
        <v>2.08454895833333</v>
      </c>
    </row>
    <row r="31" spans="2:14" x14ac:dyDescent="0.25">
      <c r="B31" s="21">
        <v>370</v>
      </c>
      <c r="C31" s="21">
        <v>3772</v>
      </c>
      <c r="D31" s="22" t="s">
        <v>572</v>
      </c>
      <c r="E31" s="21">
        <f>IFERROR(VLOOKUP(C31,BD!T:U,2,0),0)</f>
        <v>3</v>
      </c>
      <c r="F31" s="21">
        <f>IFERROR(VLOOKUP(C31,BD!T:V,3,0),0)</f>
        <v>353</v>
      </c>
      <c r="G31" s="23">
        <f>VLOOKUP(C31,[1]BIC!$B:$K,10,0)</f>
        <v>2900</v>
      </c>
      <c r="H31" s="74">
        <f>IFERROR(VLOOKUP(C31,BD!T:W,4,0),0)</f>
        <v>5003.15</v>
      </c>
      <c r="I31" s="55">
        <f>H31/G31</f>
        <v>1.72522413793103</v>
      </c>
      <c r="J31" s="24">
        <f>G31-H31</f>
        <v>-2103.15</v>
      </c>
      <c r="K31" s="25">
        <f>J31/$C$7</f>
        <v>-701.05</v>
      </c>
      <c r="L31" s="26">
        <f>IFERROR(VLOOKUP(C31,BD!Z:AC,4,0),0)</f>
        <v>0</v>
      </c>
      <c r="M31" s="27">
        <f>H31/$B$6*$C$6</f>
        <v>5837.00833333333</v>
      </c>
      <c r="N31" s="28">
        <f>IFERROR(M31/G31,0)</f>
        <v>2.01276149425287</v>
      </c>
    </row>
    <row r="32" spans="2:14" x14ac:dyDescent="0.25">
      <c r="B32" s="21">
        <v>220</v>
      </c>
      <c r="C32" s="21">
        <v>2338</v>
      </c>
      <c r="D32" s="22" t="s">
        <v>122</v>
      </c>
      <c r="E32" s="21">
        <f>IFERROR(VLOOKUP(C32,BD!T:U,2,0),0)</f>
        <v>9</v>
      </c>
      <c r="F32" s="21">
        <f>IFERROR(VLOOKUP(C32,BD!T:V,3,0),0)</f>
        <v>762</v>
      </c>
      <c r="G32" s="23">
        <f>VLOOKUP(C32,[1]BIC!$B:$K,10,0)</f>
        <v>9800</v>
      </c>
      <c r="H32" s="74">
        <f>IFERROR(VLOOKUP(C32,BD!T:W,4,0),0)</f>
        <v>16328</v>
      </c>
      <c r="I32" s="55">
        <f>H32/G32</f>
        <v>1.66612244897959</v>
      </c>
      <c r="J32" s="24">
        <f>G32-H32</f>
        <v>-6528</v>
      </c>
      <c r="K32" s="25">
        <f>J32/$C$7</f>
        <v>-2176</v>
      </c>
      <c r="L32" s="26">
        <f>IFERROR(VLOOKUP(C32,BD!Z:AC,4,0),0)</f>
        <v>0</v>
      </c>
      <c r="M32" s="27">
        <f>H32/$B$6*$C$6</f>
        <v>19049.3333333333</v>
      </c>
      <c r="N32" s="28">
        <f>IFERROR(M32/G32,0)</f>
        <v>1.94380952380952</v>
      </c>
    </row>
    <row r="33" spans="2:14" x14ac:dyDescent="0.25">
      <c r="B33" s="21">
        <v>150</v>
      </c>
      <c r="C33" s="21">
        <v>2767</v>
      </c>
      <c r="D33" s="22" t="s">
        <v>99</v>
      </c>
      <c r="E33" s="21">
        <f>IFERROR(VLOOKUP(C33,BD!T:U,2,0),0)</f>
        <v>10</v>
      </c>
      <c r="F33" s="21">
        <f>IFERROR(VLOOKUP(C33,BD!T:V,3,0),0)</f>
        <v>65</v>
      </c>
      <c r="G33" s="23">
        <f>VLOOKUP(C33,[1]BIC!$B:$K,10,0)</f>
        <v>1000</v>
      </c>
      <c r="H33" s="74">
        <f>IFERROR(VLOOKUP(C33,BD!T:W,4,0),0)</f>
        <v>1774.57</v>
      </c>
      <c r="I33" s="55">
        <f>H33/G33</f>
        <v>1.77457</v>
      </c>
      <c r="J33" s="24">
        <f>G33-H33</f>
        <v>-774.57</v>
      </c>
      <c r="K33" s="25">
        <f>J33/$C$7</f>
        <v>-258.19</v>
      </c>
      <c r="L33" s="26">
        <f>IFERROR(VLOOKUP(C33,BD!Z:AC,4,0),0)</f>
        <v>0</v>
      </c>
      <c r="M33" s="27">
        <f>H33/$B$6*$C$6</f>
        <v>2070.33166666667</v>
      </c>
      <c r="N33" s="28">
        <f>IFERROR(M33/G33,0)</f>
        <v>2.07033166666667</v>
      </c>
    </row>
    <row r="34" spans="2:14" x14ac:dyDescent="0.25">
      <c r="B34" s="21">
        <v>300</v>
      </c>
      <c r="C34" s="21">
        <v>9322</v>
      </c>
      <c r="D34" s="22" t="s">
        <v>102</v>
      </c>
      <c r="E34" s="21">
        <f>IFERROR(VLOOKUP(C34,BD!T:U,2,0),0)</f>
        <v>4</v>
      </c>
      <c r="F34" s="21">
        <f>IFERROR(VLOOKUP(C34,BD!T:V,3,0),0)</f>
        <v>18</v>
      </c>
      <c r="G34" s="23">
        <f>VLOOKUP(C34,[1]BIC!$B:$K,10,0)</f>
        <v>1000</v>
      </c>
      <c r="H34" s="74">
        <f>IFERROR(VLOOKUP(C34,BD!T:W,4,0),0)</f>
        <v>1604.49</v>
      </c>
      <c r="I34" s="55">
        <f>H34/G34</f>
        <v>1.60449</v>
      </c>
      <c r="J34" s="24">
        <f>G34-H34</f>
        <v>-604.49</v>
      </c>
      <c r="K34" s="25">
        <f>J34/$C$7</f>
        <v>-201.496666666667</v>
      </c>
      <c r="L34" s="26">
        <f>IFERROR(VLOOKUP(C34,BD!Z:AC,4,0),0)</f>
        <v>0</v>
      </c>
      <c r="M34" s="27">
        <f>H34/$B$6*$C$6</f>
        <v>1871.905</v>
      </c>
      <c r="N34" s="28">
        <f>IFERROR(M34/G34,0)</f>
        <v>1.871905</v>
      </c>
    </row>
    <row r="35" spans="2:14" x14ac:dyDescent="0.25">
      <c r="B35" s="21">
        <v>220</v>
      </c>
      <c r="C35" s="21">
        <v>2635</v>
      </c>
      <c r="D35" s="22" t="s">
        <v>378</v>
      </c>
      <c r="E35" s="21">
        <f>IFERROR(VLOOKUP(C35,BD!T:U,2,0),0)</f>
        <v>5</v>
      </c>
      <c r="F35" s="21">
        <f>IFERROR(VLOOKUP(C35,BD!T:V,3,0),0)</f>
        <v>484</v>
      </c>
      <c r="G35" s="23">
        <f>VLOOKUP(C35,[1]BIC!$B:$K,10,0)</f>
        <v>7300</v>
      </c>
      <c r="H35" s="74">
        <f>IFERROR(VLOOKUP(C35,BD!T:W,4,0),0)</f>
        <v>11243.18</v>
      </c>
      <c r="I35" s="55">
        <f>H35/G35</f>
        <v>1.54016164383562</v>
      </c>
      <c r="J35" s="24">
        <f>G35-H35</f>
        <v>-3943.18</v>
      </c>
      <c r="K35" s="25">
        <f>J35/$C$7</f>
        <v>-1314.39333333333</v>
      </c>
      <c r="L35" s="26">
        <f>IFERROR(VLOOKUP(C35,BD!Z:AC,4,0),0)</f>
        <v>0</v>
      </c>
      <c r="M35" s="27">
        <f>H35/$B$6*$C$6</f>
        <v>13117.0433333333</v>
      </c>
      <c r="N35" s="28">
        <f>IFERROR(M35/G35,0)</f>
        <v>1.79685525114155</v>
      </c>
    </row>
    <row r="36" spans="2:14" x14ac:dyDescent="0.25">
      <c r="B36" s="21">
        <v>300</v>
      </c>
      <c r="C36" s="21">
        <v>9304</v>
      </c>
      <c r="D36" s="22" t="s">
        <v>340</v>
      </c>
      <c r="E36" s="21">
        <f>IFERROR(VLOOKUP(C36,BD!T:U,2,0),0)</f>
        <v>8</v>
      </c>
      <c r="F36" s="21">
        <f>IFERROR(VLOOKUP(C36,BD!T:V,3,0),0)</f>
        <v>84</v>
      </c>
      <c r="G36" s="23">
        <f>VLOOKUP(C36,[1]BIC!$B:$K,10,0)</f>
        <v>1700</v>
      </c>
      <c r="H36" s="74">
        <f>IFERROR(VLOOKUP(C36,BD!T:W,4,0),0)</f>
        <v>2614.16</v>
      </c>
      <c r="I36" s="55">
        <f>H36/G36</f>
        <v>1.53774117647059</v>
      </c>
      <c r="J36" s="24">
        <f>G36-H36</f>
        <v>-914.16</v>
      </c>
      <c r="K36" s="25">
        <f>J36/$C$7</f>
        <v>-304.72</v>
      </c>
      <c r="L36" s="26">
        <f>IFERROR(VLOOKUP(C36,BD!Z:AC,4,0),0)</f>
        <v>91.64</v>
      </c>
      <c r="M36" s="27">
        <f>H36/$B$6*$C$6</f>
        <v>3049.85333333333</v>
      </c>
      <c r="N36" s="28">
        <f>IFERROR(M36/G36,0)</f>
        <v>1.79403137254902</v>
      </c>
    </row>
    <row r="37" spans="2:14" x14ac:dyDescent="0.25">
      <c r="B37" s="21">
        <v>800</v>
      </c>
      <c r="C37" s="21">
        <v>8210</v>
      </c>
      <c r="D37" s="22" t="s">
        <v>435</v>
      </c>
      <c r="E37" s="21">
        <f>IFERROR(VLOOKUP(C37,BD!T:U,2,0),0)</f>
        <v>6</v>
      </c>
      <c r="F37" s="21">
        <f>IFERROR(VLOOKUP(C37,BD!T:V,3,0),0)</f>
        <v>435</v>
      </c>
      <c r="G37" s="23">
        <f>VLOOKUP(C37,[1]BIC!$B:$K,10,0)</f>
        <v>3700</v>
      </c>
      <c r="H37" s="74">
        <f>IFERROR(VLOOKUP(C37,BD!T:W,4,0),0)</f>
        <v>5455.04</v>
      </c>
      <c r="I37" s="55">
        <f>H37/G37</f>
        <v>1.47433513513514</v>
      </c>
      <c r="J37" s="24">
        <f>G37-H37</f>
        <v>-1755.04</v>
      </c>
      <c r="K37" s="25">
        <f>J37/$C$7</f>
        <v>-585.013333333333</v>
      </c>
      <c r="L37" s="26">
        <f>IFERROR(VLOOKUP(C37,BD!Z:AC,4,0),0)</f>
        <v>0</v>
      </c>
      <c r="M37" s="27">
        <f>H37/$B$6*$C$6</f>
        <v>6364.21333333333</v>
      </c>
      <c r="N37" s="28">
        <f>IFERROR(M37/G37,0)</f>
        <v>1.72005765765766</v>
      </c>
    </row>
    <row r="38" spans="2:14" x14ac:dyDescent="0.25">
      <c r="B38" s="21">
        <v>450</v>
      </c>
      <c r="C38" s="21">
        <v>4527</v>
      </c>
      <c r="D38" s="22" t="s">
        <v>83</v>
      </c>
      <c r="E38" s="21">
        <f>IFERROR(VLOOKUP(C38,BD!T:U,2,0),0)</f>
        <v>4</v>
      </c>
      <c r="F38" s="21">
        <f>IFERROR(VLOOKUP(C38,BD!T:V,3,0),0)</f>
        <v>18</v>
      </c>
      <c r="G38" s="23">
        <f>VLOOKUP(C38,[1]BIC!$B:$K,10,0)</f>
        <v>1000</v>
      </c>
      <c r="H38" s="74">
        <f>IFERROR(VLOOKUP(C38,BD!T:W,4,0),0)</f>
        <v>1462.06</v>
      </c>
      <c r="I38" s="55">
        <f>H38/G38</f>
        <v>1.46206</v>
      </c>
      <c r="J38" s="24">
        <f>G38-H38</f>
        <v>-462.06</v>
      </c>
      <c r="K38" s="25">
        <f>J38/$C$7</f>
        <v>-154.02</v>
      </c>
      <c r="L38" s="26">
        <f>IFERROR(VLOOKUP(C38,BD!Z:AC,4,0),0)</f>
        <v>0</v>
      </c>
      <c r="M38" s="27">
        <f>H38/$B$6*$C$6</f>
        <v>1705.73666666667</v>
      </c>
      <c r="N38" s="28">
        <f>IFERROR(M38/G38,0)</f>
        <v>1.70573666666667</v>
      </c>
    </row>
    <row r="39" spans="2:14" x14ac:dyDescent="0.25">
      <c r="B39" s="21">
        <v>150</v>
      </c>
      <c r="C39" s="21">
        <v>1669</v>
      </c>
      <c r="D39" s="22" t="s">
        <v>80</v>
      </c>
      <c r="E39" s="21">
        <f>IFERROR(VLOOKUP(C39,BD!T:U,2,0),0)</f>
        <v>5</v>
      </c>
      <c r="F39" s="21">
        <f>IFERROR(VLOOKUP(C39,BD!T:V,3,0),0)</f>
        <v>21</v>
      </c>
      <c r="G39" s="23">
        <f>VLOOKUP(C39,[1]BIC!$B:$K,10,0)</f>
        <v>1000</v>
      </c>
      <c r="H39" s="74">
        <f>IFERROR(VLOOKUP(C39,BD!T:W,4,0),0)</f>
        <v>1439.34</v>
      </c>
      <c r="I39" s="55">
        <f>H39/G39</f>
        <v>1.43934</v>
      </c>
      <c r="J39" s="24">
        <f>G39-H39</f>
        <v>-439.34</v>
      </c>
      <c r="K39" s="25">
        <f>J39/$C$7</f>
        <v>-146.446666666667</v>
      </c>
      <c r="L39" s="26">
        <f>IFERROR(VLOOKUP(C39,BD!Z:AC,4,0),0)</f>
        <v>637.95</v>
      </c>
      <c r="M39" s="27">
        <f>H39/$B$6*$C$6</f>
        <v>1679.23</v>
      </c>
      <c r="N39" s="28">
        <f>IFERROR(M39/G39,0)</f>
        <v>1.67923</v>
      </c>
    </row>
    <row r="40" spans="2:14" x14ac:dyDescent="0.25">
      <c r="B40" s="21">
        <v>104</v>
      </c>
      <c r="C40" s="21">
        <v>4341</v>
      </c>
      <c r="D40" s="22" t="s">
        <v>368</v>
      </c>
      <c r="E40" s="21">
        <f>IFERROR(VLOOKUP(C40,BD!T:U,2,0),0)</f>
        <v>10</v>
      </c>
      <c r="F40" s="21">
        <f>IFERROR(VLOOKUP(C40,BD!T:V,3,0),0)</f>
        <v>61</v>
      </c>
      <c r="G40" s="23">
        <f>VLOOKUP(C40,[1]BIC!$B:$K,10,0)</f>
        <v>1000</v>
      </c>
      <c r="H40" s="74">
        <f>IFERROR(VLOOKUP(C40,BD!T:W,4,0),0)</f>
        <v>1414.49</v>
      </c>
      <c r="I40" s="55">
        <f>H40/G40</f>
        <v>1.41449</v>
      </c>
      <c r="J40" s="24">
        <f>G40-H40</f>
        <v>-414.49</v>
      </c>
      <c r="K40" s="25">
        <f>J40/$C$7</f>
        <v>-138.163333333333</v>
      </c>
      <c r="L40" s="26">
        <f>IFERROR(VLOOKUP(C40,BD!Z:AC,4,0),0)</f>
        <v>0</v>
      </c>
      <c r="M40" s="27">
        <f>H40/$B$6*$C$6</f>
        <v>1650.23833333333</v>
      </c>
      <c r="N40" s="28">
        <f>IFERROR(M40/G40,0)</f>
        <v>1.65023833333333</v>
      </c>
    </row>
    <row r="41" spans="2:14" x14ac:dyDescent="0.25">
      <c r="B41" s="21">
        <v>360</v>
      </c>
      <c r="C41" s="21">
        <v>3608</v>
      </c>
      <c r="D41" s="22" t="s">
        <v>325</v>
      </c>
      <c r="E41" s="21">
        <f>IFERROR(VLOOKUP(C41,BD!T:U,2,0),0)</f>
        <v>10</v>
      </c>
      <c r="F41" s="21">
        <f>IFERROR(VLOOKUP(C41,BD!T:V,3,0),0)</f>
        <v>61</v>
      </c>
      <c r="G41" s="23">
        <f>VLOOKUP(C41,[1]BIC!$B:$K,10,0)</f>
        <v>1600</v>
      </c>
      <c r="H41" s="74">
        <f>IFERROR(VLOOKUP(C41,BD!T:W,4,0),0)</f>
        <v>2260.12</v>
      </c>
      <c r="I41" s="55">
        <f>H41/G41</f>
        <v>1.412575</v>
      </c>
      <c r="J41" s="24">
        <f>G41-H41</f>
        <v>-660.12</v>
      </c>
      <c r="K41" s="25">
        <f>J41/$C$7</f>
        <v>-220.04</v>
      </c>
      <c r="L41" s="26">
        <f>IFERROR(VLOOKUP(C41,BD!Z:AC,4,0),0)</f>
        <v>0</v>
      </c>
      <c r="M41" s="27">
        <f>H41/$B$6*$C$6</f>
        <v>2636.80666666667</v>
      </c>
      <c r="N41" s="28">
        <f>IFERROR(M41/G41,0)</f>
        <v>1.64800416666667</v>
      </c>
    </row>
    <row r="42" spans="2:14" x14ac:dyDescent="0.25">
      <c r="B42" s="21">
        <v>280</v>
      </c>
      <c r="C42" s="21">
        <v>9312</v>
      </c>
      <c r="D42" s="22" t="s">
        <v>117</v>
      </c>
      <c r="E42" s="21">
        <f>IFERROR(VLOOKUP(C42,BD!T:U,2,0),0)</f>
        <v>6</v>
      </c>
      <c r="F42" s="21">
        <f>IFERROR(VLOOKUP(C42,BD!T:V,3,0),0)</f>
        <v>89</v>
      </c>
      <c r="G42" s="23">
        <f>VLOOKUP(C42,[1]BIC!$B:$K,10,0)</f>
        <v>1000</v>
      </c>
      <c r="H42" s="74">
        <f>IFERROR(VLOOKUP(C42,BD!T:W,4,0),0)</f>
        <v>1409.74</v>
      </c>
      <c r="I42" s="55">
        <f>H42/G42</f>
        <v>1.40974</v>
      </c>
      <c r="J42" s="24">
        <f>G42-H42</f>
        <v>-409.74</v>
      </c>
      <c r="K42" s="25">
        <f>J42/$C$7</f>
        <v>-136.58</v>
      </c>
      <c r="L42" s="26">
        <f>IFERROR(VLOOKUP(C42,BD!Z:AC,4,0),0)</f>
        <v>0</v>
      </c>
      <c r="M42" s="27">
        <f>H42/$B$6*$C$6</f>
        <v>1644.69666666667</v>
      </c>
      <c r="N42" s="28">
        <f>IFERROR(M42/G42,0)</f>
        <v>1.64469666666667</v>
      </c>
    </row>
    <row r="43" spans="2:14" x14ac:dyDescent="0.25">
      <c r="B43" s="21">
        <v>104</v>
      </c>
      <c r="C43" s="21">
        <v>4175</v>
      </c>
      <c r="D43" s="22" t="s">
        <v>150</v>
      </c>
      <c r="E43" s="21">
        <f>IFERROR(VLOOKUP(C43,BD!T:U,2,0),0)</f>
        <v>5</v>
      </c>
      <c r="F43" s="21">
        <f>IFERROR(VLOOKUP(C43,BD!T:V,3,0),0)</f>
        <v>91</v>
      </c>
      <c r="G43" s="23">
        <f>VLOOKUP(C43,[1]BIC!$B:$K,10,0)</f>
        <v>1500</v>
      </c>
      <c r="H43" s="74">
        <f>IFERROR(VLOOKUP(C43,BD!T:W,4,0),0)</f>
        <v>2069.89</v>
      </c>
      <c r="I43" s="55">
        <f>H43/G43</f>
        <v>1.37992666666667</v>
      </c>
      <c r="J43" s="24">
        <f>G43-H43</f>
        <v>-569.89</v>
      </c>
      <c r="K43" s="25">
        <f>J43/$C$7</f>
        <v>-189.963333333333</v>
      </c>
      <c r="L43" s="26">
        <f>IFERROR(VLOOKUP(C43,BD!Z:AC,4,0),0)</f>
        <v>0</v>
      </c>
      <c r="M43" s="27">
        <f>H43/$B$6*$C$6</f>
        <v>2414.87166666667</v>
      </c>
      <c r="N43" s="28">
        <f>IFERROR(M43/G43,0)</f>
        <v>1.60991444444444</v>
      </c>
    </row>
    <row r="44" spans="2:14" x14ac:dyDescent="0.25">
      <c r="B44" s="21">
        <v>260</v>
      </c>
      <c r="C44" s="21">
        <v>2658</v>
      </c>
      <c r="D44" s="22" t="s">
        <v>155</v>
      </c>
      <c r="E44" s="21">
        <f>IFERROR(VLOOKUP(C44,BD!T:U,2,0),0)</f>
        <v>9</v>
      </c>
      <c r="F44" s="21">
        <f>IFERROR(VLOOKUP(C44,BD!T:V,3,0),0)</f>
        <v>384</v>
      </c>
      <c r="G44" s="23">
        <f>VLOOKUP(C44,[1]BIC!$B:$K,10,0)</f>
        <v>6700</v>
      </c>
      <c r="H44" s="74">
        <f>IFERROR(VLOOKUP(C44,BD!T:W,4,0),0)</f>
        <v>9067.98</v>
      </c>
      <c r="I44" s="55">
        <f>H44/G44</f>
        <v>1.35342985074627</v>
      </c>
      <c r="J44" s="24">
        <f>G44-H44</f>
        <v>-2367.98</v>
      </c>
      <c r="K44" s="25">
        <f>J44/$C$7</f>
        <v>-789.326666666666</v>
      </c>
      <c r="L44" s="26">
        <f>IFERROR(VLOOKUP(C44,BD!Z:AC,4,0),0)</f>
        <v>68.16</v>
      </c>
      <c r="M44" s="27">
        <f>H44/$B$6*$C$6</f>
        <v>10579.31</v>
      </c>
      <c r="N44" s="28">
        <f>IFERROR(M44/G44,0)</f>
        <v>1.57900149253731</v>
      </c>
    </row>
    <row r="45" spans="2:14" x14ac:dyDescent="0.25">
      <c r="B45" s="21">
        <v>280</v>
      </c>
      <c r="C45" s="21">
        <v>2869</v>
      </c>
      <c r="D45" s="22" t="s">
        <v>260</v>
      </c>
      <c r="E45" s="21">
        <f>IFERROR(VLOOKUP(C45,BD!T:U,2,0),0)</f>
        <v>12</v>
      </c>
      <c r="F45" s="21">
        <f>IFERROR(VLOOKUP(C45,BD!T:V,3,0),0)</f>
        <v>44</v>
      </c>
      <c r="G45" s="23">
        <f>VLOOKUP(C45,[1]BIC!$B:$K,10,0)</f>
        <v>1100</v>
      </c>
      <c r="H45" s="74">
        <f>IFERROR(VLOOKUP(C45,BD!T:W,4,0),0)</f>
        <v>1485.9</v>
      </c>
      <c r="I45" s="55">
        <f>H45/G45</f>
        <v>1.35081818181818</v>
      </c>
      <c r="J45" s="24">
        <f>G45-H45</f>
        <v>-385.9</v>
      </c>
      <c r="K45" s="25">
        <f>J45/$C$7</f>
        <v>-128.633333333333</v>
      </c>
      <c r="L45" s="26">
        <f>IFERROR(VLOOKUP(C45,BD!Z:AC,4,0),0)</f>
        <v>0</v>
      </c>
      <c r="M45" s="27">
        <f>H45/$B$6*$C$6</f>
        <v>1733.55</v>
      </c>
      <c r="N45" s="28">
        <f>IFERROR(M45/G45,0)</f>
        <v>1.57595454545455</v>
      </c>
    </row>
    <row r="46" spans="2:14" x14ac:dyDescent="0.25">
      <c r="B46" s="21">
        <v>340</v>
      </c>
      <c r="C46" s="21">
        <v>3449</v>
      </c>
      <c r="D46" s="22" t="s">
        <v>407</v>
      </c>
      <c r="E46" s="21">
        <f>IFERROR(VLOOKUP(C46,BD!T:U,2,0),0)</f>
        <v>18</v>
      </c>
      <c r="F46" s="21">
        <f>IFERROR(VLOOKUP(C46,BD!T:V,3,0),0)</f>
        <v>248</v>
      </c>
      <c r="G46" s="23">
        <f>VLOOKUP(C46,[1]BIC!$B:$K,10,0)</f>
        <v>2800</v>
      </c>
      <c r="H46" s="74">
        <f>IFERROR(VLOOKUP(C46,BD!T:W,4,0),0)</f>
        <v>3735.37</v>
      </c>
      <c r="I46" s="55">
        <f>H46/G46</f>
        <v>1.33406071428571</v>
      </c>
      <c r="J46" s="24">
        <f>G46-H46</f>
        <v>-935.37</v>
      </c>
      <c r="K46" s="25">
        <f>J46/$C$7</f>
        <v>-311.79</v>
      </c>
      <c r="L46" s="26">
        <f>IFERROR(VLOOKUP(C46,BD!Z:AC,4,0),0)</f>
        <v>0</v>
      </c>
      <c r="M46" s="27">
        <f>H46/$B$6*$C$6</f>
        <v>4357.93166666667</v>
      </c>
      <c r="N46" s="28">
        <f>IFERROR(M46/G46,0)</f>
        <v>1.55640416666667</v>
      </c>
    </row>
    <row r="47" spans="2:14" x14ac:dyDescent="0.25">
      <c r="B47" s="21">
        <v>320</v>
      </c>
      <c r="C47" s="21">
        <v>3226</v>
      </c>
      <c r="D47" s="22" t="s">
        <v>166</v>
      </c>
      <c r="E47" s="21">
        <f>IFERROR(VLOOKUP(C47,BD!T:U,2,0),0)</f>
        <v>10</v>
      </c>
      <c r="F47" s="21">
        <f>IFERROR(VLOOKUP(C47,BD!T:V,3,0),0)</f>
        <v>150</v>
      </c>
      <c r="G47" s="23">
        <f>VLOOKUP(C47,[1]BIC!$B:$K,10,0)</f>
        <v>2300</v>
      </c>
      <c r="H47" s="74">
        <f>IFERROR(VLOOKUP(C47,BD!T:W,4,0),0)</f>
        <v>3045.44</v>
      </c>
      <c r="I47" s="55">
        <f>H47/G47</f>
        <v>1.32410434782609</v>
      </c>
      <c r="J47" s="24">
        <f>G47-H47</f>
        <v>-745.44</v>
      </c>
      <c r="K47" s="25">
        <f>J47/$C$7</f>
        <v>-248.48</v>
      </c>
      <c r="L47" s="26">
        <f>IFERROR(VLOOKUP(C47,BD!Z:AC,4,0),0)</f>
        <v>44.85</v>
      </c>
      <c r="M47" s="27">
        <f>H47/$B$6*$C$6</f>
        <v>3553.01333333333</v>
      </c>
      <c r="N47" s="28">
        <f>IFERROR(M47/G47,0)</f>
        <v>1.5447884057971</v>
      </c>
    </row>
    <row r="48" spans="2:14" x14ac:dyDescent="0.25">
      <c r="B48" s="21">
        <v>150</v>
      </c>
      <c r="C48" s="21">
        <v>1528</v>
      </c>
      <c r="D48" s="22" t="s">
        <v>316</v>
      </c>
      <c r="E48" s="21">
        <f>IFERROR(VLOOKUP(C48,BD!T:U,2,0),0)</f>
        <v>10</v>
      </c>
      <c r="F48" s="21">
        <f>IFERROR(VLOOKUP(C48,BD!T:V,3,0),0)</f>
        <v>155</v>
      </c>
      <c r="G48" s="23">
        <f>VLOOKUP(C48,[1]BIC!$B:$K,10,0)</f>
        <v>4000</v>
      </c>
      <c r="H48" s="74">
        <f>IFERROR(VLOOKUP(C48,BD!T:W,4,0),0)</f>
        <v>5061.56</v>
      </c>
      <c r="I48" s="55">
        <f>H48/G48</f>
        <v>1.26539</v>
      </c>
      <c r="J48" s="24">
        <f>G48-H48</f>
        <v>-1061.56</v>
      </c>
      <c r="K48" s="25">
        <f>J48/$C$7</f>
        <v>-353.853333333333</v>
      </c>
      <c r="L48" s="26">
        <f>IFERROR(VLOOKUP(C48,BD!Z:AC,4,0),0)</f>
        <v>813.9</v>
      </c>
      <c r="M48" s="27">
        <f>H48/$B$6*$C$6</f>
        <v>5905.15333333333</v>
      </c>
      <c r="N48" s="28">
        <f>IFERROR(M48/G48,0)</f>
        <v>1.47628833333333</v>
      </c>
    </row>
    <row r="49" spans="2:14" x14ac:dyDescent="0.25">
      <c r="B49" s="21">
        <v>260</v>
      </c>
      <c r="C49" s="21">
        <v>2628</v>
      </c>
      <c r="D49" s="22" t="s">
        <v>111</v>
      </c>
      <c r="E49" s="21">
        <f>IFERROR(VLOOKUP(C49,BD!T:U,2,0),0)</f>
        <v>9</v>
      </c>
      <c r="F49" s="21">
        <f>IFERROR(VLOOKUP(C49,BD!T:V,3,0),0)</f>
        <v>54</v>
      </c>
      <c r="G49" s="23">
        <f>VLOOKUP(C49,[1]BIC!$B:$K,10,0)</f>
        <v>1900</v>
      </c>
      <c r="H49" s="74">
        <f>IFERROR(VLOOKUP(C49,BD!T:W,4,0),0)</f>
        <v>2361.95</v>
      </c>
      <c r="I49" s="55">
        <f>H49/G49</f>
        <v>1.24313157894737</v>
      </c>
      <c r="J49" s="24">
        <f>G49-H49</f>
        <v>-461.95</v>
      </c>
      <c r="K49" s="25">
        <f>J49/$C$7</f>
        <v>-153.983333333333</v>
      </c>
      <c r="L49" s="26">
        <f>IFERROR(VLOOKUP(C49,BD!Z:AC,4,0),0)</f>
        <v>85.96</v>
      </c>
      <c r="M49" s="27">
        <f>H49/$B$6*$C$6</f>
        <v>2755.60833333333</v>
      </c>
      <c r="N49" s="28">
        <f>IFERROR(M49/G49,0)</f>
        <v>1.4503201754386</v>
      </c>
    </row>
    <row r="50" spans="2:14" x14ac:dyDescent="0.25">
      <c r="B50" s="21">
        <v>400</v>
      </c>
      <c r="C50" s="21">
        <v>4080</v>
      </c>
      <c r="D50" s="22" t="s">
        <v>124</v>
      </c>
      <c r="E50" s="21">
        <f>IFERROR(VLOOKUP(C50,BD!T:U,2,0),0)</f>
        <v>11</v>
      </c>
      <c r="F50" s="21">
        <f>IFERROR(VLOOKUP(C50,BD!T:V,3,0),0)</f>
        <v>276</v>
      </c>
      <c r="G50" s="23">
        <f>VLOOKUP(C50,[1]BIC!$B:$K,10,0)</f>
        <v>3700</v>
      </c>
      <c r="H50" s="74">
        <f>IFERROR(VLOOKUP(C50,BD!T:W,4,0),0)</f>
        <v>4576.5</v>
      </c>
      <c r="I50" s="55">
        <f>H50/G50</f>
        <v>1.23689189189189</v>
      </c>
      <c r="J50" s="24">
        <f>G50-H50</f>
        <v>-876.5</v>
      </c>
      <c r="K50" s="25">
        <f>J50/$C$7</f>
        <v>-292.166666666667</v>
      </c>
      <c r="L50" s="26">
        <f>IFERROR(VLOOKUP(C50,BD!Z:AC,4,0),0)</f>
        <v>0</v>
      </c>
      <c r="M50" s="27">
        <f>H50/$B$6*$C$6</f>
        <v>5339.25</v>
      </c>
      <c r="N50" s="28">
        <f>IFERROR(M50/G50,0)</f>
        <v>1.44304054054054</v>
      </c>
    </row>
    <row r="51" spans="2:14" x14ac:dyDescent="0.25">
      <c r="B51" s="21">
        <v>260</v>
      </c>
      <c r="C51" s="21">
        <v>2636</v>
      </c>
      <c r="D51" s="22" t="s">
        <v>58</v>
      </c>
      <c r="E51" s="21">
        <f>IFERROR(VLOOKUP(C51,BD!T:U,2,0),0)</f>
        <v>6</v>
      </c>
      <c r="F51" s="21">
        <f>IFERROR(VLOOKUP(C51,BD!T:V,3,0),0)</f>
        <v>253</v>
      </c>
      <c r="G51" s="23">
        <f>VLOOKUP(C51,[1]BIC!$B:$K,10,0)</f>
        <v>5500</v>
      </c>
      <c r="H51" s="74">
        <f>IFERROR(VLOOKUP(C51,BD!T:W,4,0),0)</f>
        <v>6522.03</v>
      </c>
      <c r="I51" s="55">
        <f>H51/G51</f>
        <v>1.18582363636364</v>
      </c>
      <c r="J51" s="24">
        <f>G51-H51</f>
        <v>-1022.03</v>
      </c>
      <c r="K51" s="25">
        <f>J51/$C$7</f>
        <v>-340.676666666667</v>
      </c>
      <c r="L51" s="26">
        <f>IFERROR(VLOOKUP(C51,BD!Z:AC,4,0),0)</f>
        <v>157.57</v>
      </c>
      <c r="M51" s="27">
        <f>H51/$B$6*$C$6</f>
        <v>7609.035</v>
      </c>
      <c r="N51" s="28">
        <f>IFERROR(M51/G51,0)</f>
        <v>1.38346090909091</v>
      </c>
    </row>
    <row r="52" spans="2:14" x14ac:dyDescent="0.25">
      <c r="B52" s="21">
        <v>270</v>
      </c>
      <c r="C52" s="21">
        <v>3043</v>
      </c>
      <c r="D52" s="22" t="s">
        <v>567</v>
      </c>
      <c r="E52" s="21">
        <f>IFERROR(VLOOKUP(C52,BD!T:U,2,0),0)</f>
        <v>12</v>
      </c>
      <c r="F52" s="21">
        <f>IFERROR(VLOOKUP(C52,BD!T:V,3,0),0)</f>
        <v>409</v>
      </c>
      <c r="G52" s="23">
        <f>VLOOKUP(C52,[1]BIC!$B:$K,10,0)</f>
        <v>4700</v>
      </c>
      <c r="H52" s="74">
        <f>IFERROR(VLOOKUP(C52,BD!T:W,4,0),0)</f>
        <v>5451.02</v>
      </c>
      <c r="I52" s="55">
        <f>H52/G52</f>
        <v>1.1597914893617</v>
      </c>
      <c r="J52" s="24">
        <f>G52-H52</f>
        <v>-751.02</v>
      </c>
      <c r="K52" s="25">
        <f>J52/$C$7</f>
        <v>-250.34</v>
      </c>
      <c r="L52" s="26">
        <f>IFERROR(VLOOKUP(C52,BD!Z:AC,4,0),0)</f>
        <v>3949.88</v>
      </c>
      <c r="M52" s="27">
        <f>H52/$B$6*$C$6</f>
        <v>6359.52333333333</v>
      </c>
      <c r="N52" s="28">
        <f>IFERROR(M52/G52,0)</f>
        <v>1.35309007092199</v>
      </c>
    </row>
    <row r="53" spans="2:14" x14ac:dyDescent="0.25">
      <c r="B53" s="21">
        <v>220</v>
      </c>
      <c r="C53" s="21">
        <v>2354</v>
      </c>
      <c r="D53" s="22" t="s">
        <v>560</v>
      </c>
      <c r="E53" s="21">
        <f>IFERROR(VLOOKUP(C53,BD!T:U,2,0),0)</f>
        <v>4</v>
      </c>
      <c r="F53" s="21">
        <f>IFERROR(VLOOKUP(C53,BD!T:V,3,0),0)</f>
        <v>32</v>
      </c>
      <c r="G53" s="23">
        <f>VLOOKUP(C53,[1]BIC!$B:$K,10,0)</f>
        <v>1000</v>
      </c>
      <c r="H53" s="74">
        <f>IFERROR(VLOOKUP(C53,BD!T:W,4,0),0)</f>
        <v>1157.77</v>
      </c>
      <c r="I53" s="55">
        <f>H53/G53</f>
        <v>1.15777</v>
      </c>
      <c r="J53" s="24">
        <f>G53-H53</f>
        <v>-157.77</v>
      </c>
      <c r="K53" s="25">
        <f>J53/$C$7</f>
        <v>-52.59</v>
      </c>
      <c r="L53" s="26">
        <f>IFERROR(VLOOKUP(C53,BD!Z:AC,4,0),0)</f>
        <v>0</v>
      </c>
      <c r="M53" s="27">
        <f>H53/$B$6*$C$6</f>
        <v>1350.73166666667</v>
      </c>
      <c r="N53" s="28">
        <f>IFERROR(M53/G53,0)</f>
        <v>1.35073166666667</v>
      </c>
    </row>
    <row r="54" spans="2:14" x14ac:dyDescent="0.25">
      <c r="B54" s="21">
        <v>150</v>
      </c>
      <c r="C54" s="21">
        <v>1648</v>
      </c>
      <c r="D54" s="22" t="s">
        <v>184</v>
      </c>
      <c r="E54" s="21">
        <f>IFERROR(VLOOKUP(C54,BD!T:U,2,0),0)</f>
        <v>22</v>
      </c>
      <c r="F54" s="21">
        <f>IFERROR(VLOOKUP(C54,BD!T:V,3,0),0)</f>
        <v>155</v>
      </c>
      <c r="G54" s="23">
        <f>VLOOKUP(C54,[1]BIC!$B:$K,10,0)</f>
        <v>4700</v>
      </c>
      <c r="H54" s="74">
        <f>IFERROR(VLOOKUP(C54,BD!T:W,4,0),0)</f>
        <v>5500.19</v>
      </c>
      <c r="I54" s="55">
        <f>H54/G54</f>
        <v>1.17025319148936</v>
      </c>
      <c r="J54" s="24">
        <f>G54-H54</f>
        <v>-800.19</v>
      </c>
      <c r="K54" s="25">
        <f>J54/$C$7</f>
        <v>-266.73</v>
      </c>
      <c r="L54" s="26">
        <f>IFERROR(VLOOKUP(C54,BD!Z:AC,4,0),0)</f>
        <v>224.96</v>
      </c>
      <c r="M54" s="27">
        <f>H54/$B$6*$C$6</f>
        <v>6416.88833333333</v>
      </c>
      <c r="N54" s="28">
        <f>IFERROR(M54/G54,0)</f>
        <v>1.36529539007092</v>
      </c>
    </row>
    <row r="55" spans="2:14" x14ac:dyDescent="0.25">
      <c r="B55" s="21">
        <v>4980</v>
      </c>
      <c r="C55" s="21">
        <v>5055</v>
      </c>
      <c r="D55" s="22" t="s">
        <v>597</v>
      </c>
      <c r="E55" s="21">
        <f>IFERROR(VLOOKUP(C55,BD!T:U,2,0),0)</f>
        <v>4</v>
      </c>
      <c r="F55" s="21">
        <f>IFERROR(VLOOKUP(C55,BD!T:V,3,0),0)</f>
        <v>45</v>
      </c>
      <c r="G55" s="23">
        <f>VLOOKUP(C55,[1]BIC!$B:$K,10,0)</f>
        <v>1000</v>
      </c>
      <c r="H55" s="74">
        <f>IFERROR(VLOOKUP(C55,BD!T:W,4,0),0)</f>
        <v>1146.55</v>
      </c>
      <c r="I55" s="55">
        <f>H55/G55</f>
        <v>1.14655</v>
      </c>
      <c r="J55" s="24">
        <f>G55-H55</f>
        <v>-146.55</v>
      </c>
      <c r="K55" s="22">
        <v>-48.85</v>
      </c>
      <c r="L55" s="22">
        <v>0</v>
      </c>
      <c r="M55" s="22">
        <v>1337.64166666667</v>
      </c>
      <c r="N55" s="21">
        <v>1.33764166666667</v>
      </c>
    </row>
    <row r="56" spans="2:14" x14ac:dyDescent="0.25">
      <c r="B56" s="21">
        <v>370</v>
      </c>
      <c r="C56" s="21">
        <v>3850</v>
      </c>
      <c r="D56" s="22" t="s">
        <v>562</v>
      </c>
      <c r="E56" s="21">
        <f>IFERROR(VLOOKUP(C56,BD!T:U,2,0),0)</f>
        <v>5</v>
      </c>
      <c r="F56" s="21">
        <f>IFERROR(VLOOKUP(C56,BD!T:V,3,0),0)</f>
        <v>98</v>
      </c>
      <c r="G56" s="23">
        <f>VLOOKUP(C56,[1]BIC!$B:$K,10,0)</f>
        <v>3400</v>
      </c>
      <c r="H56" s="74">
        <f>IFERROR(VLOOKUP(C56,BD!T:W,4,0),0)</f>
        <v>3845.58</v>
      </c>
      <c r="I56" s="55">
        <f>H56/G56</f>
        <v>1.13105294117647</v>
      </c>
      <c r="J56" s="24">
        <f>G56-H56</f>
        <v>-445.58</v>
      </c>
      <c r="K56" s="25">
        <f>J56/$C$7</f>
        <v>-148.526666666667</v>
      </c>
      <c r="L56" s="26">
        <f>IFERROR(VLOOKUP(C56,BD!Z:AC,4,0),0)</f>
        <v>0</v>
      </c>
      <c r="M56" s="27">
        <f>H56/$B$6*$C$6</f>
        <v>4486.51</v>
      </c>
      <c r="N56" s="28">
        <f>IFERROR(M56/G56,0)</f>
        <v>1.31956176470588</v>
      </c>
    </row>
    <row r="57" spans="2:14" x14ac:dyDescent="0.25">
      <c r="B57" s="21">
        <v>4980</v>
      </c>
      <c r="C57" s="21">
        <v>3123</v>
      </c>
      <c r="D57" s="22" t="s">
        <v>356</v>
      </c>
      <c r="E57" s="21">
        <f>IFERROR(VLOOKUP(C57,BD!T:U,2,0),0)</f>
        <v>10</v>
      </c>
      <c r="F57" s="21">
        <f>IFERROR(VLOOKUP(C57,BD!T:V,3,0),0)</f>
        <v>76</v>
      </c>
      <c r="G57" s="23">
        <f>VLOOKUP(C57,[1]BIC!$B:$K,10,0)</f>
        <v>1600</v>
      </c>
      <c r="H57" s="74">
        <f>IFERROR(VLOOKUP(C57,BD!T:W,4,0),0)</f>
        <v>1802.16</v>
      </c>
      <c r="I57" s="55">
        <f>H57/G57</f>
        <v>1.12635</v>
      </c>
      <c r="J57" s="24">
        <f>G57-H57</f>
        <v>-202.16</v>
      </c>
      <c r="K57" s="25">
        <f>J57/$C$7</f>
        <v>-67.3866666666667</v>
      </c>
      <c r="L57" s="26">
        <f>IFERROR(VLOOKUP(C57,BD!Z:AC,4,0),0)</f>
        <v>0</v>
      </c>
      <c r="M57" s="27">
        <f>H57/$B$6*$C$6</f>
        <v>2102.52</v>
      </c>
      <c r="N57" s="28">
        <f>IFERROR(M57/G57,0)</f>
        <v>1.314075</v>
      </c>
    </row>
    <row r="58" spans="2:14" x14ac:dyDescent="0.25">
      <c r="B58" s="21">
        <v>260</v>
      </c>
      <c r="C58" s="21">
        <v>2686</v>
      </c>
      <c r="D58" s="22" t="s">
        <v>227</v>
      </c>
      <c r="E58" s="21">
        <f>IFERROR(VLOOKUP(C58,BD!T:U,2,0),0)</f>
        <v>3</v>
      </c>
      <c r="F58" s="21">
        <f>IFERROR(VLOOKUP(C58,BD!T:V,3,0),0)</f>
        <v>53</v>
      </c>
      <c r="G58" s="23">
        <f>VLOOKUP(C58,[1]BIC!$B:$K,10,0)</f>
        <v>1000</v>
      </c>
      <c r="H58" s="74">
        <f>IFERROR(VLOOKUP(C58,BD!T:W,4,0),0)</f>
        <v>1257.82</v>
      </c>
      <c r="I58" s="55">
        <f>H58/G58</f>
        <v>1.25782</v>
      </c>
      <c r="J58" s="24">
        <f>G58-H58</f>
        <v>-257.82</v>
      </c>
      <c r="K58" s="25">
        <f>J58/$C$7</f>
        <v>-85.94</v>
      </c>
      <c r="L58" s="26">
        <f>IFERROR(VLOOKUP(C58,BD!Z:AC,4,0),0)</f>
        <v>0</v>
      </c>
      <c r="M58" s="27">
        <f>H58/$B$6*$C$6</f>
        <v>1467.45666666667</v>
      </c>
      <c r="N58" s="28">
        <f>IFERROR(M58/G58,0)</f>
        <v>1.46745666666667</v>
      </c>
    </row>
    <row r="59" spans="2:14" x14ac:dyDescent="0.25">
      <c r="B59" s="21">
        <v>450</v>
      </c>
      <c r="C59" s="21">
        <v>3100</v>
      </c>
      <c r="D59" s="22" t="s">
        <v>354</v>
      </c>
      <c r="E59" s="21">
        <f>IFERROR(VLOOKUP(C59,BD!T:U,2,0),0)</f>
        <v>8</v>
      </c>
      <c r="F59" s="21">
        <f>IFERROR(VLOOKUP(C59,BD!T:V,3,0),0)</f>
        <v>158</v>
      </c>
      <c r="G59" s="23">
        <f>VLOOKUP(C59,[1]BIC!$B:$K,10,0)</f>
        <v>4100</v>
      </c>
      <c r="H59" s="74">
        <f>IFERROR(VLOOKUP(C59,BD!T:W,4,0),0)</f>
        <v>4513.83</v>
      </c>
      <c r="I59" s="55">
        <f>H59/G59</f>
        <v>1.10093414634146</v>
      </c>
      <c r="J59" s="24">
        <f>G59-H59</f>
        <v>-413.83</v>
      </c>
      <c r="K59" s="25">
        <f>J59/$C$7</f>
        <v>-137.943333333333</v>
      </c>
      <c r="L59" s="26">
        <f>IFERROR(VLOOKUP(C59,BD!Z:AC,4,0),0)</f>
        <v>0</v>
      </c>
      <c r="M59" s="27">
        <f>H59/$B$6*$C$6</f>
        <v>5266.135</v>
      </c>
      <c r="N59" s="28">
        <f>IFERROR(M59/G59,0)</f>
        <v>1.28442317073171</v>
      </c>
    </row>
    <row r="60" spans="2:14" x14ac:dyDescent="0.25">
      <c r="B60" s="21">
        <v>450</v>
      </c>
      <c r="C60" s="21">
        <v>4551</v>
      </c>
      <c r="D60" s="22" t="s">
        <v>139</v>
      </c>
      <c r="E60" s="21">
        <f>IFERROR(VLOOKUP(C60,BD!T:U,2,0),0)</f>
        <v>1</v>
      </c>
      <c r="F60" s="21">
        <f>IFERROR(VLOOKUP(C60,BD!T:V,3,0),0)</f>
        <v>6</v>
      </c>
      <c r="G60" s="23">
        <f>VLOOKUP(C60,[1]BIC!$B:$K,10,0)</f>
        <v>1000</v>
      </c>
      <c r="H60" s="74">
        <f>IFERROR(VLOOKUP(C60,BD!T:W,4,0),0)</f>
        <v>1094.52</v>
      </c>
      <c r="I60" s="55">
        <f>H60/G60</f>
        <v>1.09452</v>
      </c>
      <c r="J60" s="24">
        <f>G60-H60</f>
        <v>-94.52</v>
      </c>
      <c r="K60" s="25">
        <f>J60/$C$7</f>
        <v>-31.5066666666667</v>
      </c>
      <c r="L60" s="26">
        <f>IFERROR(VLOOKUP(C60,BD!Z:AC,4,0),0)</f>
        <v>0</v>
      </c>
      <c r="M60" s="27">
        <f>H60/$B$6*$C$6</f>
        <v>1276.94</v>
      </c>
      <c r="N60" s="28">
        <f>IFERROR(M60/G60,0)</f>
        <v>1.27694</v>
      </c>
    </row>
    <row r="61" spans="2:14" x14ac:dyDescent="0.25">
      <c r="B61" s="21">
        <v>180</v>
      </c>
      <c r="C61" s="21">
        <v>1971</v>
      </c>
      <c r="D61" s="22" t="s">
        <v>306</v>
      </c>
      <c r="E61" s="21">
        <f>IFERROR(VLOOKUP(C61,BD!T:U,2,0),0)</f>
        <v>6</v>
      </c>
      <c r="F61" s="21">
        <f>IFERROR(VLOOKUP(C61,BD!T:V,3,0),0)</f>
        <v>251</v>
      </c>
      <c r="G61" s="23">
        <f>VLOOKUP(C61,[1]BIC!$B:$K,10,0)</f>
        <v>7100</v>
      </c>
      <c r="H61" s="74">
        <f>IFERROR(VLOOKUP(C61,BD!T:W,4,0),0)</f>
        <v>7760.3</v>
      </c>
      <c r="I61" s="55">
        <f>H61/G61</f>
        <v>1.093</v>
      </c>
      <c r="J61" s="24">
        <f>G61-H61</f>
        <v>-660.3</v>
      </c>
      <c r="K61" s="25">
        <f>J61/$C$7</f>
        <v>-220.1</v>
      </c>
      <c r="L61" s="26">
        <f>IFERROR(VLOOKUP(C61,BD!Z:AC,4,0),0)</f>
        <v>573.55</v>
      </c>
      <c r="M61" s="27">
        <f>H61/$B$6*$C$6</f>
        <v>9053.68333333333</v>
      </c>
      <c r="N61" s="28">
        <f>IFERROR(M61/G61,0)</f>
        <v>1.27516666666667</v>
      </c>
    </row>
    <row r="62" spans="2:14" x14ac:dyDescent="0.25">
      <c r="B62" s="21">
        <v>270</v>
      </c>
      <c r="C62" s="21">
        <v>2721</v>
      </c>
      <c r="D62" s="22" t="s">
        <v>384</v>
      </c>
      <c r="E62" s="21">
        <f>IFERROR(VLOOKUP(C62,BD!T:U,2,0),0)</f>
        <v>4</v>
      </c>
      <c r="F62" s="21">
        <f>IFERROR(VLOOKUP(C62,BD!T:V,3,0),0)</f>
        <v>248</v>
      </c>
      <c r="G62" s="23">
        <f>VLOOKUP(C62,[1]BIC!$B:$K,10,0)</f>
        <v>3700</v>
      </c>
      <c r="H62" s="74">
        <f>IFERROR(VLOOKUP(C62,BD!T:W,4,0),0)</f>
        <v>4030.43</v>
      </c>
      <c r="I62" s="55">
        <f>H62/G62</f>
        <v>1.08930540540541</v>
      </c>
      <c r="J62" s="24">
        <f>G62-H62</f>
        <v>-330.43</v>
      </c>
      <c r="K62" s="25">
        <f>J62/$C$7</f>
        <v>-110.143333333333</v>
      </c>
      <c r="L62" s="26">
        <f>IFERROR(VLOOKUP(C62,BD!Z:AC,4,0),0)</f>
        <v>0</v>
      </c>
      <c r="M62" s="27">
        <f>H62/$B$6*$C$6</f>
        <v>4702.16833333333</v>
      </c>
      <c r="N62" s="28">
        <f>IFERROR(M62/G62,0)</f>
        <v>1.27085630630631</v>
      </c>
    </row>
    <row r="63" spans="2:14" x14ac:dyDescent="0.25">
      <c r="B63" s="21">
        <v>320</v>
      </c>
      <c r="C63" s="21">
        <v>3229</v>
      </c>
      <c r="D63" s="22" t="s">
        <v>187</v>
      </c>
      <c r="E63" s="21">
        <f>IFERROR(VLOOKUP(C63,BD!T:U,2,0),0)</f>
        <v>9</v>
      </c>
      <c r="F63" s="21">
        <f>IFERROR(VLOOKUP(C63,BD!T:V,3,0),0)</f>
        <v>55</v>
      </c>
      <c r="G63" s="23">
        <f>VLOOKUP(C63,[1]BIC!$B:$K,10,0)</f>
        <v>1600</v>
      </c>
      <c r="H63" s="74">
        <f>IFERROR(VLOOKUP(C63,BD!T:W,4,0),0)</f>
        <v>1723.26</v>
      </c>
      <c r="I63" s="55">
        <f>H63/G63</f>
        <v>1.0770375</v>
      </c>
      <c r="J63" s="24">
        <f>G63-H63</f>
        <v>-123.26</v>
      </c>
      <c r="K63" s="25">
        <f>J63/$C$7</f>
        <v>-41.0866666666667</v>
      </c>
      <c r="L63" s="26">
        <f>IFERROR(VLOOKUP(C63,BD!Z:AC,4,0),0)</f>
        <v>173.73</v>
      </c>
      <c r="M63" s="27">
        <f>H63/$B$6*$C$6</f>
        <v>2010.47</v>
      </c>
      <c r="N63" s="28">
        <f>IFERROR(M63/G63,0)</f>
        <v>1.25654375</v>
      </c>
    </row>
    <row r="64" spans="2:14" x14ac:dyDescent="0.25">
      <c r="B64" s="21">
        <v>555</v>
      </c>
      <c r="C64" s="21">
        <v>5960</v>
      </c>
      <c r="D64" s="22" t="s">
        <v>421</v>
      </c>
      <c r="E64" s="21">
        <f>IFERROR(VLOOKUP(C64,BD!T:U,2,0),0)</f>
        <v>4</v>
      </c>
      <c r="F64" s="21">
        <f>IFERROR(VLOOKUP(C64,BD!T:V,3,0),0)</f>
        <v>43</v>
      </c>
      <c r="G64" s="23">
        <f>VLOOKUP(C64,[1]BIC!$B:$K,10,0)</f>
        <v>1200</v>
      </c>
      <c r="H64" s="74">
        <f>IFERROR(VLOOKUP(C64,BD!T:W,4,0),0)</f>
        <v>1265.04</v>
      </c>
      <c r="I64" s="55">
        <f>H64/G64</f>
        <v>1.0542</v>
      </c>
      <c r="J64" s="24">
        <f>G64-H64</f>
        <v>-65.04</v>
      </c>
      <c r="K64" s="25">
        <f>J64/$C$7</f>
        <v>-21.68</v>
      </c>
      <c r="L64" s="26">
        <f>IFERROR(VLOOKUP(C64,BD!Z:AC,4,0),0)</f>
        <v>178.65</v>
      </c>
      <c r="M64" s="27">
        <f>H64/$B$6*$C$6</f>
        <v>1475.88</v>
      </c>
      <c r="N64" s="28">
        <f>IFERROR(M64/G64,0)</f>
        <v>1.2299</v>
      </c>
    </row>
    <row r="65" spans="2:14" x14ac:dyDescent="0.25">
      <c r="B65" s="21">
        <v>400</v>
      </c>
      <c r="C65" s="21">
        <v>4217</v>
      </c>
      <c r="D65" s="22" t="s">
        <v>107</v>
      </c>
      <c r="E65" s="21">
        <f>IFERROR(VLOOKUP(C65,BD!T:U,2,0),0)</f>
        <v>11</v>
      </c>
      <c r="F65" s="21">
        <f>IFERROR(VLOOKUP(C65,BD!T:V,3,0),0)</f>
        <v>64</v>
      </c>
      <c r="G65" s="23">
        <f>VLOOKUP(C65,[1]BIC!$B:$K,10,0)</f>
        <v>1200</v>
      </c>
      <c r="H65" s="74">
        <f>IFERROR(VLOOKUP(C65,BD!T:W,4,0),0)</f>
        <v>1308.97</v>
      </c>
      <c r="I65" s="55">
        <f>H65/G65</f>
        <v>1.09080833333333</v>
      </c>
      <c r="J65" s="24">
        <f>G65-H65</f>
        <v>-108.97</v>
      </c>
      <c r="K65" s="25">
        <f>J65/$C$7</f>
        <v>-36.3233333333333</v>
      </c>
      <c r="L65" s="26">
        <f>IFERROR(VLOOKUP(C65,BD!Z:AC,4,0),0)</f>
        <v>757.87</v>
      </c>
      <c r="M65" s="27">
        <f>H65/$B$6*$C$6</f>
        <v>1527.13166666667</v>
      </c>
      <c r="N65" s="28">
        <f>IFERROR(M65/G65,0)</f>
        <v>1.27260972222222</v>
      </c>
    </row>
    <row r="66" spans="2:14" x14ac:dyDescent="0.25">
      <c r="B66" s="21">
        <v>777</v>
      </c>
      <c r="C66" s="21">
        <v>7775</v>
      </c>
      <c r="D66" s="22" t="s">
        <v>600</v>
      </c>
      <c r="E66" s="21">
        <f>IFERROR(VLOOKUP(C66,BD!T:U,2,0),0)</f>
        <v>5</v>
      </c>
      <c r="F66" s="21">
        <f>IFERROR(VLOOKUP(C66,BD!T:V,3,0),0)</f>
        <v>8</v>
      </c>
      <c r="G66" s="23">
        <f>VLOOKUP(C66,[1]BIC!$B:$K,10,0)</f>
        <v>1000</v>
      </c>
      <c r="H66" s="74">
        <f>IFERROR(VLOOKUP(C66,BD!T:W,4,0),0)</f>
        <v>1016.14</v>
      </c>
      <c r="I66" s="55">
        <f>H66/G66</f>
        <v>1.01614</v>
      </c>
      <c r="J66" s="24">
        <f>G66-H66</f>
        <v>-16.14</v>
      </c>
      <c r="K66" s="25">
        <f>J66/$C$7</f>
        <v>-5.38</v>
      </c>
      <c r="L66" s="26">
        <f>IFERROR(VLOOKUP(C66,BD!Z:AC,4,0),0)</f>
        <v>0</v>
      </c>
      <c r="M66" s="27">
        <f>H66/$B$6*$C$6</f>
        <v>1185.49666666667</v>
      </c>
      <c r="N66" s="28">
        <f>IFERROR(M66/G66,0)</f>
        <v>1.18549666666667</v>
      </c>
    </row>
    <row r="67" spans="2:14" x14ac:dyDescent="0.25">
      <c r="B67" s="21">
        <v>450</v>
      </c>
      <c r="C67" s="21">
        <v>302</v>
      </c>
      <c r="D67" s="22" t="s">
        <v>161</v>
      </c>
      <c r="E67" s="21">
        <f>IFERROR(VLOOKUP(C67,BD!T:U,2,0),0)</f>
        <v>13</v>
      </c>
      <c r="F67" s="21">
        <f>IFERROR(VLOOKUP(C67,BD!T:V,3,0),0)</f>
        <v>49</v>
      </c>
      <c r="G67" s="23">
        <f>VLOOKUP(C67,[1]BIC!$B:$K,10,0)</f>
        <v>2000</v>
      </c>
      <c r="H67" s="74">
        <f>IFERROR(VLOOKUP(C67,BD!T:W,4,0),0)</f>
        <v>2031.9</v>
      </c>
      <c r="I67" s="55">
        <f>H67/G67</f>
        <v>1.01595</v>
      </c>
      <c r="J67" s="24">
        <f>G67-H67</f>
        <v>-31.9000000000001</v>
      </c>
      <c r="K67" s="25">
        <f>J67/$C$7</f>
        <v>-10.6333333333334</v>
      </c>
      <c r="L67" s="26">
        <f>IFERROR(VLOOKUP(C67,BD!Z:AC,4,0),0)</f>
        <v>0</v>
      </c>
      <c r="M67" s="27">
        <f>H67/$B$6*$C$6</f>
        <v>2370.55</v>
      </c>
      <c r="N67" s="28">
        <f>IFERROR(M67/G67,0)</f>
        <v>1.185275</v>
      </c>
    </row>
    <row r="68" spans="2:14" x14ac:dyDescent="0.25">
      <c r="B68" s="21">
        <v>340</v>
      </c>
      <c r="C68" s="21">
        <v>3592</v>
      </c>
      <c r="D68" s="22" t="s">
        <v>134</v>
      </c>
      <c r="E68" s="21">
        <f>IFERROR(VLOOKUP(C68,BD!T:U,2,0),0)</f>
        <v>13</v>
      </c>
      <c r="F68" s="21">
        <f>IFERROR(VLOOKUP(C68,BD!T:V,3,0),0)</f>
        <v>54</v>
      </c>
      <c r="G68" s="23">
        <f>VLOOKUP(C68,[1]BIC!$B:$K,10,0)</f>
        <v>2400</v>
      </c>
      <c r="H68" s="74">
        <f>IFERROR(VLOOKUP(C68,BD!T:W,4,0),0)</f>
        <v>2463.99</v>
      </c>
      <c r="I68" s="55">
        <f>H68/G68</f>
        <v>1.0266625</v>
      </c>
      <c r="J68" s="24">
        <f>G68-H68</f>
        <v>-63.9899999999998</v>
      </c>
      <c r="K68" s="25">
        <f>J68/$C$7</f>
        <v>-21.3299999999999</v>
      </c>
      <c r="L68" s="26">
        <f>IFERROR(VLOOKUP(C68,BD!Z:AC,4,0),0)</f>
        <v>103.63</v>
      </c>
      <c r="M68" s="27">
        <f>H68/$B$6*$C$6</f>
        <v>2874.655</v>
      </c>
      <c r="N68" s="28">
        <f>IFERROR(M68/G68,0)</f>
        <v>1.19777291666667</v>
      </c>
    </row>
    <row r="69" spans="2:14" x14ac:dyDescent="0.25">
      <c r="B69" s="21">
        <v>104</v>
      </c>
      <c r="C69" s="21">
        <v>4141</v>
      </c>
      <c r="D69" s="22" t="s">
        <v>115</v>
      </c>
      <c r="E69" s="21">
        <f>IFERROR(VLOOKUP(C69,BD!T:U,2,0),0)</f>
        <v>7</v>
      </c>
      <c r="F69" s="21">
        <f>IFERROR(VLOOKUP(C69,BD!T:V,3,0),0)</f>
        <v>17</v>
      </c>
      <c r="G69" s="23">
        <f>VLOOKUP(C69,[1]BIC!$B:$K,10,0)</f>
        <v>1800</v>
      </c>
      <c r="H69" s="74">
        <f>IFERROR(VLOOKUP(C69,BD!T:W,4,0),0)</f>
        <v>1791.8</v>
      </c>
      <c r="I69" s="55">
        <f>H69/G69</f>
        <v>0.995444444444444</v>
      </c>
      <c r="J69" s="24">
        <f>G69-H69</f>
        <v>8.20000000000005</v>
      </c>
      <c r="K69" s="25">
        <f>J69/$C$7</f>
        <v>2.73333333333335</v>
      </c>
      <c r="L69" s="26">
        <f>IFERROR(VLOOKUP(C69,BD!Z:AC,4,0),0)</f>
        <v>45.97</v>
      </c>
      <c r="M69" s="27">
        <f>H69/$B$6*$C$6</f>
        <v>2090.43333333333</v>
      </c>
      <c r="N69" s="28">
        <f>IFERROR(M69/G69,0)</f>
        <v>1.16135185185185</v>
      </c>
    </row>
    <row r="70" spans="2:14" x14ac:dyDescent="0.25">
      <c r="B70" s="21">
        <v>320</v>
      </c>
      <c r="C70" s="21">
        <v>3254</v>
      </c>
      <c r="D70" s="22" t="s">
        <v>177</v>
      </c>
      <c r="E70" s="21">
        <f>IFERROR(VLOOKUP(C70,BD!T:U,2,0),0)</f>
        <v>4</v>
      </c>
      <c r="F70" s="21">
        <f>IFERROR(VLOOKUP(C70,BD!T:V,3,0),0)</f>
        <v>49</v>
      </c>
      <c r="G70" s="23">
        <f>VLOOKUP(C70,[1]BIC!$B:$K,10,0)</f>
        <v>1000</v>
      </c>
      <c r="H70" s="74">
        <f>IFERROR(VLOOKUP(C70,BD!T:W,4,0),0)</f>
        <v>993.4</v>
      </c>
      <c r="I70" s="55">
        <f>H70/G70</f>
        <v>0.9934</v>
      </c>
      <c r="J70" s="24">
        <f>G70-H70</f>
        <v>6.60000000000002</v>
      </c>
      <c r="K70" s="25">
        <f>J70/$C$7</f>
        <v>2.20000000000001</v>
      </c>
      <c r="L70" s="26">
        <f>IFERROR(VLOOKUP(C70,BD!Z:AC,4,0),0)</f>
        <v>0</v>
      </c>
      <c r="M70" s="27">
        <f>H70/$B$6*$C$6</f>
        <v>1158.96666666667</v>
      </c>
      <c r="N70" s="28">
        <f>IFERROR(M70/G70,0)</f>
        <v>1.15896666666667</v>
      </c>
    </row>
    <row r="71" spans="2:14" x14ac:dyDescent="0.25">
      <c r="B71" s="21">
        <v>270</v>
      </c>
      <c r="C71" s="21">
        <v>4024</v>
      </c>
      <c r="D71" s="22" t="s">
        <v>391</v>
      </c>
      <c r="E71" s="21">
        <f>IFERROR(VLOOKUP(C71,BD!T:U,2,0),0)</f>
        <v>4</v>
      </c>
      <c r="F71" s="21">
        <f>IFERROR(VLOOKUP(C71,BD!T:V,3,0),0)</f>
        <v>124</v>
      </c>
      <c r="G71" s="23">
        <f>VLOOKUP(C71,[1]BIC!$B:$K,10,0)</f>
        <v>2600</v>
      </c>
      <c r="H71" s="74">
        <f>IFERROR(VLOOKUP(C71,BD!T:W,4,0),0)</f>
        <v>2538.69</v>
      </c>
      <c r="I71" s="55">
        <f>H71/G71</f>
        <v>0.976419230769231</v>
      </c>
      <c r="J71" s="24">
        <f>G71-H71</f>
        <v>61.3099999999999</v>
      </c>
      <c r="K71" s="25">
        <f>J71/$C$7</f>
        <v>20.4366666666666</v>
      </c>
      <c r="L71" s="26">
        <f>IFERROR(VLOOKUP(C71,BD!Z:AC,4,0),0)</f>
        <v>0</v>
      </c>
      <c r="M71" s="27">
        <f>H71/$B$6*$C$6</f>
        <v>2961.805</v>
      </c>
      <c r="N71" s="28">
        <f>IFERROR(M71/G71,0)</f>
        <v>1.13915576923077</v>
      </c>
    </row>
    <row r="72" spans="2:14" x14ac:dyDescent="0.25">
      <c r="B72" s="21">
        <v>180</v>
      </c>
      <c r="C72" s="21">
        <v>3065</v>
      </c>
      <c r="D72" s="22" t="s">
        <v>45</v>
      </c>
      <c r="E72" s="21">
        <f>IFERROR(VLOOKUP(C72,BD!T:U,2,0),0)</f>
        <v>19</v>
      </c>
      <c r="F72" s="21">
        <f>IFERROR(VLOOKUP(C72,BD!T:V,3,0),0)</f>
        <v>137</v>
      </c>
      <c r="G72" s="23">
        <f>VLOOKUP(C72,[1]BIC!$B:$K,10,0)</f>
        <v>4400</v>
      </c>
      <c r="H72" s="74">
        <f>IFERROR(VLOOKUP(C72,BD!T:W,4,0),0)</f>
        <v>4255.68</v>
      </c>
      <c r="I72" s="55">
        <f>H72/G72</f>
        <v>0.9672</v>
      </c>
      <c r="J72" s="24">
        <f>G72-H72</f>
        <v>144.32</v>
      </c>
      <c r="K72" s="25">
        <f>J72/$C$7</f>
        <v>48.1066666666666</v>
      </c>
      <c r="L72" s="26">
        <f>IFERROR(VLOOKUP(C72,BD!Z:AC,4,0),0)</f>
        <v>289.44</v>
      </c>
      <c r="M72" s="27">
        <f>H72/$B$6*$C$6</f>
        <v>4964.96</v>
      </c>
      <c r="N72" s="28">
        <f>IFERROR(M72/G72,0)</f>
        <v>1.1284</v>
      </c>
    </row>
    <row r="73" spans="2:14" x14ac:dyDescent="0.25">
      <c r="B73" s="21">
        <v>450</v>
      </c>
      <c r="C73" s="21">
        <v>4541</v>
      </c>
      <c r="D73" s="22" t="s">
        <v>86</v>
      </c>
      <c r="E73" s="21">
        <f>IFERROR(VLOOKUP(C73,BD!T:U,2,0),0)</f>
        <v>4</v>
      </c>
      <c r="F73" s="21">
        <f>IFERROR(VLOOKUP(C73,BD!T:V,3,0),0)</f>
        <v>58</v>
      </c>
      <c r="G73" s="23">
        <f>VLOOKUP(C73,[1]BIC!$B:$K,10,0)</f>
        <v>2000</v>
      </c>
      <c r="H73" s="74">
        <f>IFERROR(VLOOKUP(C73,BD!T:W,4,0),0)</f>
        <v>2212.48</v>
      </c>
      <c r="I73" s="55">
        <f>H73/G73</f>
        <v>1.10624</v>
      </c>
      <c r="J73" s="24">
        <f>G73-H73</f>
        <v>-212.48</v>
      </c>
      <c r="K73" s="25">
        <f>J73/$C$7</f>
        <v>-70.8266666666667</v>
      </c>
      <c r="L73" s="26">
        <f>IFERROR(VLOOKUP(C73,BD!Z:AC,4,0),0)</f>
        <v>0</v>
      </c>
      <c r="M73" s="27">
        <f>H73/$B$6*$C$6</f>
        <v>2581.22666666667</v>
      </c>
      <c r="N73" s="28">
        <f>IFERROR(M73/G73,0)</f>
        <v>1.29061333333333</v>
      </c>
    </row>
    <row r="74" spans="2:14" x14ac:dyDescent="0.25">
      <c r="B74" s="21">
        <v>104</v>
      </c>
      <c r="C74" s="21">
        <v>4352</v>
      </c>
      <c r="D74" s="22" t="s">
        <v>145</v>
      </c>
      <c r="E74" s="21">
        <f>IFERROR(VLOOKUP(C74,BD!T:U,2,0),0)</f>
        <v>11</v>
      </c>
      <c r="F74" s="21">
        <f>IFERROR(VLOOKUP(C74,BD!T:V,3,0),0)</f>
        <v>139</v>
      </c>
      <c r="G74" s="23">
        <f>VLOOKUP(C74,[1]BIC!$B:$K,10,0)</f>
        <v>4700</v>
      </c>
      <c r="H74" s="74">
        <f>IFERROR(VLOOKUP(C74,BD!T:W,4,0),0)</f>
        <v>4539.38</v>
      </c>
      <c r="I74" s="55">
        <f>H74/G74</f>
        <v>0.965825531914894</v>
      </c>
      <c r="J74" s="24">
        <f>G74-H74</f>
        <v>160.62</v>
      </c>
      <c r="K74" s="25">
        <f>J74/$C$7</f>
        <v>53.54</v>
      </c>
      <c r="L74" s="26">
        <f>IFERROR(VLOOKUP(C74,BD!Z:AC,4,0),0)</f>
        <v>1089.5</v>
      </c>
      <c r="M74" s="27">
        <f>H74/$B$6*$C$6</f>
        <v>5295.94333333333</v>
      </c>
      <c r="N74" s="28">
        <f>IFERROR(M74/G74,0)</f>
        <v>1.12679645390071</v>
      </c>
    </row>
    <row r="75" spans="2:14" x14ac:dyDescent="0.25">
      <c r="B75" s="21">
        <v>150</v>
      </c>
      <c r="C75" s="21">
        <v>1565</v>
      </c>
      <c r="D75" s="22" t="s">
        <v>146</v>
      </c>
      <c r="E75" s="21">
        <f>IFERROR(VLOOKUP(C75,BD!T:U,2,0),0)</f>
        <v>14</v>
      </c>
      <c r="F75" s="21">
        <f>IFERROR(VLOOKUP(C75,BD!T:V,3,0),0)</f>
        <v>129</v>
      </c>
      <c r="G75" s="23">
        <f>VLOOKUP(C75,[1]BIC!$B:$K,10,0)</f>
        <v>5500</v>
      </c>
      <c r="H75" s="74">
        <f>IFERROR(VLOOKUP(C75,BD!T:W,4,0),0)</f>
        <v>6236.31</v>
      </c>
      <c r="I75" s="55">
        <f>H75/G75</f>
        <v>1.13387454545455</v>
      </c>
      <c r="J75" s="24">
        <f>G75-H75</f>
        <v>-736.31</v>
      </c>
      <c r="K75" s="25">
        <f>J75/$C$7</f>
        <v>-245.436666666667</v>
      </c>
      <c r="L75" s="26">
        <f>IFERROR(VLOOKUP(C75,BD!Z:AC,4,0),0)</f>
        <v>538.69</v>
      </c>
      <c r="M75" s="27">
        <f>H75/$B$6*$C$6</f>
        <v>7275.695</v>
      </c>
      <c r="N75" s="28">
        <f>IFERROR(M75/G75,0)</f>
        <v>1.32285363636364</v>
      </c>
    </row>
    <row r="76" spans="2:14" x14ac:dyDescent="0.25">
      <c r="B76" s="21">
        <v>650</v>
      </c>
      <c r="C76" s="21">
        <v>6533</v>
      </c>
      <c r="D76" s="22" t="s">
        <v>118</v>
      </c>
      <c r="E76" s="21">
        <f>IFERROR(VLOOKUP(C76,BD!T:U,2,0),0)</f>
        <v>11</v>
      </c>
      <c r="F76" s="21">
        <f>IFERROR(VLOOKUP(C76,BD!T:V,3,0),0)</f>
        <v>52</v>
      </c>
      <c r="G76" s="23">
        <f>VLOOKUP(C76,[1]BIC!$B:$K,10,0)</f>
        <v>1300</v>
      </c>
      <c r="H76" s="74">
        <f>IFERROR(VLOOKUP(C76,BD!T:W,4,0),0)</f>
        <v>1245.92</v>
      </c>
      <c r="I76" s="55">
        <f>H76/G76</f>
        <v>0.9584</v>
      </c>
      <c r="J76" s="24">
        <f>G76-H76</f>
        <v>54.0799999999999</v>
      </c>
      <c r="K76" s="25">
        <f>J76/$C$7</f>
        <v>18.0266666666666</v>
      </c>
      <c r="L76" s="26">
        <f>IFERROR(VLOOKUP(C76,BD!Z:AC,4,0),0)</f>
        <v>19.34</v>
      </c>
      <c r="M76" s="27">
        <f>H76/$B$6*$C$6</f>
        <v>1453.57333333333</v>
      </c>
      <c r="N76" s="28">
        <f>IFERROR(M76/G76,0)</f>
        <v>1.11813333333333</v>
      </c>
    </row>
    <row r="77" spans="2:14" x14ac:dyDescent="0.25">
      <c r="B77" s="21">
        <v>250</v>
      </c>
      <c r="C77" s="21">
        <v>5211</v>
      </c>
      <c r="D77" s="22" t="s">
        <v>50</v>
      </c>
      <c r="E77" s="21">
        <f>IFERROR(VLOOKUP(C77,BD!T:U,2,0),0)</f>
        <v>11</v>
      </c>
      <c r="F77" s="21">
        <f>IFERROR(VLOOKUP(C77,BD!T:V,3,0),0)</f>
        <v>686</v>
      </c>
      <c r="G77" s="23">
        <f>VLOOKUP(C77,[1]BIC!$B:$K,10,0)</f>
        <v>14000</v>
      </c>
      <c r="H77" s="74">
        <f>IFERROR(VLOOKUP(C77,BD!T:W,4,0),0)</f>
        <v>13396.06</v>
      </c>
      <c r="I77" s="55">
        <f>H77/G77</f>
        <v>0.956861428571429</v>
      </c>
      <c r="J77" s="24">
        <f>G77-H77</f>
        <v>603.940000000001</v>
      </c>
      <c r="K77" s="25">
        <f>J77/$C$7</f>
        <v>201.313333333334</v>
      </c>
      <c r="L77" s="26">
        <f>IFERROR(VLOOKUP(C77,BD!Z:AC,4,0),0)</f>
        <v>441.1</v>
      </c>
      <c r="M77" s="27">
        <f>H77/$B$6*$C$6</f>
        <v>15628.7366666667</v>
      </c>
      <c r="N77" s="28">
        <f>IFERROR(M77/G77,0)</f>
        <v>1.11633833333333</v>
      </c>
    </row>
    <row r="78" spans="2:14" x14ac:dyDescent="0.25">
      <c r="B78" s="21">
        <v>150</v>
      </c>
      <c r="C78" s="21">
        <v>2783</v>
      </c>
      <c r="D78" s="22" t="s">
        <v>191</v>
      </c>
      <c r="E78" s="21">
        <f>IFERROR(VLOOKUP(C78,BD!T:U,2,0),0)</f>
        <v>14</v>
      </c>
      <c r="F78" s="21">
        <f>IFERROR(VLOOKUP(C78,BD!T:V,3,0),0)</f>
        <v>85</v>
      </c>
      <c r="G78" s="23">
        <f>VLOOKUP(C78,[1]BIC!$B:$K,10,0)</f>
        <v>3600</v>
      </c>
      <c r="H78" s="74">
        <f>IFERROR(VLOOKUP(C78,BD!T:W,4,0),0)</f>
        <v>3627.91</v>
      </c>
      <c r="I78" s="55">
        <f>H78/G78</f>
        <v>1.00775277777778</v>
      </c>
      <c r="J78" s="24">
        <f>G78-H78</f>
        <v>-27.9099999999999</v>
      </c>
      <c r="K78" s="25">
        <f>J78/$C$7</f>
        <v>-9.30333333333328</v>
      </c>
      <c r="L78" s="26">
        <f>IFERROR(VLOOKUP(C78,BD!Z:AC,4,0),0)</f>
        <v>393.12</v>
      </c>
      <c r="M78" s="27">
        <f>H78/$B$6*$C$6</f>
        <v>4232.56166666667</v>
      </c>
      <c r="N78" s="28">
        <f>IFERROR(M78/G78,0)</f>
        <v>1.17571157407407</v>
      </c>
    </row>
    <row r="79" spans="2:14" x14ac:dyDescent="0.25">
      <c r="B79" s="21">
        <v>150</v>
      </c>
      <c r="C79" s="21">
        <v>1676</v>
      </c>
      <c r="D79" s="22" t="s">
        <v>222</v>
      </c>
      <c r="E79" s="21">
        <f>IFERROR(VLOOKUP(C79,BD!T:U,2,0),0)</f>
        <v>12</v>
      </c>
      <c r="F79" s="21">
        <f>IFERROR(VLOOKUP(C79,BD!T:V,3,0),0)</f>
        <v>61</v>
      </c>
      <c r="G79" s="23">
        <f>VLOOKUP(C79,[1]BIC!$B:$K,10,0)</f>
        <v>2200</v>
      </c>
      <c r="H79" s="74">
        <f>IFERROR(VLOOKUP(C79,BD!T:W,4,0),0)</f>
        <v>2094.48</v>
      </c>
      <c r="I79" s="55">
        <f>H79/G79</f>
        <v>0.952036363636364</v>
      </c>
      <c r="J79" s="24">
        <f>G79-H79</f>
        <v>105.52</v>
      </c>
      <c r="K79" s="25">
        <f>J79/$C$7</f>
        <v>35.1733333333333</v>
      </c>
      <c r="L79" s="26">
        <f>IFERROR(VLOOKUP(C79,BD!Z:AC,4,0),0)</f>
        <v>302.13</v>
      </c>
      <c r="M79" s="27">
        <f>H79/$B$6*$C$6</f>
        <v>2443.56</v>
      </c>
      <c r="N79" s="28">
        <f>IFERROR(M79/G79,0)</f>
        <v>1.11070909090909</v>
      </c>
    </row>
    <row r="80" spans="2:14" x14ac:dyDescent="0.25">
      <c r="B80" s="21">
        <v>260</v>
      </c>
      <c r="C80" s="21">
        <v>2680</v>
      </c>
      <c r="D80" s="22" t="s">
        <v>188</v>
      </c>
      <c r="E80" s="21">
        <f>IFERROR(VLOOKUP(C80,BD!T:U,2,0),0)</f>
        <v>5</v>
      </c>
      <c r="F80" s="21">
        <f>IFERROR(VLOOKUP(C80,BD!T:V,3,0),0)</f>
        <v>38</v>
      </c>
      <c r="G80" s="23">
        <f>VLOOKUP(C80,[1]BIC!$B:$K,10,0)</f>
        <v>1900</v>
      </c>
      <c r="H80" s="74">
        <f>IFERROR(VLOOKUP(C80,BD!T:W,4,0),0)</f>
        <v>1789.95</v>
      </c>
      <c r="I80" s="55">
        <f>H80/G80</f>
        <v>0.942078947368421</v>
      </c>
      <c r="J80" s="24">
        <f>G80-H80</f>
        <v>110.05</v>
      </c>
      <c r="K80" s="25">
        <f>J80/$C$7</f>
        <v>36.6833333333333</v>
      </c>
      <c r="L80" s="26">
        <f>IFERROR(VLOOKUP(C80,BD!Z:AC,4,0),0)</f>
        <v>43.33</v>
      </c>
      <c r="M80" s="27">
        <f>H80/$B$6*$C$6</f>
        <v>2088.275</v>
      </c>
      <c r="N80" s="28">
        <f>IFERROR(M80/G80,0)</f>
        <v>1.09909210526316</v>
      </c>
    </row>
    <row r="81" spans="2:14" x14ac:dyDescent="0.25">
      <c r="B81" s="21">
        <v>250</v>
      </c>
      <c r="C81" s="21">
        <v>5236</v>
      </c>
      <c r="D81" s="22" t="s">
        <v>84</v>
      </c>
      <c r="E81" s="21">
        <f>IFERROR(VLOOKUP(C81,BD!T:U,2,0),0)</f>
        <v>11</v>
      </c>
      <c r="F81" s="21">
        <f>IFERROR(VLOOKUP(C81,BD!T:V,3,0),0)</f>
        <v>93</v>
      </c>
      <c r="G81" s="23">
        <f>VLOOKUP(C81,[1]BIC!$B:$K,10,0)</f>
        <v>2700</v>
      </c>
      <c r="H81" s="74">
        <f>IFERROR(VLOOKUP(C81,BD!T:W,4,0),0)</f>
        <v>2622.59</v>
      </c>
      <c r="I81" s="55">
        <f>H81/G81</f>
        <v>0.97132962962963</v>
      </c>
      <c r="J81" s="24">
        <f>G81-H81</f>
        <v>77.4099999999999</v>
      </c>
      <c r="K81" s="25">
        <f>J81/$C$7</f>
        <v>25.8033333333333</v>
      </c>
      <c r="L81" s="26">
        <f>IFERROR(VLOOKUP(C81,BD!Z:AC,4,0),0)</f>
        <v>0</v>
      </c>
      <c r="M81" s="27">
        <f>H81/$B$6*$C$6</f>
        <v>3059.68833333333</v>
      </c>
      <c r="N81" s="28">
        <f>IFERROR(M81/G81,0)</f>
        <v>1.13321790123457</v>
      </c>
    </row>
    <row r="82" spans="2:14" x14ac:dyDescent="0.25">
      <c r="B82" s="21">
        <v>270</v>
      </c>
      <c r="C82" s="21">
        <v>3499</v>
      </c>
      <c r="D82" s="22" t="s">
        <v>154</v>
      </c>
      <c r="E82" s="21">
        <f>IFERROR(VLOOKUP(C82,BD!T:U,2,0),0)</f>
        <v>10</v>
      </c>
      <c r="F82" s="21">
        <f>IFERROR(VLOOKUP(C82,BD!T:V,3,0),0)</f>
        <v>911</v>
      </c>
      <c r="G82" s="23">
        <f>VLOOKUP(C82,[1]BIC!$B:$K,10,0)</f>
        <v>23300</v>
      </c>
      <c r="H82" s="74">
        <f>IFERROR(VLOOKUP(C82,BD!T:W,4,0),0)</f>
        <v>21293.89</v>
      </c>
      <c r="I82" s="55">
        <f>H82/G82</f>
        <v>0.913900858369099</v>
      </c>
      <c r="J82" s="24">
        <f>G82-H82</f>
        <v>2006.11</v>
      </c>
      <c r="K82" s="25">
        <f>J82/$C$7</f>
        <v>668.703333333333</v>
      </c>
      <c r="L82" s="26">
        <f>IFERROR(VLOOKUP(C82,BD!Z:AC,4,0),0)</f>
        <v>0</v>
      </c>
      <c r="M82" s="27">
        <f>H82/$B$6*$C$6</f>
        <v>24842.8716666667</v>
      </c>
      <c r="N82" s="28">
        <f>IFERROR(M82/G82,0)</f>
        <v>1.06621766809728</v>
      </c>
    </row>
    <row r="83" spans="2:14" x14ac:dyDescent="0.25">
      <c r="B83" s="21">
        <v>800</v>
      </c>
      <c r="C83" s="21">
        <v>8213</v>
      </c>
      <c r="D83" s="22" t="s">
        <v>436</v>
      </c>
      <c r="E83" s="21">
        <f>IFERROR(VLOOKUP(C83,BD!T:U,2,0),0)</f>
        <v>25</v>
      </c>
      <c r="F83" s="21">
        <f>IFERROR(VLOOKUP(C83,BD!T:V,3,0),0)</f>
        <v>628</v>
      </c>
      <c r="G83" s="23">
        <f>VLOOKUP(C83,[1]BIC!$B:$K,10,0)</f>
        <v>7100</v>
      </c>
      <c r="H83" s="74">
        <f>IFERROR(VLOOKUP(C83,BD!T:W,4,0),0)</f>
        <v>7191.69</v>
      </c>
      <c r="I83" s="55">
        <f>H83/G83</f>
        <v>1.01291408450704</v>
      </c>
      <c r="J83" s="24">
        <f>G83-H83</f>
        <v>-91.6899999999996</v>
      </c>
      <c r="K83" s="25">
        <f>J83/$C$7</f>
        <v>-30.5633333333332</v>
      </c>
      <c r="L83" s="26">
        <f>IFERROR(VLOOKUP(C83,BD!Z:AC,4,0),0)</f>
        <v>0</v>
      </c>
      <c r="M83" s="27">
        <f>H83/$B$6*$C$6</f>
        <v>8390.305</v>
      </c>
      <c r="N83" s="28">
        <f>IFERROR(M83/G83,0)</f>
        <v>1.18173309859155</v>
      </c>
    </row>
    <row r="84" spans="2:14" x14ac:dyDescent="0.25">
      <c r="B84" s="21">
        <v>4980</v>
      </c>
      <c r="C84" s="21">
        <v>5033</v>
      </c>
      <c r="D84" s="22" t="s">
        <v>189</v>
      </c>
      <c r="E84" s="21">
        <f>IFERROR(VLOOKUP(C84,BD!T:U,2,0),0)</f>
        <v>6</v>
      </c>
      <c r="F84" s="21">
        <f>IFERROR(VLOOKUP(C84,BD!T:V,3,0),0)</f>
        <v>74</v>
      </c>
      <c r="G84" s="23">
        <f>VLOOKUP(C84,[1]BIC!$B:$K,10,0)</f>
        <v>3000</v>
      </c>
      <c r="H84" s="74">
        <f>IFERROR(VLOOKUP(C84,BD!T:W,4,0),0)</f>
        <v>2738.08</v>
      </c>
      <c r="I84" s="55">
        <f>H84/G84</f>
        <v>0.912693333333333</v>
      </c>
      <c r="J84" s="24">
        <f>G84-H84</f>
        <v>261.92</v>
      </c>
      <c r="K84" s="25">
        <f>J84/$C$7</f>
        <v>87.3066666666667</v>
      </c>
      <c r="L84" s="26">
        <f>IFERROR(VLOOKUP(C84,BD!Z:AC,4,0),0)</f>
        <v>0</v>
      </c>
      <c r="M84" s="27">
        <f>H84/$B$6*$C$6</f>
        <v>3194.42666666667</v>
      </c>
      <c r="N84" s="28">
        <f>IFERROR(M84/G84,0)</f>
        <v>1.06480888888889</v>
      </c>
    </row>
    <row r="85" spans="2:14" x14ac:dyDescent="0.25">
      <c r="B85" s="21">
        <v>180</v>
      </c>
      <c r="C85" s="21">
        <v>1890</v>
      </c>
      <c r="D85" s="22" t="s">
        <v>371</v>
      </c>
      <c r="E85" s="21">
        <f>IFERROR(VLOOKUP(C85,BD!T:U,2,0),0)</f>
        <v>9</v>
      </c>
      <c r="F85" s="21">
        <f>IFERROR(VLOOKUP(C85,BD!T:V,3,0),0)</f>
        <v>3967</v>
      </c>
      <c r="G85" s="23">
        <f>VLOOKUP(C85,[1]BIC!$B:$K,10,0)</f>
        <v>66100</v>
      </c>
      <c r="H85" s="74">
        <f>IFERROR(VLOOKUP(C85,BD!T:W,4,0),0)</f>
        <v>59800.79</v>
      </c>
      <c r="I85" s="55">
        <f>H85/G85</f>
        <v>0.904701815431165</v>
      </c>
      <c r="J85" s="24">
        <f>G85-H85</f>
        <v>6299.21</v>
      </c>
      <c r="K85" s="25">
        <f>J85/$C$7</f>
        <v>2099.73666666667</v>
      </c>
      <c r="L85" s="26">
        <f>IFERROR(VLOOKUP(C85,BD!Z:AC,4,0),0)</f>
        <v>0</v>
      </c>
      <c r="M85" s="27">
        <f>H85/$B$6*$C$6</f>
        <v>69767.5883333333</v>
      </c>
      <c r="N85" s="28">
        <f>IFERROR(M85/G85,0)</f>
        <v>1.05548545133636</v>
      </c>
    </row>
    <row r="86" spans="2:14" x14ac:dyDescent="0.25">
      <c r="B86" s="21">
        <v>260</v>
      </c>
      <c r="C86" s="21">
        <v>2688</v>
      </c>
      <c r="D86" s="22" t="s">
        <v>98</v>
      </c>
      <c r="E86" s="21">
        <f>IFERROR(VLOOKUP(C86,BD!T:U,2,0),0)</f>
        <v>3</v>
      </c>
      <c r="F86" s="21">
        <f>IFERROR(VLOOKUP(C86,BD!T:V,3,0),0)</f>
        <v>41</v>
      </c>
      <c r="G86" s="23">
        <f>VLOOKUP(C86,[1]BIC!$B:$K,10,0)</f>
        <v>1500</v>
      </c>
      <c r="H86" s="74">
        <f>IFERROR(VLOOKUP(C86,BD!T:W,4,0),0)</f>
        <v>1341.71</v>
      </c>
      <c r="I86" s="55">
        <f>H86/G86</f>
        <v>0.894473333333333</v>
      </c>
      <c r="J86" s="24">
        <f>G86-H86</f>
        <v>158.29</v>
      </c>
      <c r="K86" s="25">
        <f>J86/$C$7</f>
        <v>52.7633333333333</v>
      </c>
      <c r="L86" s="26">
        <f>IFERROR(VLOOKUP(C86,BD!Z:AC,4,0),0)</f>
        <v>972.15</v>
      </c>
      <c r="M86" s="27">
        <f>H86/$B$6*$C$6</f>
        <v>1565.32833333333</v>
      </c>
      <c r="N86" s="28">
        <f>IFERROR(M86/G86,0)</f>
        <v>1.04355222222222</v>
      </c>
    </row>
    <row r="87" spans="2:14" x14ac:dyDescent="0.25">
      <c r="B87" s="21">
        <v>320</v>
      </c>
      <c r="C87" s="21">
        <v>3251</v>
      </c>
      <c r="D87" s="22" t="s">
        <v>196</v>
      </c>
      <c r="E87" s="21">
        <f>IFERROR(VLOOKUP(C87,BD!T:U,2,0),0)</f>
        <v>20</v>
      </c>
      <c r="F87" s="21">
        <f>IFERROR(VLOOKUP(C87,BD!T:V,3,0),0)</f>
        <v>63</v>
      </c>
      <c r="G87" s="23">
        <f>VLOOKUP(C87,[1]BIC!$B:$K,10,0)</f>
        <v>1900</v>
      </c>
      <c r="H87" s="74">
        <f>IFERROR(VLOOKUP(C87,BD!T:W,4,0),0)</f>
        <v>1694.87</v>
      </c>
      <c r="I87" s="55">
        <f>H87/G87</f>
        <v>0.892036842105263</v>
      </c>
      <c r="J87" s="24">
        <f>G87-H87</f>
        <v>205.13</v>
      </c>
      <c r="K87" s="25">
        <f>J87/$C$7</f>
        <v>68.3766666666667</v>
      </c>
      <c r="L87" s="26">
        <f>IFERROR(VLOOKUP(C87,BD!Z:AC,4,0),0)</f>
        <v>0</v>
      </c>
      <c r="M87" s="27">
        <f>H87/$B$6*$C$6</f>
        <v>1977.34833333333</v>
      </c>
      <c r="N87" s="28">
        <f>IFERROR(M87/G87,0)</f>
        <v>1.04070964912281</v>
      </c>
    </row>
    <row r="88" spans="2:14" x14ac:dyDescent="0.25">
      <c r="B88" s="21">
        <v>777</v>
      </c>
      <c r="C88" s="21">
        <v>7729</v>
      </c>
      <c r="D88" s="22" t="s">
        <v>428</v>
      </c>
      <c r="E88" s="21">
        <f>IFERROR(VLOOKUP(C88,BD!T:U,2,0),0)</f>
        <v>19</v>
      </c>
      <c r="F88" s="21">
        <f>IFERROR(VLOOKUP(C88,BD!T:V,3,0),0)</f>
        <v>428</v>
      </c>
      <c r="G88" s="23">
        <f>VLOOKUP(C88,[1]BIC!$B:$K,10,0)</f>
        <v>10700</v>
      </c>
      <c r="H88" s="74">
        <f>IFERROR(VLOOKUP(C88,BD!T:W,4,0),0)</f>
        <v>9679.85</v>
      </c>
      <c r="I88" s="55">
        <f>H88/G88</f>
        <v>0.904658878504673</v>
      </c>
      <c r="J88" s="24">
        <f>G88-H88</f>
        <v>1020.15</v>
      </c>
      <c r="K88" s="25">
        <f>J88/$C$7</f>
        <v>340.05</v>
      </c>
      <c r="L88" s="26">
        <f>IFERROR(VLOOKUP(C88,BD!Z:AC,4,0),0)</f>
        <v>237.44</v>
      </c>
      <c r="M88" s="27">
        <f>H88/$B$6*$C$6</f>
        <v>11293.1583333333</v>
      </c>
      <c r="N88" s="28">
        <f>IFERROR(M88/G88,0)</f>
        <v>1.05543535825545</v>
      </c>
    </row>
    <row r="89" spans="2:14" x14ac:dyDescent="0.25">
      <c r="B89" s="21">
        <v>250</v>
      </c>
      <c r="C89" s="21">
        <v>5174</v>
      </c>
      <c r="D89" s="22" t="s">
        <v>308</v>
      </c>
      <c r="E89" s="21">
        <f>IFERROR(VLOOKUP(C89,BD!T:U,2,0),0)</f>
        <v>11</v>
      </c>
      <c r="F89" s="21">
        <f>IFERROR(VLOOKUP(C89,BD!T:V,3,0),0)</f>
        <v>108</v>
      </c>
      <c r="G89" s="23">
        <f>VLOOKUP(C89,[1]BIC!$B:$K,10,0)</f>
        <v>6000</v>
      </c>
      <c r="H89" s="74">
        <f>IFERROR(VLOOKUP(C89,BD!T:W,4,0),0)</f>
        <v>5298.13</v>
      </c>
      <c r="I89" s="55">
        <f>H89/G89</f>
        <v>0.883021666666667</v>
      </c>
      <c r="J89" s="24">
        <f>G89-H89</f>
        <v>701.87</v>
      </c>
      <c r="K89" s="25">
        <f>J89/$C$7</f>
        <v>233.956666666667</v>
      </c>
      <c r="L89" s="26">
        <f>IFERROR(VLOOKUP(C89,BD!Z:AC,4,0),0)</f>
        <v>26.96</v>
      </c>
      <c r="M89" s="27">
        <f>H89/$B$6*$C$6</f>
        <v>6181.15166666667</v>
      </c>
      <c r="N89" s="28">
        <f>IFERROR(M89/G89,0)</f>
        <v>1.03019194444444</v>
      </c>
    </row>
    <row r="90" spans="2:14" x14ac:dyDescent="0.25">
      <c r="B90" s="21">
        <v>360</v>
      </c>
      <c r="C90" s="21">
        <v>9094</v>
      </c>
      <c r="D90" s="22" t="s">
        <v>152</v>
      </c>
      <c r="E90" s="21">
        <f>IFERROR(VLOOKUP(C90,BD!T:U,2,0),0)</f>
        <v>4</v>
      </c>
      <c r="F90" s="21">
        <f>IFERROR(VLOOKUP(C90,BD!T:V,3,0),0)</f>
        <v>21</v>
      </c>
      <c r="G90" s="23">
        <f>VLOOKUP(C90,[1]BIC!$B:$K,10,0)</f>
        <v>1100</v>
      </c>
      <c r="H90" s="74">
        <f>IFERROR(VLOOKUP(C90,BD!T:W,4,0),0)</f>
        <v>969.87</v>
      </c>
      <c r="I90" s="55">
        <f>H90/G90</f>
        <v>0.8817</v>
      </c>
      <c r="J90" s="24">
        <f>G90-H90</f>
        <v>130.13</v>
      </c>
      <c r="K90" s="25">
        <f>J90/$C$7</f>
        <v>43.3766666666667</v>
      </c>
      <c r="L90" s="26">
        <f>IFERROR(VLOOKUP(C90,BD!Z:AC,4,0),0)</f>
        <v>0</v>
      </c>
      <c r="M90" s="27">
        <f>H90/$B$6*$C$6</f>
        <v>1131.515</v>
      </c>
      <c r="N90" s="28">
        <f>IFERROR(M90/G90,0)</f>
        <v>1.02865</v>
      </c>
    </row>
    <row r="91" spans="2:14" x14ac:dyDescent="0.25">
      <c r="B91" s="21">
        <v>4980</v>
      </c>
      <c r="C91" s="21">
        <v>610</v>
      </c>
      <c r="D91" s="22" t="s">
        <v>440</v>
      </c>
      <c r="E91" s="21">
        <f>IFERROR(VLOOKUP(C91,BD!T:U,2,0),0)</f>
        <v>2</v>
      </c>
      <c r="F91" s="21">
        <f>IFERROR(VLOOKUP(C91,BD!T:V,3,0),0)</f>
        <v>228</v>
      </c>
      <c r="G91" s="23">
        <f>VLOOKUP(C91,[1]BIC!$B:$K,10,0)</f>
        <v>10200</v>
      </c>
      <c r="H91" s="74">
        <f>IFERROR(VLOOKUP(C91,BD!T:W,4,0),0)</f>
        <v>8993.32</v>
      </c>
      <c r="I91" s="55">
        <f>H91/G91</f>
        <v>0.881698039215686</v>
      </c>
      <c r="J91" s="24">
        <f>G91-H91</f>
        <v>1206.68</v>
      </c>
      <c r="K91" s="25">
        <f>J91/$C$7</f>
        <v>402.226666666667</v>
      </c>
      <c r="L91" s="26">
        <f>IFERROR(VLOOKUP(C91,BD!Z:AC,4,0),0)</f>
        <v>0</v>
      </c>
      <c r="M91" s="27">
        <f>H91/$B$6*$C$6</f>
        <v>10492.2066666667</v>
      </c>
      <c r="N91" s="28">
        <f>IFERROR(M91/G91,0)</f>
        <v>1.0286477124183</v>
      </c>
    </row>
    <row r="92" spans="2:14" x14ac:dyDescent="0.25">
      <c r="B92" s="21">
        <v>400</v>
      </c>
      <c r="C92" s="21">
        <v>2198</v>
      </c>
      <c r="D92" s="22" t="s">
        <v>85</v>
      </c>
      <c r="E92" s="21">
        <f>IFERROR(VLOOKUP(C92,BD!T:U,2,0),0)</f>
        <v>12</v>
      </c>
      <c r="F92" s="21">
        <f>IFERROR(VLOOKUP(C92,BD!T:V,3,0),0)</f>
        <v>58</v>
      </c>
      <c r="G92" s="23">
        <f>VLOOKUP(C92,[1]BIC!$B:$K,10,0)</f>
        <v>1600</v>
      </c>
      <c r="H92" s="74">
        <f>IFERROR(VLOOKUP(C92,BD!T:W,4,0),0)</f>
        <v>1408.25</v>
      </c>
      <c r="I92" s="55">
        <f>H92/G92</f>
        <v>0.88015625</v>
      </c>
      <c r="J92" s="24">
        <f>G92-H92</f>
        <v>191.75</v>
      </c>
      <c r="K92" s="25">
        <f>J92/$C$7</f>
        <v>63.9166666666667</v>
      </c>
      <c r="L92" s="26">
        <f>IFERROR(VLOOKUP(C92,BD!Z:AC,4,0),0)</f>
        <v>42.69</v>
      </c>
      <c r="M92" s="27">
        <f>H92/$B$6*$C$6</f>
        <v>1642.95833333333</v>
      </c>
      <c r="N92" s="28">
        <f>IFERROR(M92/G92,0)</f>
        <v>1.02684895833333</v>
      </c>
    </row>
    <row r="93" spans="2:14" x14ac:dyDescent="0.25">
      <c r="B93" s="21">
        <v>150</v>
      </c>
      <c r="C93" s="21">
        <v>1662</v>
      </c>
      <c r="D93" s="22" t="s">
        <v>109</v>
      </c>
      <c r="E93" s="21">
        <f>IFERROR(VLOOKUP(C93,BD!T:U,2,0),0)</f>
        <v>9</v>
      </c>
      <c r="F93" s="21">
        <f>IFERROR(VLOOKUP(C93,BD!T:V,3,0),0)</f>
        <v>56</v>
      </c>
      <c r="G93" s="23">
        <f>VLOOKUP(C93,[1]BIC!$B:$K,10,0)</f>
        <v>2100</v>
      </c>
      <c r="H93" s="74">
        <f>IFERROR(VLOOKUP(C93,BD!T:W,4,0),0)</f>
        <v>1840.59</v>
      </c>
      <c r="I93" s="55">
        <f>H93/G93</f>
        <v>0.876471428571429</v>
      </c>
      <c r="J93" s="24">
        <f>G93-H93</f>
        <v>259.41</v>
      </c>
      <c r="K93" s="25">
        <f>J93/$C$7</f>
        <v>86.47</v>
      </c>
      <c r="L93" s="26">
        <f>IFERROR(VLOOKUP(C93,BD!Z:AC,4,0),0)</f>
        <v>281.43</v>
      </c>
      <c r="M93" s="27">
        <f>H93/$B$6*$C$6</f>
        <v>2147.355</v>
      </c>
      <c r="N93" s="28">
        <f>IFERROR(M93/G93,0)</f>
        <v>1.02255</v>
      </c>
    </row>
    <row r="94" spans="2:14" x14ac:dyDescent="0.25">
      <c r="B94" s="21">
        <v>4980</v>
      </c>
      <c r="C94" s="21">
        <v>5038</v>
      </c>
      <c r="D94" s="22" t="s">
        <v>171</v>
      </c>
      <c r="E94" s="21">
        <f>IFERROR(VLOOKUP(C94,BD!T:U,2,0),0)</f>
        <v>6</v>
      </c>
      <c r="F94" s="21">
        <f>IFERROR(VLOOKUP(C94,BD!T:V,3,0),0)</f>
        <v>43</v>
      </c>
      <c r="G94" s="23">
        <f>VLOOKUP(C94,[1]BIC!$B:$K,10,0)</f>
        <v>1000</v>
      </c>
      <c r="H94" s="74">
        <f>IFERROR(VLOOKUP(C94,BD!T:W,4,0),0)</f>
        <v>870.59</v>
      </c>
      <c r="I94" s="55">
        <f>H94/G94</f>
        <v>0.87059</v>
      </c>
      <c r="J94" s="24">
        <f>G94-H94</f>
        <v>129.41</v>
      </c>
      <c r="K94" s="25">
        <f>J94/$C$7</f>
        <v>43.1366666666667</v>
      </c>
      <c r="L94" s="26">
        <f>IFERROR(VLOOKUP(C94,BD!Z:AC,4,0),0)</f>
        <v>0</v>
      </c>
      <c r="M94" s="27">
        <f>H94/$B$6*$C$6</f>
        <v>1015.68833333333</v>
      </c>
      <c r="N94" s="28">
        <f>IFERROR(M94/G94,0)</f>
        <v>1.01568833333333</v>
      </c>
    </row>
    <row r="95" spans="2:14" x14ac:dyDescent="0.25">
      <c r="B95" s="21">
        <v>650</v>
      </c>
      <c r="C95" s="21">
        <v>6505</v>
      </c>
      <c r="D95" s="22" t="s">
        <v>229</v>
      </c>
      <c r="E95" s="21">
        <f>IFERROR(VLOOKUP(C95,BD!T:U,2,0),0)</f>
        <v>6</v>
      </c>
      <c r="F95" s="21">
        <f>IFERROR(VLOOKUP(C95,BD!T:V,3,0),0)</f>
        <v>47</v>
      </c>
      <c r="G95" s="23">
        <f>VLOOKUP(C95,[1]BIC!$B:$K,10,0)</f>
        <v>1000</v>
      </c>
      <c r="H95" s="74">
        <f>IFERROR(VLOOKUP(C95,BD!T:W,4,0),0)</f>
        <v>923.51</v>
      </c>
      <c r="I95" s="55">
        <f>H95/G95</f>
        <v>0.92351</v>
      </c>
      <c r="J95" s="24">
        <f>G95-H95</f>
        <v>76.49</v>
      </c>
      <c r="K95" s="25">
        <f>J95/$C$7</f>
        <v>25.4966666666667</v>
      </c>
      <c r="L95" s="26">
        <f>IFERROR(VLOOKUP(C95,BD!Z:AC,4,0),0)</f>
        <v>0</v>
      </c>
      <c r="M95" s="27">
        <f>H95/$B$6*$C$6</f>
        <v>1077.42833333333</v>
      </c>
      <c r="N95" s="28">
        <f>IFERROR(M95/G95,0)</f>
        <v>1.07742833333333</v>
      </c>
    </row>
    <row r="96" spans="2:14" x14ac:dyDescent="0.25">
      <c r="B96" s="21">
        <v>450</v>
      </c>
      <c r="C96" s="21">
        <v>4560</v>
      </c>
      <c r="D96" s="22" t="s">
        <v>620</v>
      </c>
      <c r="E96" s="21">
        <f>IFERROR(VLOOKUP(C96,BD!T:U,2,0),0)</f>
        <v>8</v>
      </c>
      <c r="F96" s="21">
        <f>IFERROR(VLOOKUP(C96,BD!T:V,3,0),0)</f>
        <v>27</v>
      </c>
      <c r="G96" s="23">
        <f>VLOOKUP(C96,[1]BIC!$B:$K,10,0)</f>
        <v>1000</v>
      </c>
      <c r="H96" s="74">
        <f>IFERROR(VLOOKUP(C96,BD!T:W,4,0),0)</f>
        <v>851.67</v>
      </c>
      <c r="I96" s="55">
        <f>H96/G96</f>
        <v>0.85167</v>
      </c>
      <c r="J96" s="24">
        <f>G96-H96</f>
        <v>148.33</v>
      </c>
      <c r="K96" s="25">
        <f>J96/$C$7</f>
        <v>49.4433333333333</v>
      </c>
      <c r="L96" s="26">
        <f>IFERROR(VLOOKUP(C96,BD!Z:AC,4,0),0)</f>
        <v>0</v>
      </c>
      <c r="M96" s="27">
        <f>H96/$B$6*$C$6</f>
        <v>993.615</v>
      </c>
      <c r="N96" s="28">
        <f>IFERROR(M96/G96,0)</f>
        <v>0.993615</v>
      </c>
    </row>
    <row r="97" spans="2:14" x14ac:dyDescent="0.25">
      <c r="B97" s="21">
        <v>220</v>
      </c>
      <c r="C97" s="21">
        <v>2339</v>
      </c>
      <c r="D97" s="22" t="s">
        <v>262</v>
      </c>
      <c r="E97" s="21">
        <f>IFERROR(VLOOKUP(C97,BD!T:U,2,0),0)</f>
        <v>3</v>
      </c>
      <c r="F97" s="21">
        <f>IFERROR(VLOOKUP(C97,BD!T:V,3,0),0)</f>
        <v>25</v>
      </c>
      <c r="G97" s="23">
        <f>VLOOKUP(C97,[1]BIC!$B:$K,10,0)</f>
        <v>1300</v>
      </c>
      <c r="H97" s="74">
        <f>IFERROR(VLOOKUP(C97,BD!T:W,4,0),0)</f>
        <v>1100.76</v>
      </c>
      <c r="I97" s="55">
        <f>H97/G97</f>
        <v>0.846738461538462</v>
      </c>
      <c r="J97" s="24">
        <f>G97-H97</f>
        <v>199.24</v>
      </c>
      <c r="K97" s="25">
        <f>J97/$C$7</f>
        <v>66.4133333333333</v>
      </c>
      <c r="L97" s="26">
        <f>IFERROR(VLOOKUP(C97,BD!Z:AC,4,0),0)</f>
        <v>0</v>
      </c>
      <c r="M97" s="27">
        <f>H97/$B$6*$C$6</f>
        <v>1284.22</v>
      </c>
      <c r="N97" s="28">
        <f>IFERROR(M97/G97,0)</f>
        <v>0.987861538461538</v>
      </c>
    </row>
    <row r="98" spans="2:14" x14ac:dyDescent="0.25">
      <c r="B98" s="21">
        <v>270</v>
      </c>
      <c r="C98" s="21">
        <v>2794</v>
      </c>
      <c r="D98" s="22" t="s">
        <v>385</v>
      </c>
      <c r="E98" s="21">
        <f>IFERROR(VLOOKUP(C98,BD!T:U,2,0),0)</f>
        <v>3</v>
      </c>
      <c r="F98" s="21">
        <f>IFERROR(VLOOKUP(C98,BD!T:V,3,0),0)</f>
        <v>116</v>
      </c>
      <c r="G98" s="23">
        <f>VLOOKUP(C98,[1]BIC!$B:$K,10,0)</f>
        <v>3000</v>
      </c>
      <c r="H98" s="74">
        <f>IFERROR(VLOOKUP(C98,BD!T:W,4,0),0)</f>
        <v>2511.27</v>
      </c>
      <c r="I98" s="55">
        <f>H98/G98</f>
        <v>0.83709</v>
      </c>
      <c r="J98" s="24">
        <f>G98-H98</f>
        <v>488.73</v>
      </c>
      <c r="K98" s="25">
        <f>J98/$C$7</f>
        <v>162.91</v>
      </c>
      <c r="L98" s="26">
        <f>IFERROR(VLOOKUP(C98,BD!Z:AC,4,0),0)</f>
        <v>0</v>
      </c>
      <c r="M98" s="27">
        <f>H98/$B$6*$C$6</f>
        <v>2929.815</v>
      </c>
      <c r="N98" s="28">
        <f>IFERROR(M98/G98,0)</f>
        <v>0.976605</v>
      </c>
    </row>
    <row r="99" spans="2:14" x14ac:dyDescent="0.25">
      <c r="B99" s="21">
        <v>270</v>
      </c>
      <c r="C99" s="21">
        <v>2782</v>
      </c>
      <c r="D99" s="22" t="s">
        <v>332</v>
      </c>
      <c r="E99" s="21">
        <f>IFERROR(VLOOKUP(C99,BD!T:U,2,0),0)</f>
        <v>9</v>
      </c>
      <c r="F99" s="21">
        <f>IFERROR(VLOOKUP(C99,BD!T:V,3,0),0)</f>
        <v>773</v>
      </c>
      <c r="G99" s="23">
        <f>VLOOKUP(C99,[1]BIC!$B:$K,10,0)</f>
        <v>11500</v>
      </c>
      <c r="H99" s="74">
        <f>IFERROR(VLOOKUP(C99,BD!T:W,4,0),0)</f>
        <v>9546.65</v>
      </c>
      <c r="I99" s="55">
        <f>H99/G99</f>
        <v>0.83014347826087</v>
      </c>
      <c r="J99" s="24">
        <f>G99-H99</f>
        <v>1953.35</v>
      </c>
      <c r="K99" s="25">
        <f>J99/$C$7</f>
        <v>651.116666666667</v>
      </c>
      <c r="L99" s="26">
        <f>IFERROR(VLOOKUP(C99,BD!Z:AC,4,0),0)</f>
        <v>47.27</v>
      </c>
      <c r="M99" s="27">
        <f>H99/$B$6*$C$6</f>
        <v>11137.7583333333</v>
      </c>
      <c r="N99" s="28">
        <f>IFERROR(M99/G99,0)</f>
        <v>0.968500724637681</v>
      </c>
    </row>
    <row r="100" spans="2:14" x14ac:dyDescent="0.25">
      <c r="B100" s="21">
        <v>4980</v>
      </c>
      <c r="C100" s="21">
        <v>2648</v>
      </c>
      <c r="D100" s="22" t="s">
        <v>210</v>
      </c>
      <c r="E100" s="21">
        <f>IFERROR(VLOOKUP(C100,BD!T:U,2,0),0)</f>
        <v>10</v>
      </c>
      <c r="F100" s="21">
        <f>IFERROR(VLOOKUP(C100,BD!T:V,3,0),0)</f>
        <v>38</v>
      </c>
      <c r="G100" s="23">
        <f>VLOOKUP(C100,[1]BIC!$B:$K,10,0)</f>
        <v>2400</v>
      </c>
      <c r="H100" s="74">
        <f>IFERROR(VLOOKUP(C100,BD!T:W,4,0),0)</f>
        <v>2018.28</v>
      </c>
      <c r="I100" s="55">
        <f>H100/G100</f>
        <v>0.84095</v>
      </c>
      <c r="J100" s="24">
        <f>G100-H100</f>
        <v>381.72</v>
      </c>
      <c r="K100" s="25">
        <f>J100/$C$7</f>
        <v>127.24</v>
      </c>
      <c r="L100" s="26">
        <f>IFERROR(VLOOKUP(C100,BD!Z:AC,4,0),0)</f>
        <v>0</v>
      </c>
      <c r="M100" s="27">
        <f>H100/$B$6*$C$6</f>
        <v>2354.66</v>
      </c>
      <c r="N100" s="28">
        <f>IFERROR(M100/G100,0)</f>
        <v>0.981108333333333</v>
      </c>
    </row>
    <row r="101" spans="2:14" x14ac:dyDescent="0.25">
      <c r="B101" s="21">
        <v>280</v>
      </c>
      <c r="C101" s="21">
        <v>2895</v>
      </c>
      <c r="D101" s="22" t="s">
        <v>129</v>
      </c>
      <c r="E101" s="21">
        <f>IFERROR(VLOOKUP(C101,BD!T:U,2,0),0)</f>
        <v>7</v>
      </c>
      <c r="F101" s="21">
        <f>IFERROR(VLOOKUP(C101,BD!T:V,3,0),0)</f>
        <v>54</v>
      </c>
      <c r="G101" s="23">
        <f>VLOOKUP(C101,[1]BIC!$B:$K,10,0)</f>
        <v>1000</v>
      </c>
      <c r="H101" s="74">
        <f>IFERROR(VLOOKUP(C101,BD!T:W,4,0),0)</f>
        <v>822.46</v>
      </c>
      <c r="I101" s="55">
        <f>H101/G101</f>
        <v>0.82246</v>
      </c>
      <c r="J101" s="24">
        <f>G101-H101</f>
        <v>177.54</v>
      </c>
      <c r="K101" s="25">
        <f>J101/$C$7</f>
        <v>59.18</v>
      </c>
      <c r="L101" s="26">
        <f>IFERROR(VLOOKUP(C101,BD!Z:AC,4,0),0)</f>
        <v>166.37</v>
      </c>
      <c r="M101" s="27">
        <f>H101/$B$6*$C$6</f>
        <v>959.536666666667</v>
      </c>
      <c r="N101" s="28">
        <f>IFERROR(M101/G101,0)</f>
        <v>0.959536666666667</v>
      </c>
    </row>
    <row r="102" spans="2:14" x14ac:dyDescent="0.25">
      <c r="B102" s="21">
        <v>650</v>
      </c>
      <c r="C102" s="21">
        <v>6543</v>
      </c>
      <c r="D102" s="22" t="s">
        <v>583</v>
      </c>
      <c r="E102" s="21">
        <f>IFERROR(VLOOKUP(C102,BD!T:U,2,0),0)</f>
        <v>6</v>
      </c>
      <c r="F102" s="21">
        <f>IFERROR(VLOOKUP(C102,BD!T:V,3,0),0)</f>
        <v>58</v>
      </c>
      <c r="G102" s="23">
        <f>VLOOKUP(C102,[1]BIC!$B:$K,10,0)</f>
        <v>1000</v>
      </c>
      <c r="H102" s="74">
        <f>IFERROR(VLOOKUP(C102,BD!T:W,4,0),0)</f>
        <v>820.27</v>
      </c>
      <c r="I102" s="55">
        <f>H102/G102</f>
        <v>0.82027</v>
      </c>
      <c r="J102" s="24">
        <f>G102-H102</f>
        <v>179.73</v>
      </c>
      <c r="K102" s="25">
        <f>J102/$C$7</f>
        <v>59.91</v>
      </c>
      <c r="L102" s="26">
        <f>IFERROR(VLOOKUP(C102,BD!Z:AC,4,0),0)</f>
        <v>0</v>
      </c>
      <c r="M102" s="27">
        <f>H102/$B$6*$C$6</f>
        <v>956.981666666667</v>
      </c>
      <c r="N102" s="28">
        <f>IFERROR(M102/G102,0)</f>
        <v>0.956981666666667</v>
      </c>
    </row>
    <row r="103" spans="2:14" x14ac:dyDescent="0.25">
      <c r="B103" s="21">
        <v>340</v>
      </c>
      <c r="C103" s="21">
        <v>8142</v>
      </c>
      <c r="D103" s="22" t="s">
        <v>52</v>
      </c>
      <c r="E103" s="21">
        <f>IFERROR(VLOOKUP(C103,BD!T:U,2,0),0)</f>
        <v>11</v>
      </c>
      <c r="F103" s="21">
        <f>IFERROR(VLOOKUP(C103,BD!T:V,3,0),0)</f>
        <v>41</v>
      </c>
      <c r="G103" s="23">
        <f>VLOOKUP(C103,[1]BIC!$B:$K,10,0)</f>
        <v>1700</v>
      </c>
      <c r="H103" s="74">
        <f>IFERROR(VLOOKUP(C103,BD!T:W,4,0),0)</f>
        <v>1390.96</v>
      </c>
      <c r="I103" s="55">
        <f>H103/G103</f>
        <v>0.818211764705882</v>
      </c>
      <c r="J103" s="24">
        <f>G103-H103</f>
        <v>309.04</v>
      </c>
      <c r="K103" s="25">
        <f>J103/$C$7</f>
        <v>103.013333333333</v>
      </c>
      <c r="L103" s="26">
        <f>IFERROR(VLOOKUP(C103,BD!Z:AC,4,0),0)</f>
        <v>0</v>
      </c>
      <c r="M103" s="27">
        <f>H103/$B$6*$C$6</f>
        <v>1622.78666666667</v>
      </c>
      <c r="N103" s="28">
        <f>IFERROR(M103/G103,0)</f>
        <v>0.954580392156863</v>
      </c>
    </row>
    <row r="104" spans="2:14" x14ac:dyDescent="0.25">
      <c r="B104" s="21">
        <v>260</v>
      </c>
      <c r="C104" s="21">
        <v>5119</v>
      </c>
      <c r="D104" s="22" t="s">
        <v>71</v>
      </c>
      <c r="E104" s="21">
        <f>IFERROR(VLOOKUP(C104,BD!T:U,2,0),0)</f>
        <v>2</v>
      </c>
      <c r="F104" s="21">
        <f>IFERROR(VLOOKUP(C104,BD!T:V,3,0),0)</f>
        <v>27</v>
      </c>
      <c r="G104" s="23">
        <f>VLOOKUP(C104,[1]BIC!$B:$K,10,0)</f>
        <v>1800</v>
      </c>
      <c r="H104" s="74">
        <f>IFERROR(VLOOKUP(C104,BD!T:W,4,0),0)</f>
        <v>1460.33</v>
      </c>
      <c r="I104" s="55">
        <f>H104/G104</f>
        <v>0.811294444444444</v>
      </c>
      <c r="J104" s="24">
        <f>G104-H104</f>
        <v>339.67</v>
      </c>
      <c r="K104" s="25">
        <f>J104/$C$7</f>
        <v>113.223333333333</v>
      </c>
      <c r="L104" s="26">
        <f>IFERROR(VLOOKUP(C104,BD!Z:AC,4,0),0)</f>
        <v>0</v>
      </c>
      <c r="M104" s="27">
        <f>H104/$B$6*$C$6</f>
        <v>1703.71833333333</v>
      </c>
      <c r="N104" s="28">
        <f>IFERROR(M104/G104,0)</f>
        <v>0.946510185185185</v>
      </c>
    </row>
    <row r="105" spans="2:14" x14ac:dyDescent="0.25">
      <c r="B105" s="21">
        <v>400</v>
      </c>
      <c r="C105" s="21">
        <v>2120</v>
      </c>
      <c r="D105" s="22" t="s">
        <v>204</v>
      </c>
      <c r="E105" s="21">
        <f>IFERROR(VLOOKUP(C105,BD!T:U,2,0),0)</f>
        <v>12</v>
      </c>
      <c r="F105" s="21">
        <f>IFERROR(VLOOKUP(C105,BD!T:V,3,0),0)</f>
        <v>28</v>
      </c>
      <c r="G105" s="23">
        <f>VLOOKUP(C105,[1]BIC!$B:$K,10,0)</f>
        <v>1000</v>
      </c>
      <c r="H105" s="74">
        <f>IFERROR(VLOOKUP(C105,BD!T:W,4,0),0)</f>
        <v>799.76</v>
      </c>
      <c r="I105" s="55">
        <f>H105/G105</f>
        <v>0.79976</v>
      </c>
      <c r="J105" s="24">
        <f>G105-H105</f>
        <v>200.24</v>
      </c>
      <c r="K105" s="25">
        <f>J105/$C$7</f>
        <v>66.7466666666667</v>
      </c>
      <c r="L105" s="26">
        <f>IFERROR(VLOOKUP(C105,BD!Z:AC,4,0),0)</f>
        <v>252.94</v>
      </c>
      <c r="M105" s="27">
        <f>H105/$B$6*$C$6</f>
        <v>933.053333333333</v>
      </c>
      <c r="N105" s="28">
        <f>IFERROR(M105/G105,0)</f>
        <v>0.933053333333333</v>
      </c>
    </row>
    <row r="106" spans="2:14" x14ac:dyDescent="0.25">
      <c r="B106" s="21">
        <v>104</v>
      </c>
      <c r="C106" s="21">
        <v>4145</v>
      </c>
      <c r="D106" s="22" t="s">
        <v>353</v>
      </c>
      <c r="E106" s="21">
        <f>IFERROR(VLOOKUP(C106,BD!T:U,2,0),0)</f>
        <v>30</v>
      </c>
      <c r="F106" s="21">
        <f>IFERROR(VLOOKUP(C106,BD!T:V,3,0),0)</f>
        <v>1162</v>
      </c>
      <c r="G106" s="23">
        <f>VLOOKUP(C106,[1]BIC!$B:$K,10,0)</f>
        <v>17800</v>
      </c>
      <c r="H106" s="74">
        <f>IFERROR(VLOOKUP(C106,BD!T:W,4,0),0)</f>
        <v>17632.41</v>
      </c>
      <c r="I106" s="55">
        <f>H106/G106</f>
        <v>0.990584831460674</v>
      </c>
      <c r="J106" s="24">
        <f>G106-H106</f>
        <v>167.59</v>
      </c>
      <c r="K106" s="25">
        <f>J106/$C$7</f>
        <v>55.8633333333334</v>
      </c>
      <c r="L106" s="26">
        <f>IFERROR(VLOOKUP(C106,BD!Z:AC,4,0),0)</f>
        <v>617.21</v>
      </c>
      <c r="M106" s="27">
        <f>H106/$B$6*$C$6</f>
        <v>20571.145</v>
      </c>
      <c r="N106" s="28">
        <f>IFERROR(M106/G106,0)</f>
        <v>1.15568230337079</v>
      </c>
    </row>
    <row r="107" spans="2:14" x14ac:dyDescent="0.25">
      <c r="B107" s="21">
        <v>340</v>
      </c>
      <c r="C107" s="21">
        <v>3425</v>
      </c>
      <c r="D107" s="22" t="s">
        <v>91</v>
      </c>
      <c r="E107" s="21">
        <f>IFERROR(VLOOKUP(C107,BD!T:U,2,0),0)</f>
        <v>14</v>
      </c>
      <c r="F107" s="21">
        <f>IFERROR(VLOOKUP(C107,BD!T:V,3,0),0)</f>
        <v>146</v>
      </c>
      <c r="G107" s="23">
        <f>VLOOKUP(C107,[1]BIC!$B:$K,10,0)</f>
        <v>8600</v>
      </c>
      <c r="H107" s="74">
        <f>IFERROR(VLOOKUP(C107,BD!T:W,4,0),0)</f>
        <v>6836.05</v>
      </c>
      <c r="I107" s="55">
        <f>H107/G107</f>
        <v>0.794889534883721</v>
      </c>
      <c r="J107" s="24">
        <f>G107-H107</f>
        <v>1763.95</v>
      </c>
      <c r="K107" s="25">
        <f>J107/$C$7</f>
        <v>587.983333333333</v>
      </c>
      <c r="L107" s="26">
        <f>IFERROR(VLOOKUP(C107,BD!Z:AC,4,0),0)</f>
        <v>96.3</v>
      </c>
      <c r="M107" s="27">
        <f>H107/$B$6*$C$6</f>
        <v>7975.39166666667</v>
      </c>
      <c r="N107" s="28">
        <f>IFERROR(M107/G107,0)</f>
        <v>0.927371124031008</v>
      </c>
    </row>
    <row r="108" spans="2:14" x14ac:dyDescent="0.25">
      <c r="B108" s="21">
        <v>104</v>
      </c>
      <c r="C108" s="21">
        <v>4351</v>
      </c>
      <c r="D108" s="22" t="s">
        <v>289</v>
      </c>
      <c r="E108" s="21">
        <f>IFERROR(VLOOKUP(C108,BD!T:U,2,0),0)</f>
        <v>7</v>
      </c>
      <c r="F108" s="21">
        <f>IFERROR(VLOOKUP(C108,BD!T:V,3,0),0)</f>
        <v>34</v>
      </c>
      <c r="G108" s="23">
        <f>VLOOKUP(C108,[1]BIC!$B:$K,10,0)</f>
        <v>1000</v>
      </c>
      <c r="H108" s="74">
        <f>IFERROR(VLOOKUP(C108,BD!T:W,4,0),0)</f>
        <v>781.03</v>
      </c>
      <c r="I108" s="55">
        <f>H108/G108</f>
        <v>0.78103</v>
      </c>
      <c r="J108" s="24">
        <f>G108-H108</f>
        <v>218.97</v>
      </c>
      <c r="K108" s="25">
        <f>J108/$C$7</f>
        <v>72.99</v>
      </c>
      <c r="L108" s="26">
        <f>IFERROR(VLOOKUP(C108,BD!Z:AC,4,0),0)</f>
        <v>46.34</v>
      </c>
      <c r="M108" s="27">
        <f>H108/$B$6*$C$6</f>
        <v>911.201666666667</v>
      </c>
      <c r="N108" s="28">
        <f>IFERROR(M108/G108,0)</f>
        <v>0.911201666666667</v>
      </c>
    </row>
    <row r="109" spans="2:14" x14ac:dyDescent="0.25">
      <c r="B109" s="21">
        <v>800</v>
      </c>
      <c r="C109" s="21">
        <v>5504</v>
      </c>
      <c r="D109" s="22" t="s">
        <v>433</v>
      </c>
      <c r="E109" s="21">
        <f>IFERROR(VLOOKUP(C109,BD!T:U,2,0),0)</f>
        <v>20</v>
      </c>
      <c r="F109" s="21">
        <f>IFERROR(VLOOKUP(C109,BD!T:V,3,0),0)</f>
        <v>780</v>
      </c>
      <c r="G109" s="23">
        <f>VLOOKUP(C109,[1]BIC!$B:$K,10,0)</f>
        <v>15300</v>
      </c>
      <c r="H109" s="74">
        <f>IFERROR(VLOOKUP(C109,BD!T:W,4,0),0)</f>
        <v>11869.08</v>
      </c>
      <c r="I109" s="55">
        <f>H109/G109</f>
        <v>0.775756862745098</v>
      </c>
      <c r="J109" s="24">
        <f>G109-H109</f>
        <v>3430.92</v>
      </c>
      <c r="K109" s="25">
        <f>J109/$C$7</f>
        <v>1143.64</v>
      </c>
      <c r="L109" s="26">
        <f>IFERROR(VLOOKUP(C109,BD!Z:AC,4,0),0)</f>
        <v>0</v>
      </c>
      <c r="M109" s="27">
        <f>H109/$B$6*$C$6</f>
        <v>13847.26</v>
      </c>
      <c r="N109" s="28">
        <f>IFERROR(M109/G109,0)</f>
        <v>0.905049673202614</v>
      </c>
    </row>
    <row r="110" spans="2:14" x14ac:dyDescent="0.25">
      <c r="B110" s="21">
        <v>340</v>
      </c>
      <c r="C110" s="21">
        <v>3413</v>
      </c>
      <c r="D110" s="22" t="s">
        <v>106</v>
      </c>
      <c r="E110" s="21">
        <f>IFERROR(VLOOKUP(C110,BD!T:U,2,0),0)</f>
        <v>9</v>
      </c>
      <c r="F110" s="21">
        <f>IFERROR(VLOOKUP(C110,BD!T:V,3,0),0)</f>
        <v>33</v>
      </c>
      <c r="G110" s="23">
        <f>VLOOKUP(C110,[1]BIC!$B:$K,10,0)</f>
        <v>1200</v>
      </c>
      <c r="H110" s="74">
        <f>IFERROR(VLOOKUP(C110,BD!T:W,4,0),0)</f>
        <v>927.36</v>
      </c>
      <c r="I110" s="55">
        <f>H110/G110</f>
        <v>0.7728</v>
      </c>
      <c r="J110" s="24">
        <f>G110-H110</f>
        <v>272.64</v>
      </c>
      <c r="K110" s="25">
        <f>J110/$C$7</f>
        <v>90.88</v>
      </c>
      <c r="L110" s="26">
        <f>IFERROR(VLOOKUP(C110,BD!Z:AC,4,0),0)</f>
        <v>10.93</v>
      </c>
      <c r="M110" s="27">
        <f>H110/$B$6*$C$6</f>
        <v>1081.92</v>
      </c>
      <c r="N110" s="28">
        <f>IFERROR(M110/G110,0)</f>
        <v>0.9016</v>
      </c>
    </row>
    <row r="111" spans="2:14" x14ac:dyDescent="0.25">
      <c r="B111" s="21">
        <v>320</v>
      </c>
      <c r="C111" s="21">
        <v>3256</v>
      </c>
      <c r="D111" s="22" t="s">
        <v>615</v>
      </c>
      <c r="E111" s="21">
        <f>IFERROR(VLOOKUP(C111,BD!T:U,2,0),0)</f>
        <v>7</v>
      </c>
      <c r="F111" s="21">
        <f>IFERROR(VLOOKUP(C111,BD!T:V,3,0),0)</f>
        <v>23</v>
      </c>
      <c r="G111" s="23">
        <f>VLOOKUP(C111,[1]BIC!$B:$K,10,0)</f>
        <v>1000</v>
      </c>
      <c r="H111" s="74">
        <f>IFERROR(VLOOKUP(C111,BD!T:W,4,0),0)</f>
        <v>771.26</v>
      </c>
      <c r="I111" s="55">
        <f>H111/G111</f>
        <v>0.77126</v>
      </c>
      <c r="J111" s="24">
        <f>G111-H111</f>
        <v>228.74</v>
      </c>
      <c r="K111" s="25">
        <f>J111/$C$7</f>
        <v>76.2466666666667</v>
      </c>
      <c r="L111" s="26">
        <f>IFERROR(VLOOKUP(C111,BD!Z:AC,4,0),0)</f>
        <v>0</v>
      </c>
      <c r="M111" s="27">
        <f>H111/$B$6*$C$6</f>
        <v>899.803333333333</v>
      </c>
      <c r="N111" s="28">
        <f>IFERROR(M111/G111,0)</f>
        <v>0.899803333333333</v>
      </c>
    </row>
    <row r="112" spans="2:14" x14ac:dyDescent="0.25">
      <c r="B112" s="21">
        <v>320</v>
      </c>
      <c r="C112" s="21">
        <v>2145</v>
      </c>
      <c r="D112" s="22" t="s">
        <v>116</v>
      </c>
      <c r="E112" s="21">
        <f>IFERROR(VLOOKUP(C112,BD!T:U,2,0),0)</f>
        <v>17</v>
      </c>
      <c r="F112" s="21">
        <f>IFERROR(VLOOKUP(C112,BD!T:V,3,0),0)</f>
        <v>75</v>
      </c>
      <c r="G112" s="23">
        <f>VLOOKUP(C112,[1]BIC!$B:$K,10,0)</f>
        <v>3200</v>
      </c>
      <c r="H112" s="74">
        <f>IFERROR(VLOOKUP(C112,BD!T:W,4,0),0)</f>
        <v>2442.63</v>
      </c>
      <c r="I112" s="55">
        <f>H112/G112</f>
        <v>0.763321875</v>
      </c>
      <c r="J112" s="24">
        <f>G112-H112</f>
        <v>757.37</v>
      </c>
      <c r="K112" s="25">
        <f>J112/$C$7</f>
        <v>252.456666666667</v>
      </c>
      <c r="L112" s="26">
        <f>IFERROR(VLOOKUP(C112,BD!Z:AC,4,0),0)</f>
        <v>84.1</v>
      </c>
      <c r="M112" s="27">
        <f>H112/$B$6*$C$6</f>
        <v>2849.735</v>
      </c>
      <c r="N112" s="28">
        <f>IFERROR(M112/G112,0)</f>
        <v>0.8905421875</v>
      </c>
    </row>
    <row r="113" spans="2:14" x14ac:dyDescent="0.25">
      <c r="B113" s="21">
        <v>320</v>
      </c>
      <c r="C113" s="21">
        <v>3227</v>
      </c>
      <c r="D113" s="22" t="s">
        <v>133</v>
      </c>
      <c r="E113" s="21">
        <f>IFERROR(VLOOKUP(C113,BD!T:U,2,0),0)</f>
        <v>15</v>
      </c>
      <c r="F113" s="21">
        <f>IFERROR(VLOOKUP(C113,BD!T:V,3,0),0)</f>
        <v>110</v>
      </c>
      <c r="G113" s="23">
        <f>VLOOKUP(C113,[1]BIC!$B:$K,10,0)</f>
        <v>3800</v>
      </c>
      <c r="H113" s="74">
        <f>IFERROR(VLOOKUP(C113,BD!T:W,4,0),0)</f>
        <v>2961.5</v>
      </c>
      <c r="I113" s="55">
        <f>H113/G113</f>
        <v>0.779342105263158</v>
      </c>
      <c r="J113" s="24">
        <f>G113-H113</f>
        <v>838.5</v>
      </c>
      <c r="K113" s="25">
        <f>J113/$C$7</f>
        <v>279.5</v>
      </c>
      <c r="L113" s="26">
        <f>IFERROR(VLOOKUP(C113,BD!Z:AC,4,0),0)</f>
        <v>325.93</v>
      </c>
      <c r="M113" s="27">
        <f>H113/$B$6*$C$6</f>
        <v>3455.08333333333</v>
      </c>
      <c r="N113" s="28">
        <f>IFERROR(M113/G113,0)</f>
        <v>0.909232456140351</v>
      </c>
    </row>
    <row r="114" spans="2:14" x14ac:dyDescent="0.25">
      <c r="B114" s="21">
        <v>360</v>
      </c>
      <c r="C114" s="21">
        <v>9085</v>
      </c>
      <c r="D114" s="22" t="s">
        <v>178</v>
      </c>
      <c r="E114" s="21">
        <f>IFERROR(VLOOKUP(C114,BD!T:U,2,0),0)</f>
        <v>7</v>
      </c>
      <c r="F114" s="21">
        <f>IFERROR(VLOOKUP(C114,BD!T:V,3,0),0)</f>
        <v>19</v>
      </c>
      <c r="G114" s="23">
        <f>VLOOKUP(C114,[1]BIC!$B:$K,10,0)</f>
        <v>1000</v>
      </c>
      <c r="H114" s="74">
        <f>IFERROR(VLOOKUP(C114,BD!T:W,4,0),0)</f>
        <v>761.3</v>
      </c>
      <c r="I114" s="55">
        <f>H114/G114</f>
        <v>0.7613</v>
      </c>
      <c r="J114" s="24">
        <f>G114-H114</f>
        <v>238.7</v>
      </c>
      <c r="K114" s="25">
        <f>J114/$C$7</f>
        <v>79.5666666666667</v>
      </c>
      <c r="L114" s="26">
        <f>IFERROR(VLOOKUP(C114,BD!Z:AC,4,0),0)</f>
        <v>0</v>
      </c>
      <c r="M114" s="27">
        <f>H114/$B$6*$C$6</f>
        <v>888.183333333333</v>
      </c>
      <c r="N114" s="28">
        <f>IFERROR(M114/G114,0)</f>
        <v>0.888183333333333</v>
      </c>
    </row>
    <row r="115" spans="2:14" x14ac:dyDescent="0.25">
      <c r="B115" s="21">
        <v>250</v>
      </c>
      <c r="C115" s="21">
        <v>5237</v>
      </c>
      <c r="D115" s="22" t="s">
        <v>380</v>
      </c>
      <c r="E115" s="21">
        <f>IFERROR(VLOOKUP(C115,BD!T:U,2,0),0)</f>
        <v>2</v>
      </c>
      <c r="F115" s="21">
        <f>IFERROR(VLOOKUP(C115,BD!T:V,3,0),0)</f>
        <v>259</v>
      </c>
      <c r="G115" s="23">
        <f>VLOOKUP(C115,[1]BIC!$B:$K,10,0)</f>
        <v>4900</v>
      </c>
      <c r="H115" s="74">
        <f>IFERROR(VLOOKUP(C115,BD!T:W,4,0),0)</f>
        <v>3724.64</v>
      </c>
      <c r="I115" s="55">
        <f>H115/G115</f>
        <v>0.760130612244898</v>
      </c>
      <c r="J115" s="24">
        <f>G115-H115</f>
        <v>1175.36</v>
      </c>
      <c r="K115" s="25">
        <f>J115/$C$7</f>
        <v>391.786666666667</v>
      </c>
      <c r="L115" s="26">
        <f>IFERROR(VLOOKUP(C115,BD!Z:AC,4,0),0)</f>
        <v>1849.42</v>
      </c>
      <c r="M115" s="27">
        <f>H115/$B$6*$C$6</f>
        <v>4345.41333333333</v>
      </c>
      <c r="N115" s="28">
        <f>IFERROR(M115/G115,0)</f>
        <v>0.886819047619048</v>
      </c>
    </row>
    <row r="116" spans="2:14" x14ac:dyDescent="0.25">
      <c r="B116" s="21">
        <v>150</v>
      </c>
      <c r="C116" s="21">
        <v>1563</v>
      </c>
      <c r="D116" s="22" t="s">
        <v>302</v>
      </c>
      <c r="E116" s="21">
        <f>IFERROR(VLOOKUP(C116,BD!T:U,2,0),0)</f>
        <v>18</v>
      </c>
      <c r="F116" s="21">
        <f>IFERROR(VLOOKUP(C116,BD!T:V,3,0),0)</f>
        <v>70</v>
      </c>
      <c r="G116" s="23">
        <f>VLOOKUP(C116,[1]BIC!$B:$K,10,0)</f>
        <v>3900</v>
      </c>
      <c r="H116" s="74">
        <f>IFERROR(VLOOKUP(C116,BD!T:W,4,0),0)</f>
        <v>3039.81</v>
      </c>
      <c r="I116" s="55">
        <f>H116/G116</f>
        <v>0.779438461538462</v>
      </c>
      <c r="J116" s="24">
        <f>G116-H116</f>
        <v>860.19</v>
      </c>
      <c r="K116" s="25">
        <f>J116/$C$7</f>
        <v>286.73</v>
      </c>
      <c r="L116" s="26">
        <f>IFERROR(VLOOKUP(C116,BD!Z:AC,4,0),0)</f>
        <v>0</v>
      </c>
      <c r="M116" s="27">
        <f>H116/$B$6*$C$6</f>
        <v>3546.445</v>
      </c>
      <c r="N116" s="28">
        <f>IFERROR(M116/G116,0)</f>
        <v>0.909344871794872</v>
      </c>
    </row>
    <row r="117" spans="2:14" x14ac:dyDescent="0.25">
      <c r="B117" s="21">
        <v>290</v>
      </c>
      <c r="C117" s="21">
        <v>3057</v>
      </c>
      <c r="D117" s="22" t="s">
        <v>394</v>
      </c>
      <c r="E117" s="21">
        <f>IFERROR(VLOOKUP(C117,BD!T:U,2,0),0)</f>
        <v>5</v>
      </c>
      <c r="F117" s="21">
        <f>IFERROR(VLOOKUP(C117,BD!T:V,3,0),0)</f>
        <v>97</v>
      </c>
      <c r="G117" s="23">
        <f>VLOOKUP(C117,[1]BIC!$B:$K,10,0)</f>
        <v>1800</v>
      </c>
      <c r="H117" s="74">
        <f>IFERROR(VLOOKUP(C117,BD!T:W,4,0),0)</f>
        <v>1350.17</v>
      </c>
      <c r="I117" s="55">
        <f>H117/G117</f>
        <v>0.750094444444445</v>
      </c>
      <c r="J117" s="24">
        <f>G117-H117</f>
        <v>449.83</v>
      </c>
      <c r="K117" s="25">
        <f>J117/$C$7</f>
        <v>149.943333333333</v>
      </c>
      <c r="L117" s="26">
        <f>IFERROR(VLOOKUP(C117,BD!Z:AC,4,0),0)</f>
        <v>0</v>
      </c>
      <c r="M117" s="27">
        <f>H117/$B$6*$C$6</f>
        <v>1575.19833333333</v>
      </c>
      <c r="N117" s="28">
        <f>IFERROR(M117/G117,0)</f>
        <v>0.875110185185185</v>
      </c>
    </row>
    <row r="118" spans="2:14" x14ac:dyDescent="0.25">
      <c r="B118" s="21">
        <v>340</v>
      </c>
      <c r="C118" s="21">
        <v>3474</v>
      </c>
      <c r="D118" s="22" t="s">
        <v>55</v>
      </c>
      <c r="E118" s="21">
        <f>IFERROR(VLOOKUP(C118,BD!T:U,2,0),0)</f>
        <v>27</v>
      </c>
      <c r="F118" s="21">
        <f>IFERROR(VLOOKUP(C118,BD!T:V,3,0),0)</f>
        <v>181</v>
      </c>
      <c r="G118" s="23">
        <f>VLOOKUP(C118,[1]BIC!$B:$K,10,0)</f>
        <v>5900</v>
      </c>
      <c r="H118" s="74">
        <f>IFERROR(VLOOKUP(C118,BD!T:W,4,0),0)</f>
        <v>4815.65</v>
      </c>
      <c r="I118" s="55">
        <f>H118/G118</f>
        <v>0.81621186440678</v>
      </c>
      <c r="J118" s="24">
        <f>G118-H118</f>
        <v>1084.35</v>
      </c>
      <c r="K118" s="25">
        <f>J118/$C$7</f>
        <v>361.45</v>
      </c>
      <c r="L118" s="26">
        <f>IFERROR(VLOOKUP(C118,BD!Z:AC,4,0),0)</f>
        <v>427.38</v>
      </c>
      <c r="M118" s="27">
        <f>H118/$B$6*$C$6</f>
        <v>5618.25833333333</v>
      </c>
      <c r="N118" s="28">
        <f>IFERROR(M118/G118,0)</f>
        <v>0.952247175141243</v>
      </c>
    </row>
    <row r="119" spans="2:14" x14ac:dyDescent="0.25">
      <c r="B119" s="21">
        <v>450</v>
      </c>
      <c r="C119" s="21">
        <v>4544</v>
      </c>
      <c r="D119" s="22" t="s">
        <v>136</v>
      </c>
      <c r="E119" s="21">
        <f>IFERROR(VLOOKUP(C119,BD!T:U,2,0),0)</f>
        <v>13</v>
      </c>
      <c r="F119" s="21">
        <f>IFERROR(VLOOKUP(C119,BD!T:V,3,0),0)</f>
        <v>58</v>
      </c>
      <c r="G119" s="23">
        <f>VLOOKUP(C119,[1]BIC!$B:$K,10,0)</f>
        <v>3200</v>
      </c>
      <c r="H119" s="74">
        <f>IFERROR(VLOOKUP(C119,BD!T:W,4,0),0)</f>
        <v>2392.55</v>
      </c>
      <c r="I119" s="55">
        <f>H119/G119</f>
        <v>0.747671875</v>
      </c>
      <c r="J119" s="24">
        <f>G119-H119</f>
        <v>807.45</v>
      </c>
      <c r="K119" s="25">
        <f>J119/$C$7</f>
        <v>269.15</v>
      </c>
      <c r="L119" s="26">
        <f>IFERROR(VLOOKUP(C119,BD!Z:AC,4,0),0)</f>
        <v>0</v>
      </c>
      <c r="M119" s="27">
        <f>H119/$B$6*$C$6</f>
        <v>2791.30833333333</v>
      </c>
      <c r="N119" s="28">
        <f>IFERROR(M119/G119,0)</f>
        <v>0.872283854166667</v>
      </c>
    </row>
    <row r="120" spans="2:14" x14ac:dyDescent="0.25">
      <c r="B120" s="21">
        <v>555</v>
      </c>
      <c r="C120" s="21">
        <v>5982</v>
      </c>
      <c r="D120" s="22" t="s">
        <v>170</v>
      </c>
      <c r="E120" s="21">
        <f>IFERROR(VLOOKUP(C120,BD!T:U,2,0),0)</f>
        <v>13</v>
      </c>
      <c r="F120" s="21">
        <f>IFERROR(VLOOKUP(C120,BD!T:V,3,0),0)</f>
        <v>87</v>
      </c>
      <c r="G120" s="23">
        <f>VLOOKUP(C120,[1]BIC!$B:$K,10,0)</f>
        <v>3800</v>
      </c>
      <c r="H120" s="74">
        <f>IFERROR(VLOOKUP(C120,BD!T:W,4,0),0)</f>
        <v>2807.71</v>
      </c>
      <c r="I120" s="55">
        <f>H120/G120</f>
        <v>0.738871052631579</v>
      </c>
      <c r="J120" s="24">
        <f>G120-H120</f>
        <v>992.29</v>
      </c>
      <c r="K120" s="25">
        <f>J120/$C$7</f>
        <v>330.763333333333</v>
      </c>
      <c r="L120" s="26">
        <f>IFERROR(VLOOKUP(C120,BD!Z:AC,4,0),0)</f>
        <v>139.02</v>
      </c>
      <c r="M120" s="27">
        <f>H120/$B$6*$C$6</f>
        <v>3275.66166666667</v>
      </c>
      <c r="N120" s="28">
        <f>IFERROR(M120/G120,0)</f>
        <v>0.862016228070175</v>
      </c>
    </row>
    <row r="121" spans="2:14" x14ac:dyDescent="0.25">
      <c r="B121" s="21">
        <v>280</v>
      </c>
      <c r="C121" s="21">
        <v>9324</v>
      </c>
      <c r="D121" s="22" t="s">
        <v>613</v>
      </c>
      <c r="E121" s="21">
        <f>IFERROR(VLOOKUP(C121,BD!T:U,2,0),0)</f>
        <v>6</v>
      </c>
      <c r="F121" s="21">
        <f>IFERROR(VLOOKUP(C121,BD!T:V,3,0),0)</f>
        <v>28</v>
      </c>
      <c r="G121" s="23">
        <f>VLOOKUP(C121,[1]BIC!$B:$K,10,0)</f>
        <v>1000</v>
      </c>
      <c r="H121" s="74">
        <f>IFERROR(VLOOKUP(C121,BD!T:W,4,0),0)</f>
        <v>738.55</v>
      </c>
      <c r="I121" s="55">
        <f>H121/G121</f>
        <v>0.73855</v>
      </c>
      <c r="J121" s="24">
        <f>G121-H121</f>
        <v>261.45</v>
      </c>
      <c r="K121" s="25">
        <f>J121/$C$7</f>
        <v>87.15</v>
      </c>
      <c r="L121" s="26">
        <f>IFERROR(VLOOKUP(C121,BD!Z:AC,4,0),0)</f>
        <v>0</v>
      </c>
      <c r="M121" s="27">
        <f>H121/$B$6*$C$6</f>
        <v>861.641666666667</v>
      </c>
      <c r="N121" s="28">
        <f>IFERROR(M121/G121,0)</f>
        <v>0.861641666666667</v>
      </c>
    </row>
    <row r="122" spans="2:14" x14ac:dyDescent="0.25">
      <c r="B122" s="21">
        <v>280</v>
      </c>
      <c r="C122" s="21">
        <v>2856</v>
      </c>
      <c r="D122" s="22" t="s">
        <v>195</v>
      </c>
      <c r="E122" s="21">
        <f>IFERROR(VLOOKUP(C122,BD!T:U,2,0),0)</f>
        <v>13</v>
      </c>
      <c r="F122" s="21">
        <f>IFERROR(VLOOKUP(C122,BD!T:V,3,0),0)</f>
        <v>158</v>
      </c>
      <c r="G122" s="23">
        <f>VLOOKUP(C122,[1]BIC!$B:$K,10,0)</f>
        <v>3600</v>
      </c>
      <c r="H122" s="74">
        <f>IFERROR(VLOOKUP(C122,BD!T:W,4,0),0)</f>
        <v>2636.75</v>
      </c>
      <c r="I122" s="55">
        <f>H122/G122</f>
        <v>0.732430555555556</v>
      </c>
      <c r="J122" s="24">
        <f>G122-H122</f>
        <v>963.25</v>
      </c>
      <c r="K122" s="25">
        <f>J122/$C$7</f>
        <v>321.083333333333</v>
      </c>
      <c r="L122" s="26">
        <f>IFERROR(VLOOKUP(C122,BD!Z:AC,4,0),0)</f>
        <v>0</v>
      </c>
      <c r="M122" s="27">
        <f>H122/$B$6*$C$6</f>
        <v>3076.20833333333</v>
      </c>
      <c r="N122" s="28">
        <f>IFERROR(M122/G122,0)</f>
        <v>0.854502314814815</v>
      </c>
    </row>
    <row r="123" spans="2:14" x14ac:dyDescent="0.25">
      <c r="B123" s="21">
        <v>104</v>
      </c>
      <c r="C123" s="21">
        <v>4316</v>
      </c>
      <c r="D123" s="22" t="s">
        <v>47</v>
      </c>
      <c r="E123" s="21">
        <f>IFERROR(VLOOKUP(C123,BD!T:U,2,0),0)</f>
        <v>8</v>
      </c>
      <c r="F123" s="21">
        <f>IFERROR(VLOOKUP(C123,BD!T:V,3,0),0)</f>
        <v>161</v>
      </c>
      <c r="G123" s="23">
        <f>VLOOKUP(C123,[1]BIC!$B:$K,10,0)</f>
        <v>4400</v>
      </c>
      <c r="H123" s="74">
        <f>IFERROR(VLOOKUP(C123,BD!T:W,4,0),0)</f>
        <v>3187.04</v>
      </c>
      <c r="I123" s="55">
        <f>H123/G123</f>
        <v>0.724327272727273</v>
      </c>
      <c r="J123" s="24">
        <f>G123-H123</f>
        <v>1212.96</v>
      </c>
      <c r="K123" s="25">
        <f>J123/$C$7</f>
        <v>404.32</v>
      </c>
      <c r="L123" s="26">
        <f>IFERROR(VLOOKUP(C123,BD!Z:AC,4,0),0)</f>
        <v>0</v>
      </c>
      <c r="M123" s="27">
        <f>H123/$B$6*$C$6</f>
        <v>3718.21333333333</v>
      </c>
      <c r="N123" s="28">
        <f>IFERROR(M123/G123,0)</f>
        <v>0.845048484848485</v>
      </c>
    </row>
    <row r="124" spans="2:14" x14ac:dyDescent="0.25">
      <c r="B124" s="21">
        <v>400</v>
      </c>
      <c r="C124" s="21">
        <v>2113</v>
      </c>
      <c r="D124" s="22" t="s">
        <v>249</v>
      </c>
      <c r="E124" s="21">
        <f>IFERROR(VLOOKUP(C124,BD!T:U,2,0),0)</f>
        <v>5</v>
      </c>
      <c r="F124" s="21">
        <f>IFERROR(VLOOKUP(C124,BD!T:V,3,0),0)</f>
        <v>32</v>
      </c>
      <c r="G124" s="23">
        <f>VLOOKUP(C124,[1]BIC!$B:$K,10,0)</f>
        <v>1000</v>
      </c>
      <c r="H124" s="74">
        <f>IFERROR(VLOOKUP(C124,BD!T:W,4,0),0)</f>
        <v>708.14</v>
      </c>
      <c r="I124" s="55">
        <f>H124/G124</f>
        <v>0.70814</v>
      </c>
      <c r="J124" s="24">
        <f>G124-H124</f>
        <v>291.86</v>
      </c>
      <c r="K124" s="25">
        <f>J124/$C$7</f>
        <v>97.2866666666667</v>
      </c>
      <c r="L124" s="26">
        <f>IFERROR(VLOOKUP(C124,BD!Z:AC,4,0),0)</f>
        <v>0</v>
      </c>
      <c r="M124" s="27">
        <f>H124/$B$6*$C$6</f>
        <v>826.163333333333</v>
      </c>
      <c r="N124" s="28">
        <f>IFERROR(M124/G124,0)</f>
        <v>0.826163333333333</v>
      </c>
    </row>
    <row r="125" spans="2:14" x14ac:dyDescent="0.25">
      <c r="B125" s="21">
        <v>450</v>
      </c>
      <c r="C125" s="21">
        <v>4546</v>
      </c>
      <c r="D125" s="22" t="s">
        <v>230</v>
      </c>
      <c r="E125" s="21">
        <f>IFERROR(VLOOKUP(C125,BD!T:U,2,0),0)</f>
        <v>6</v>
      </c>
      <c r="F125" s="21">
        <f>IFERROR(VLOOKUP(C125,BD!T:V,3,0),0)</f>
        <v>20</v>
      </c>
      <c r="G125" s="23">
        <f>VLOOKUP(C125,[1]BIC!$B:$K,10,0)</f>
        <v>1000</v>
      </c>
      <c r="H125" s="74">
        <f>IFERROR(VLOOKUP(C125,BD!T:W,4,0),0)</f>
        <v>707.15</v>
      </c>
      <c r="I125" s="55">
        <f>H125/G125</f>
        <v>0.70715</v>
      </c>
      <c r="J125" s="24">
        <f>G125-H125</f>
        <v>292.85</v>
      </c>
      <c r="K125" s="25">
        <f>J125/$C$7</f>
        <v>97.6166666666667</v>
      </c>
      <c r="L125" s="26">
        <f>IFERROR(VLOOKUP(C125,BD!Z:AC,4,0),0)</f>
        <v>0</v>
      </c>
      <c r="M125" s="27">
        <f>H125/$B$6*$C$6</f>
        <v>825.008333333333</v>
      </c>
      <c r="N125" s="28">
        <f>IFERROR(M125/G125,0)</f>
        <v>0.825008333333333</v>
      </c>
    </row>
    <row r="126" spans="2:14" x14ac:dyDescent="0.25">
      <c r="B126" s="21">
        <v>104</v>
      </c>
      <c r="C126" s="21">
        <v>4350</v>
      </c>
      <c r="D126" s="22" t="s">
        <v>273</v>
      </c>
      <c r="E126" s="21">
        <f>IFERROR(VLOOKUP(C126,BD!T:U,2,0),0)</f>
        <v>5</v>
      </c>
      <c r="F126" s="21">
        <f>IFERROR(VLOOKUP(C126,BD!T:V,3,0),0)</f>
        <v>30</v>
      </c>
      <c r="G126" s="23">
        <f>VLOOKUP(C126,[1]BIC!$B:$K,10,0)</f>
        <v>1800</v>
      </c>
      <c r="H126" s="74">
        <f>IFERROR(VLOOKUP(C126,BD!T:W,4,0),0)</f>
        <v>1266.14</v>
      </c>
      <c r="I126" s="55">
        <f>H126/G126</f>
        <v>0.703411111111111</v>
      </c>
      <c r="J126" s="24">
        <f>G126-H126</f>
        <v>533.86</v>
      </c>
      <c r="K126" s="25">
        <f>J126/$C$7</f>
        <v>177.953333333333</v>
      </c>
      <c r="L126" s="26">
        <f>IFERROR(VLOOKUP(C126,BD!Z:AC,4,0),0)</f>
        <v>0</v>
      </c>
      <c r="M126" s="27">
        <f>H126/$B$6*$C$6</f>
        <v>1477.16333333333</v>
      </c>
      <c r="N126" s="28">
        <f>IFERROR(M126/G126,0)</f>
        <v>0.820646296296296</v>
      </c>
    </row>
    <row r="127" spans="2:14" x14ac:dyDescent="0.25">
      <c r="B127" s="21">
        <v>180</v>
      </c>
      <c r="C127" s="21">
        <v>1894</v>
      </c>
      <c r="D127" s="22" t="s">
        <v>314</v>
      </c>
      <c r="E127" s="21">
        <f>IFERROR(VLOOKUP(C127,BD!T:U,2,0),0)</f>
        <v>14</v>
      </c>
      <c r="F127" s="21">
        <f>IFERROR(VLOOKUP(C127,BD!T:V,3,0),0)</f>
        <v>62</v>
      </c>
      <c r="G127" s="23">
        <f>VLOOKUP(C127,[1]BIC!$B:$K,10,0)</f>
        <v>6800</v>
      </c>
      <c r="H127" s="74">
        <f>IFERROR(VLOOKUP(C127,BD!T:W,4,0),0)</f>
        <v>4779.64</v>
      </c>
      <c r="I127" s="55">
        <f>H127/G127</f>
        <v>0.702888235294118</v>
      </c>
      <c r="J127" s="24">
        <f>G127-H127</f>
        <v>2020.36</v>
      </c>
      <c r="K127" s="25">
        <f>J127/$C$7</f>
        <v>673.453333333333</v>
      </c>
      <c r="L127" s="26">
        <f>IFERROR(VLOOKUP(C127,BD!Z:AC,4,0),0)</f>
        <v>0</v>
      </c>
      <c r="M127" s="27">
        <f>H127/$B$6*$C$6</f>
        <v>5576.24666666667</v>
      </c>
      <c r="N127" s="28">
        <f>IFERROR(M127/G127,0)</f>
        <v>0.820036274509804</v>
      </c>
    </row>
    <row r="128" spans="2:14" x14ac:dyDescent="0.25">
      <c r="B128" s="21">
        <v>280</v>
      </c>
      <c r="C128" s="21">
        <v>2892</v>
      </c>
      <c r="D128" s="22" t="s">
        <v>335</v>
      </c>
      <c r="E128" s="21">
        <f>IFERROR(VLOOKUP(C128,BD!T:U,2,0),0)</f>
        <v>4</v>
      </c>
      <c r="F128" s="21">
        <f>IFERROR(VLOOKUP(C128,BD!T:V,3,0),0)</f>
        <v>36</v>
      </c>
      <c r="G128" s="23">
        <f>VLOOKUP(C128,[1]BIC!$B:$K,10,0)</f>
        <v>1000</v>
      </c>
      <c r="H128" s="74">
        <f>IFERROR(VLOOKUP(C128,BD!T:W,4,0),0)</f>
        <v>696.62</v>
      </c>
      <c r="I128" s="55">
        <f>H128/G128</f>
        <v>0.69662</v>
      </c>
      <c r="J128" s="24">
        <f>G128-H128</f>
        <v>303.38</v>
      </c>
      <c r="K128" s="25">
        <f>J128/$C$7</f>
        <v>101.126666666667</v>
      </c>
      <c r="L128" s="26">
        <f>IFERROR(VLOOKUP(C128,BD!Z:AC,4,0),0)</f>
        <v>421.56</v>
      </c>
      <c r="M128" s="27">
        <f>H128/$B$6*$C$6</f>
        <v>812.723333333333</v>
      </c>
      <c r="N128" s="28">
        <f>IFERROR(M128/G128,0)</f>
        <v>0.812723333333333</v>
      </c>
    </row>
    <row r="129" spans="2:14" x14ac:dyDescent="0.25">
      <c r="B129" s="21">
        <v>555</v>
      </c>
      <c r="C129" s="21">
        <v>6063</v>
      </c>
      <c r="D129" s="22" t="s">
        <v>331</v>
      </c>
      <c r="E129" s="21">
        <f>IFERROR(VLOOKUP(C129,BD!T:U,2,0),0)</f>
        <v>5</v>
      </c>
      <c r="F129" s="21">
        <f>IFERROR(VLOOKUP(C129,BD!T:V,3,0),0)</f>
        <v>20</v>
      </c>
      <c r="G129" s="23">
        <f>VLOOKUP(C129,[1]BIC!$B:$K,10,0)</f>
        <v>1100</v>
      </c>
      <c r="H129" s="74">
        <f>IFERROR(VLOOKUP(C129,BD!T:W,4,0),0)</f>
        <v>775.05</v>
      </c>
      <c r="I129" s="55">
        <f>H129/G129</f>
        <v>0.704590909090909</v>
      </c>
      <c r="J129" s="24">
        <f>G129-H129</f>
        <v>324.95</v>
      </c>
      <c r="K129" s="25">
        <f>J129/$C$7</f>
        <v>108.316666666667</v>
      </c>
      <c r="L129" s="26">
        <f>IFERROR(VLOOKUP(C129,BD!Z:AC,4,0),0)</f>
        <v>0</v>
      </c>
      <c r="M129" s="27">
        <f>H129/$B$6*$C$6</f>
        <v>904.225</v>
      </c>
      <c r="N129" s="28">
        <f>IFERROR(M129/G129,0)</f>
        <v>0.822022727272727</v>
      </c>
    </row>
    <row r="130" spans="2:14" x14ac:dyDescent="0.25">
      <c r="B130" s="21">
        <v>650</v>
      </c>
      <c r="C130" s="21">
        <v>6551</v>
      </c>
      <c r="D130" s="22" t="s">
        <v>81</v>
      </c>
      <c r="E130" s="21">
        <f>IFERROR(VLOOKUP(C130,BD!T:U,2,0),0)</f>
        <v>6</v>
      </c>
      <c r="F130" s="21">
        <f>IFERROR(VLOOKUP(C130,BD!T:V,3,0),0)</f>
        <v>37</v>
      </c>
      <c r="G130" s="23">
        <f>VLOOKUP(C130,[1]BIC!$B:$K,10,0)</f>
        <v>1400</v>
      </c>
      <c r="H130" s="74">
        <f>IFERROR(VLOOKUP(C130,BD!T:W,4,0),0)</f>
        <v>973.07</v>
      </c>
      <c r="I130" s="55">
        <f>H130/G130</f>
        <v>0.69505</v>
      </c>
      <c r="J130" s="24">
        <f>G130-H130</f>
        <v>426.93</v>
      </c>
      <c r="K130" s="25">
        <f>J130/$C$7</f>
        <v>142.31</v>
      </c>
      <c r="L130" s="26">
        <f>IFERROR(VLOOKUP(C130,BD!Z:AC,4,0),0)</f>
        <v>0</v>
      </c>
      <c r="M130" s="27">
        <f>H130/$B$6*$C$6</f>
        <v>1135.24833333333</v>
      </c>
      <c r="N130" s="28">
        <f>IFERROR(M130/G130,0)</f>
        <v>0.810891666666667</v>
      </c>
    </row>
    <row r="131" spans="2:14" x14ac:dyDescent="0.25">
      <c r="B131" s="21">
        <v>250</v>
      </c>
      <c r="C131" s="21">
        <v>5134</v>
      </c>
      <c r="D131" s="22" t="s">
        <v>271</v>
      </c>
      <c r="E131" s="21">
        <f>IFERROR(VLOOKUP(C131,BD!T:U,2,0),0)</f>
        <v>8</v>
      </c>
      <c r="F131" s="21">
        <f>IFERROR(VLOOKUP(C131,BD!T:V,3,0),0)</f>
        <v>37</v>
      </c>
      <c r="G131" s="23">
        <f>VLOOKUP(C131,[1]BIC!$B:$K,10,0)</f>
        <v>1300</v>
      </c>
      <c r="H131" s="74">
        <f>IFERROR(VLOOKUP(C131,BD!T:W,4,0),0)</f>
        <v>900.68</v>
      </c>
      <c r="I131" s="55">
        <f>H131/G131</f>
        <v>0.692830769230769</v>
      </c>
      <c r="J131" s="24">
        <f>G131-H131</f>
        <v>399.32</v>
      </c>
      <c r="K131" s="25">
        <f>J131/$C$7</f>
        <v>133.106666666667</v>
      </c>
      <c r="L131" s="26">
        <f>IFERROR(VLOOKUP(C131,BD!Z:AC,4,0),0)</f>
        <v>0</v>
      </c>
      <c r="M131" s="27">
        <f>H131/$B$6*$C$6</f>
        <v>1050.79333333333</v>
      </c>
      <c r="N131" s="28">
        <f>IFERROR(M131/G131,0)</f>
        <v>0.808302564102564</v>
      </c>
    </row>
    <row r="132" spans="2:14" x14ac:dyDescent="0.25">
      <c r="B132" s="21">
        <v>340</v>
      </c>
      <c r="C132" s="21">
        <v>3501</v>
      </c>
      <c r="D132" s="22" t="s">
        <v>592</v>
      </c>
      <c r="E132" s="21">
        <f>IFERROR(VLOOKUP(C132,BD!T:U,2,0),0)</f>
        <v>6</v>
      </c>
      <c r="F132" s="21">
        <f>IFERROR(VLOOKUP(C132,BD!T:V,3,0),0)</f>
        <v>18</v>
      </c>
      <c r="G132" s="23">
        <f>VLOOKUP(C132,[1]BIC!$B:$K,10,0)</f>
        <v>1700</v>
      </c>
      <c r="H132" s="74">
        <f>IFERROR(VLOOKUP(C132,BD!T:W,4,0),0)</f>
        <v>1460.31</v>
      </c>
      <c r="I132" s="55">
        <f>H132/G132</f>
        <v>0.859005882352941</v>
      </c>
      <c r="J132" s="24">
        <f>G132-H132</f>
        <v>239.69</v>
      </c>
      <c r="K132" s="25">
        <f>J132/$C$7</f>
        <v>79.8966666666667</v>
      </c>
      <c r="L132" s="26">
        <f>IFERROR(VLOOKUP(C132,BD!Z:AC,4,0),0)</f>
        <v>0</v>
      </c>
      <c r="M132" s="27">
        <f>H132/$B$6*$C$6</f>
        <v>1703.695</v>
      </c>
      <c r="N132" s="28">
        <f>IFERROR(M132/G132,0)</f>
        <v>1.00217352941176</v>
      </c>
    </row>
    <row r="133" spans="2:14" x14ac:dyDescent="0.25">
      <c r="B133" s="21">
        <v>180</v>
      </c>
      <c r="C133" s="21">
        <v>1877</v>
      </c>
      <c r="D133" s="22" t="s">
        <v>327</v>
      </c>
      <c r="E133" s="21">
        <f>IFERROR(VLOOKUP(C133,BD!T:U,2,0),0)</f>
        <v>4</v>
      </c>
      <c r="F133" s="21">
        <f>IFERROR(VLOOKUP(C133,BD!T:V,3,0),0)</f>
        <v>14</v>
      </c>
      <c r="G133" s="23">
        <f>VLOOKUP(C133,[1]BIC!$B:$K,10,0)</f>
        <v>1400</v>
      </c>
      <c r="H133" s="74">
        <f>IFERROR(VLOOKUP(C133,BD!T:W,4,0),0)</f>
        <v>966.17</v>
      </c>
      <c r="I133" s="55">
        <f>H133/G133</f>
        <v>0.690121428571429</v>
      </c>
      <c r="J133" s="24">
        <f>G133-H133</f>
        <v>433.83</v>
      </c>
      <c r="K133" s="25">
        <f>J133/$C$7</f>
        <v>144.61</v>
      </c>
      <c r="L133" s="26">
        <f>IFERROR(VLOOKUP(C133,BD!Z:AC,4,0),0)</f>
        <v>0</v>
      </c>
      <c r="M133" s="27">
        <f>H133/$B$6*$C$6</f>
        <v>1127.19833333333</v>
      </c>
      <c r="N133" s="28">
        <f>IFERROR(M133/G133,0)</f>
        <v>0.805141666666667</v>
      </c>
    </row>
    <row r="134" spans="2:14" x14ac:dyDescent="0.25">
      <c r="B134" s="21">
        <v>104</v>
      </c>
      <c r="C134" s="21">
        <v>4176</v>
      </c>
      <c r="D134" s="22" t="s">
        <v>202</v>
      </c>
      <c r="E134" s="21">
        <f>IFERROR(VLOOKUP(C134,BD!T:U,2,0),0)</f>
        <v>9</v>
      </c>
      <c r="F134" s="21">
        <f>IFERROR(VLOOKUP(C134,BD!T:V,3,0),0)</f>
        <v>22</v>
      </c>
      <c r="G134" s="23">
        <f>VLOOKUP(C134,[1]BIC!$B:$K,10,0)</f>
        <v>1400</v>
      </c>
      <c r="H134" s="74">
        <f>IFERROR(VLOOKUP(C134,BD!T:W,4,0),0)</f>
        <v>964.49</v>
      </c>
      <c r="I134" s="55">
        <f>H134/G134</f>
        <v>0.688921428571429</v>
      </c>
      <c r="J134" s="24">
        <f>G134-H134</f>
        <v>435.51</v>
      </c>
      <c r="K134" s="25">
        <f>J134/$C$7</f>
        <v>145.17</v>
      </c>
      <c r="L134" s="26">
        <f>IFERROR(VLOOKUP(C134,BD!Z:AC,4,0),0)</f>
        <v>89.67</v>
      </c>
      <c r="M134" s="27">
        <f>H134/$B$6*$C$6</f>
        <v>1125.23833333333</v>
      </c>
      <c r="N134" s="28">
        <f>IFERROR(M134/G134,0)</f>
        <v>0.803741666666667</v>
      </c>
    </row>
    <row r="135" spans="2:14" x14ac:dyDescent="0.25">
      <c r="B135" s="21">
        <v>280</v>
      </c>
      <c r="C135" s="21">
        <v>9310</v>
      </c>
      <c r="D135" s="22" t="s">
        <v>257</v>
      </c>
      <c r="E135" s="21">
        <f>IFERROR(VLOOKUP(C135,BD!T:U,2,0),0)</f>
        <v>5</v>
      </c>
      <c r="F135" s="21">
        <f>IFERROR(VLOOKUP(C135,BD!T:V,3,0),0)</f>
        <v>17</v>
      </c>
      <c r="G135" s="23">
        <f>VLOOKUP(C135,[1]BIC!$B:$K,10,0)</f>
        <v>1000</v>
      </c>
      <c r="H135" s="74">
        <f>IFERROR(VLOOKUP(C135,BD!T:W,4,0),0)</f>
        <v>772.12</v>
      </c>
      <c r="I135" s="55">
        <f>H135/G135</f>
        <v>0.77212</v>
      </c>
      <c r="J135" s="24">
        <f>G135-H135</f>
        <v>227.88</v>
      </c>
      <c r="K135" s="25">
        <f>J135/$C$7</f>
        <v>75.96</v>
      </c>
      <c r="L135" s="26">
        <f>IFERROR(VLOOKUP(C135,BD!Z:AC,4,0),0)</f>
        <v>0</v>
      </c>
      <c r="M135" s="27">
        <f>H135/$B$6*$C$6</f>
        <v>900.806666666667</v>
      </c>
      <c r="N135" s="28">
        <f>IFERROR(M135/G135,0)</f>
        <v>0.900806666666667</v>
      </c>
    </row>
    <row r="136" spans="2:14" x14ac:dyDescent="0.25">
      <c r="B136" s="21">
        <v>280</v>
      </c>
      <c r="C136" s="21">
        <v>2875</v>
      </c>
      <c r="D136" s="22" t="s">
        <v>190</v>
      </c>
      <c r="E136" s="21">
        <f>IFERROR(VLOOKUP(C136,BD!T:U,2,0),0)</f>
        <v>6</v>
      </c>
      <c r="F136" s="21">
        <f>IFERROR(VLOOKUP(C136,BD!T:V,3,0),0)</f>
        <v>33</v>
      </c>
      <c r="G136" s="23">
        <f>VLOOKUP(C136,[1]BIC!$B:$K,10,0)</f>
        <v>1100</v>
      </c>
      <c r="H136" s="74">
        <f>IFERROR(VLOOKUP(C136,BD!T:W,4,0),0)</f>
        <v>977.57</v>
      </c>
      <c r="I136" s="55">
        <f>H136/G136</f>
        <v>0.8887</v>
      </c>
      <c r="J136" s="24">
        <f>G136-H136</f>
        <v>122.43</v>
      </c>
      <c r="K136" s="25">
        <f>J136/$C$7</f>
        <v>40.81</v>
      </c>
      <c r="L136" s="26">
        <f>IFERROR(VLOOKUP(C136,BD!Z:AC,4,0),0)</f>
        <v>0</v>
      </c>
      <c r="M136" s="27">
        <f>H136/$B$6*$C$6</f>
        <v>1140.49833333333</v>
      </c>
      <c r="N136" s="28">
        <f>IFERROR(M136/G136,0)</f>
        <v>1.03681666666667</v>
      </c>
    </row>
    <row r="137" spans="2:14" x14ac:dyDescent="0.25">
      <c r="B137" s="21">
        <v>800</v>
      </c>
      <c r="C137" s="21">
        <v>8217</v>
      </c>
      <c r="D137" s="22" t="s">
        <v>438</v>
      </c>
      <c r="E137" s="21">
        <f>IFERROR(VLOOKUP(C137,BD!T:U,2,0),0)</f>
        <v>4</v>
      </c>
      <c r="F137" s="21">
        <f>IFERROR(VLOOKUP(C137,BD!T:V,3,0),0)</f>
        <v>73</v>
      </c>
      <c r="G137" s="23">
        <f>VLOOKUP(C137,[1]BIC!$B:$K,10,0)</f>
        <v>3000</v>
      </c>
      <c r="H137" s="74">
        <f>IFERROR(VLOOKUP(C137,BD!T:W,4,0),0)</f>
        <v>2042.77</v>
      </c>
      <c r="I137" s="55">
        <f>H137/G137</f>
        <v>0.680923333333333</v>
      </c>
      <c r="J137" s="24">
        <f>G137-H137</f>
        <v>957.23</v>
      </c>
      <c r="K137" s="25">
        <f>J137/$C$7</f>
        <v>319.076666666667</v>
      </c>
      <c r="L137" s="26">
        <f>IFERROR(VLOOKUP(C137,BD!Z:AC,4,0),0)</f>
        <v>0</v>
      </c>
      <c r="M137" s="27">
        <f>H137/$B$6*$C$6</f>
        <v>2383.23166666667</v>
      </c>
      <c r="N137" s="28">
        <f>IFERROR(M137/G137,0)</f>
        <v>0.794410555555556</v>
      </c>
    </row>
    <row r="138" spans="2:14" x14ac:dyDescent="0.25">
      <c r="B138" s="21">
        <v>300</v>
      </c>
      <c r="C138" s="21">
        <v>9319</v>
      </c>
      <c r="D138" s="22" t="s">
        <v>406</v>
      </c>
      <c r="E138" s="21">
        <f>IFERROR(VLOOKUP(C138,BD!T:U,2,0),0)</f>
        <v>4</v>
      </c>
      <c r="F138" s="21">
        <f>IFERROR(VLOOKUP(C138,BD!T:V,3,0),0)</f>
        <v>12</v>
      </c>
      <c r="G138" s="23">
        <f>VLOOKUP(C138,[1]BIC!$B:$K,10,0)</f>
        <v>1500</v>
      </c>
      <c r="H138" s="74">
        <f>IFERROR(VLOOKUP(C138,BD!T:W,4,0),0)</f>
        <v>1016</v>
      </c>
      <c r="I138" s="55">
        <f>H138/G138</f>
        <v>0.677333333333333</v>
      </c>
      <c r="J138" s="24">
        <f>G138-H138</f>
        <v>484</v>
      </c>
      <c r="K138" s="25">
        <f>J138/$C$7</f>
        <v>161.333333333333</v>
      </c>
      <c r="L138" s="26">
        <f>IFERROR(VLOOKUP(C138,BD!Z:AC,4,0),0)</f>
        <v>0</v>
      </c>
      <c r="M138" s="27">
        <f>H138/$B$6*$C$6</f>
        <v>1185.33333333333</v>
      </c>
      <c r="N138" s="28">
        <f>IFERROR(M138/G138,0)</f>
        <v>0.790222222222222</v>
      </c>
    </row>
    <row r="139" spans="2:14" x14ac:dyDescent="0.25">
      <c r="B139" s="21">
        <v>220</v>
      </c>
      <c r="C139" s="21">
        <v>2314</v>
      </c>
      <c r="D139" s="22" t="s">
        <v>44</v>
      </c>
      <c r="E139" s="21">
        <f>IFERROR(VLOOKUP(C139,BD!T:U,2,0),0)</f>
        <v>2</v>
      </c>
      <c r="F139" s="21">
        <f>IFERROR(VLOOKUP(C139,BD!T:V,3,0),0)</f>
        <v>84</v>
      </c>
      <c r="G139" s="23">
        <f>VLOOKUP(C139,[1]BIC!$B:$K,10,0)</f>
        <v>1100</v>
      </c>
      <c r="H139" s="74">
        <f>IFERROR(VLOOKUP(C139,BD!T:W,4,0),0)</f>
        <v>735.96</v>
      </c>
      <c r="I139" s="55">
        <f>H139/G139</f>
        <v>0.669054545454545</v>
      </c>
      <c r="J139" s="24">
        <f>G139-H139</f>
        <v>364.04</v>
      </c>
      <c r="K139" s="25">
        <f>J139/$C$7</f>
        <v>121.346666666667</v>
      </c>
      <c r="L139" s="26">
        <f>IFERROR(VLOOKUP(C139,BD!Z:AC,4,0),0)</f>
        <v>0</v>
      </c>
      <c r="M139" s="27">
        <f>H139/$B$6*$C$6</f>
        <v>858.62</v>
      </c>
      <c r="N139" s="28">
        <f>IFERROR(M139/G139,0)</f>
        <v>0.780563636363636</v>
      </c>
    </row>
    <row r="140" spans="2:14" x14ac:dyDescent="0.25">
      <c r="B140" s="21">
        <v>4980</v>
      </c>
      <c r="C140" s="21">
        <v>5045</v>
      </c>
      <c r="D140" s="22" t="s">
        <v>443</v>
      </c>
      <c r="E140" s="21">
        <f>IFERROR(VLOOKUP(C140,BD!T:U,2,0),0)</f>
        <v>5</v>
      </c>
      <c r="F140" s="21">
        <f>IFERROR(VLOOKUP(C140,BD!T:V,3,0),0)</f>
        <v>36</v>
      </c>
      <c r="G140" s="23">
        <f>VLOOKUP(C140,[1]BIC!$B:$K,10,0)</f>
        <v>1400</v>
      </c>
      <c r="H140" s="74">
        <f>IFERROR(VLOOKUP(C140,BD!T:W,4,0),0)</f>
        <v>1247.47</v>
      </c>
      <c r="I140" s="55">
        <f>H140/G140</f>
        <v>0.89105</v>
      </c>
      <c r="J140" s="24">
        <f>G140-H140</f>
        <v>152.53</v>
      </c>
      <c r="K140" s="25">
        <f>J140/$C$7</f>
        <v>50.8433333333333</v>
      </c>
      <c r="L140" s="26">
        <f>IFERROR(VLOOKUP(C140,BD!Z:AC,4,0),0)</f>
        <v>387.69</v>
      </c>
      <c r="M140" s="27">
        <f>H140/$B$6*$C$6</f>
        <v>1455.38166666667</v>
      </c>
      <c r="N140" s="28">
        <f>IFERROR(M140/G140,0)</f>
        <v>1.03955833333333</v>
      </c>
    </row>
    <row r="141" spans="2:14" x14ac:dyDescent="0.25">
      <c r="B141" s="21">
        <v>150</v>
      </c>
      <c r="C141" s="21">
        <v>1675</v>
      </c>
      <c r="D141" s="22" t="s">
        <v>288</v>
      </c>
      <c r="E141" s="21">
        <f>IFERROR(VLOOKUP(C141,BD!T:U,2,0),0)</f>
        <v>11</v>
      </c>
      <c r="F141" s="21">
        <f>IFERROR(VLOOKUP(C141,BD!T:V,3,0),0)</f>
        <v>62</v>
      </c>
      <c r="G141" s="23">
        <f>VLOOKUP(C141,[1]BIC!$B:$K,10,0)</f>
        <v>4300</v>
      </c>
      <c r="H141" s="74">
        <f>IFERROR(VLOOKUP(C141,BD!T:W,4,0),0)</f>
        <v>2851.77</v>
      </c>
      <c r="I141" s="55">
        <f>H141/G141</f>
        <v>0.663202325581395</v>
      </c>
      <c r="J141" s="24">
        <f>G141-H141</f>
        <v>1448.23</v>
      </c>
      <c r="K141" s="25">
        <f>J141/$C$7</f>
        <v>482.743333333333</v>
      </c>
      <c r="L141" s="26">
        <f>IFERROR(VLOOKUP(C141,BD!Z:AC,4,0),0)</f>
        <v>170.76</v>
      </c>
      <c r="M141" s="27">
        <f>H141/$B$6*$C$6</f>
        <v>3327.065</v>
      </c>
      <c r="N141" s="28">
        <f>IFERROR(M141/G141,0)</f>
        <v>0.773736046511628</v>
      </c>
    </row>
    <row r="142" spans="2:14" x14ac:dyDescent="0.25">
      <c r="B142" s="21">
        <v>340</v>
      </c>
      <c r="C142" s="21">
        <v>3491</v>
      </c>
      <c r="D142" s="22" t="s">
        <v>144</v>
      </c>
      <c r="E142" s="21">
        <f>IFERROR(VLOOKUP(C142,BD!T:U,2,0),0)</f>
        <v>6</v>
      </c>
      <c r="F142" s="21">
        <f>IFERROR(VLOOKUP(C142,BD!T:V,3,0),0)</f>
        <v>9</v>
      </c>
      <c r="G142" s="23">
        <f>VLOOKUP(C142,[1]BIC!$B:$K,10,0)</f>
        <v>1000</v>
      </c>
      <c r="H142" s="74">
        <f>IFERROR(VLOOKUP(C142,BD!T:W,4,0),0)</f>
        <v>660.43</v>
      </c>
      <c r="I142" s="55">
        <f>H142/G142</f>
        <v>0.66043</v>
      </c>
      <c r="J142" s="24">
        <f>G142-H142</f>
        <v>339.57</v>
      </c>
      <c r="K142" s="25">
        <f>J142/$C$7</f>
        <v>113.19</v>
      </c>
      <c r="L142" s="26">
        <f>IFERROR(VLOOKUP(C142,BD!Z:AC,4,0),0)</f>
        <v>0</v>
      </c>
      <c r="M142" s="27">
        <f>H142/$B$6*$C$6</f>
        <v>770.501666666667</v>
      </c>
      <c r="N142" s="28">
        <f>IFERROR(M142/G142,0)</f>
        <v>0.770501666666667</v>
      </c>
    </row>
    <row r="143" spans="2:14" x14ac:dyDescent="0.25">
      <c r="B143" s="21">
        <v>280</v>
      </c>
      <c r="C143" s="21">
        <v>2954</v>
      </c>
      <c r="D143" s="22" t="s">
        <v>245</v>
      </c>
      <c r="E143" s="21">
        <f>IFERROR(VLOOKUP(C143,BD!T:U,2,0),0)</f>
        <v>8</v>
      </c>
      <c r="F143" s="21">
        <f>IFERROR(VLOOKUP(C143,BD!T:V,3,0),0)</f>
        <v>20</v>
      </c>
      <c r="G143" s="23">
        <f>VLOOKUP(C143,[1]BIC!$B:$K,10,0)</f>
        <v>1300</v>
      </c>
      <c r="H143" s="74">
        <f>IFERROR(VLOOKUP(C143,BD!T:W,4,0),0)</f>
        <v>858.06</v>
      </c>
      <c r="I143" s="55">
        <f>H143/G143</f>
        <v>0.660046153846154</v>
      </c>
      <c r="J143" s="24">
        <f>G143-H143</f>
        <v>441.94</v>
      </c>
      <c r="K143" s="25">
        <f>J143/$C$7</f>
        <v>147.313333333333</v>
      </c>
      <c r="L143" s="26">
        <f>IFERROR(VLOOKUP(C143,BD!Z:AC,4,0),0)</f>
        <v>0</v>
      </c>
      <c r="M143" s="27">
        <f>H143/$B$6*$C$6</f>
        <v>1001.07</v>
      </c>
      <c r="N143" s="28">
        <f>IFERROR(M143/G143,0)</f>
        <v>0.770053846153846</v>
      </c>
    </row>
    <row r="144" spans="2:14" x14ac:dyDescent="0.25">
      <c r="B144" s="21">
        <v>320</v>
      </c>
      <c r="C144" s="21">
        <v>2187</v>
      </c>
      <c r="D144" s="22" t="s">
        <v>255</v>
      </c>
      <c r="E144" s="21">
        <f>IFERROR(VLOOKUP(C144,BD!T:U,2,0),0)</f>
        <v>5</v>
      </c>
      <c r="F144" s="21">
        <f>IFERROR(VLOOKUP(C144,BD!T:V,3,0),0)</f>
        <v>24</v>
      </c>
      <c r="G144" s="23">
        <f>VLOOKUP(C144,[1]BIC!$B:$K,10,0)</f>
        <v>1000</v>
      </c>
      <c r="H144" s="74">
        <f>IFERROR(VLOOKUP(C144,BD!T:W,4,0),0)</f>
        <v>656.72</v>
      </c>
      <c r="I144" s="55">
        <f>H144/G144</f>
        <v>0.65672</v>
      </c>
      <c r="J144" s="24">
        <f>G144-H144</f>
        <v>343.28</v>
      </c>
      <c r="K144" s="25">
        <f>J144/$C$7</f>
        <v>114.426666666667</v>
      </c>
      <c r="L144" s="26">
        <f>IFERROR(VLOOKUP(C144,BD!Z:AC,4,0),0)</f>
        <v>0</v>
      </c>
      <c r="M144" s="27">
        <f>H144/$B$6*$C$6</f>
        <v>766.173333333333</v>
      </c>
      <c r="N144" s="28">
        <f>IFERROR(M144/G144,0)</f>
        <v>0.766173333333333</v>
      </c>
    </row>
    <row r="145" spans="2:14" x14ac:dyDescent="0.25">
      <c r="B145" s="21">
        <v>320</v>
      </c>
      <c r="C145" s="21">
        <v>3242</v>
      </c>
      <c r="D145" s="22" t="s">
        <v>201</v>
      </c>
      <c r="E145" s="21">
        <f>IFERROR(VLOOKUP(C145,BD!T:U,2,0),0)</f>
        <v>5</v>
      </c>
      <c r="F145" s="21">
        <f>IFERROR(VLOOKUP(C145,BD!T:V,3,0),0)</f>
        <v>17</v>
      </c>
      <c r="G145" s="23">
        <f>VLOOKUP(C145,[1]BIC!$B:$K,10,0)</f>
        <v>1000</v>
      </c>
      <c r="H145" s="74">
        <f>IFERROR(VLOOKUP(C145,BD!T:W,4,0),0)</f>
        <v>655.46</v>
      </c>
      <c r="I145" s="55">
        <f>H145/G145</f>
        <v>0.65546</v>
      </c>
      <c r="J145" s="24">
        <f>G145-H145</f>
        <v>344.54</v>
      </c>
      <c r="K145" s="25">
        <f>J145/$C$7</f>
        <v>114.846666666667</v>
      </c>
      <c r="L145" s="26">
        <f>IFERROR(VLOOKUP(C145,BD!Z:AC,4,0),0)</f>
        <v>0</v>
      </c>
      <c r="M145" s="27">
        <f>H145/$B$6*$C$6</f>
        <v>764.703333333333</v>
      </c>
      <c r="N145" s="28">
        <f>IFERROR(M145/G145,0)</f>
        <v>0.764703333333333</v>
      </c>
    </row>
    <row r="146" spans="2:14" x14ac:dyDescent="0.25">
      <c r="B146" s="21">
        <v>400</v>
      </c>
      <c r="C146" s="21">
        <v>4219</v>
      </c>
      <c r="D146" s="22" t="s">
        <v>309</v>
      </c>
      <c r="E146" s="21">
        <f>IFERROR(VLOOKUP(C146,BD!T:U,2,0),0)</f>
        <v>8</v>
      </c>
      <c r="F146" s="21">
        <f>IFERROR(VLOOKUP(C146,BD!T:V,3,0),0)</f>
        <v>24</v>
      </c>
      <c r="G146" s="23">
        <f>VLOOKUP(C146,[1]BIC!$B:$K,10,0)</f>
        <v>1000</v>
      </c>
      <c r="H146" s="74">
        <f>IFERROR(VLOOKUP(C146,BD!T:W,4,0),0)</f>
        <v>653.84</v>
      </c>
      <c r="I146" s="55">
        <f>H146/G146</f>
        <v>0.65384</v>
      </c>
      <c r="J146" s="24">
        <f>G146-H146</f>
        <v>346.16</v>
      </c>
      <c r="K146" s="25">
        <f>J146/$C$7</f>
        <v>115.386666666667</v>
      </c>
      <c r="L146" s="26">
        <f>IFERROR(VLOOKUP(C146,BD!Z:AC,4,0),0)</f>
        <v>0</v>
      </c>
      <c r="M146" s="27">
        <f>H146/$B$6*$C$6</f>
        <v>762.813333333333</v>
      </c>
      <c r="N146" s="28">
        <f>IFERROR(M146/G146,0)</f>
        <v>0.762813333333333</v>
      </c>
    </row>
    <row r="147" spans="2:14" x14ac:dyDescent="0.25">
      <c r="B147" s="21">
        <v>450</v>
      </c>
      <c r="C147" s="21">
        <v>4522</v>
      </c>
      <c r="D147" s="22" t="s">
        <v>287</v>
      </c>
      <c r="E147" s="21">
        <f>IFERROR(VLOOKUP(C147,BD!T:U,2,0),0)</f>
        <v>6</v>
      </c>
      <c r="F147" s="21">
        <f>IFERROR(VLOOKUP(C147,BD!T:V,3,0),0)</f>
        <v>16</v>
      </c>
      <c r="G147" s="23">
        <f>VLOOKUP(C147,[1]BIC!$B:$K,10,0)</f>
        <v>1000</v>
      </c>
      <c r="H147" s="74">
        <f>IFERROR(VLOOKUP(C147,BD!T:W,4,0),0)</f>
        <v>652.97</v>
      </c>
      <c r="I147" s="55">
        <f>H147/G147</f>
        <v>0.65297</v>
      </c>
      <c r="J147" s="24">
        <f>G147-H147</f>
        <v>347.03</v>
      </c>
      <c r="K147" s="25">
        <f>J147/$C$7</f>
        <v>115.676666666667</v>
      </c>
      <c r="L147" s="26">
        <f>IFERROR(VLOOKUP(C147,BD!Z:AC,4,0),0)</f>
        <v>58.29</v>
      </c>
      <c r="M147" s="27">
        <f>H147/$B$6*$C$6</f>
        <v>761.798333333333</v>
      </c>
      <c r="N147" s="28">
        <f>IFERROR(M147/G147,0)</f>
        <v>0.761798333333333</v>
      </c>
    </row>
    <row r="148" spans="2:14" x14ac:dyDescent="0.25">
      <c r="B148" s="21">
        <v>4980</v>
      </c>
      <c r="C148" s="21">
        <v>5051</v>
      </c>
      <c r="D148" s="22" t="s">
        <v>444</v>
      </c>
      <c r="E148" s="21">
        <f>IFERROR(VLOOKUP(C148,BD!T:U,2,0),0)</f>
        <v>7</v>
      </c>
      <c r="F148" s="21">
        <f>IFERROR(VLOOKUP(C148,BD!T:V,3,0),0)</f>
        <v>81</v>
      </c>
      <c r="G148" s="23">
        <f>VLOOKUP(C148,[1]BIC!$B:$K,10,0)</f>
        <v>2200</v>
      </c>
      <c r="H148" s="74">
        <f>IFERROR(VLOOKUP(C148,BD!T:W,4,0),0)</f>
        <v>1435.2</v>
      </c>
      <c r="I148" s="55">
        <f>H148/G148</f>
        <v>0.652363636363636</v>
      </c>
      <c r="J148" s="24">
        <f>G148-H148</f>
        <v>764.8</v>
      </c>
      <c r="K148" s="22">
        <v>254.933333333333</v>
      </c>
      <c r="L148" s="22">
        <v>0</v>
      </c>
      <c r="M148" s="22">
        <v>1674.4</v>
      </c>
      <c r="N148" s="21">
        <v>0.761090909090909</v>
      </c>
    </row>
    <row r="149" spans="2:14" x14ac:dyDescent="0.25">
      <c r="B149" s="21">
        <v>800</v>
      </c>
      <c r="C149" s="21">
        <v>7254</v>
      </c>
      <c r="D149" s="22" t="s">
        <v>570</v>
      </c>
      <c r="E149" s="21">
        <f>IFERROR(VLOOKUP(C149,BD!T:U,2,0),0)</f>
        <v>17</v>
      </c>
      <c r="F149" s="21">
        <f>IFERROR(VLOOKUP(C149,BD!T:V,3,0),0)</f>
        <v>206</v>
      </c>
      <c r="G149" s="23">
        <f>VLOOKUP(C149,[1]BIC!$B:$K,10,0)</f>
        <v>12200</v>
      </c>
      <c r="H149" s="74">
        <f>IFERROR(VLOOKUP(C149,BD!T:W,4,0),0)</f>
        <v>7955.14</v>
      </c>
      <c r="I149" s="55">
        <f>H149/G149</f>
        <v>0.652060655737705</v>
      </c>
      <c r="J149" s="24">
        <f>G149-H149</f>
        <v>4244.86</v>
      </c>
      <c r="K149" s="25">
        <f>J149/$C$7</f>
        <v>1414.95333333333</v>
      </c>
      <c r="L149" s="26">
        <f>IFERROR(VLOOKUP(C149,BD!Z:AC,4,0),0)</f>
        <v>1613.94</v>
      </c>
      <c r="M149" s="27">
        <f>H149/$B$6*$C$6</f>
        <v>9280.99666666667</v>
      </c>
      <c r="N149" s="28">
        <f>IFERROR(M149/G149,0)</f>
        <v>0.760737431693989</v>
      </c>
    </row>
    <row r="150" spans="2:14" x14ac:dyDescent="0.25">
      <c r="B150" s="21">
        <v>250</v>
      </c>
      <c r="C150" s="21">
        <v>5222</v>
      </c>
      <c r="D150" s="22" t="s">
        <v>114</v>
      </c>
      <c r="E150" s="21">
        <f>IFERROR(VLOOKUP(C150,BD!T:U,2,0),0)</f>
        <v>8</v>
      </c>
      <c r="F150" s="21">
        <f>IFERROR(VLOOKUP(C150,BD!T:V,3,0),0)</f>
        <v>58</v>
      </c>
      <c r="G150" s="23">
        <f>VLOOKUP(C150,[1]BIC!$B:$K,10,0)</f>
        <v>2000</v>
      </c>
      <c r="H150" s="74">
        <f>IFERROR(VLOOKUP(C150,BD!T:W,4,0),0)</f>
        <v>1294.77</v>
      </c>
      <c r="I150" s="55">
        <f>H150/G150</f>
        <v>0.647385</v>
      </c>
      <c r="J150" s="24">
        <f>G150-H150</f>
        <v>705.23</v>
      </c>
      <c r="K150" s="25">
        <f>J150/$C$7</f>
        <v>235.076666666667</v>
      </c>
      <c r="L150" s="26">
        <f>IFERROR(VLOOKUP(C150,BD!Z:AC,4,0),0)</f>
        <v>0</v>
      </c>
      <c r="M150" s="27">
        <f>H150/$B$6*$C$6</f>
        <v>1510.565</v>
      </c>
      <c r="N150" s="28">
        <f>IFERROR(M150/G150,0)</f>
        <v>0.7552825</v>
      </c>
    </row>
    <row r="151" spans="2:14" x14ac:dyDescent="0.25">
      <c r="B151" s="21">
        <v>450</v>
      </c>
      <c r="C151" s="21">
        <v>4549</v>
      </c>
      <c r="D151" s="22" t="s">
        <v>123</v>
      </c>
      <c r="E151" s="21">
        <f>IFERROR(VLOOKUP(C151,BD!T:U,2,0),0)</f>
        <v>4</v>
      </c>
      <c r="F151" s="21">
        <f>IFERROR(VLOOKUP(C151,BD!T:V,3,0),0)</f>
        <v>39</v>
      </c>
      <c r="G151" s="23">
        <f>VLOOKUP(C151,[1]BIC!$B:$K,10,0)</f>
        <v>1000</v>
      </c>
      <c r="H151" s="74">
        <f>IFERROR(VLOOKUP(C151,BD!T:W,4,0),0)</f>
        <v>645.34</v>
      </c>
      <c r="I151" s="55">
        <f>H151/G151</f>
        <v>0.64534</v>
      </c>
      <c r="J151" s="24">
        <f>G151-H151</f>
        <v>354.66</v>
      </c>
      <c r="K151" s="25">
        <f>J151/$C$7</f>
        <v>118.22</v>
      </c>
      <c r="L151" s="26">
        <f>IFERROR(VLOOKUP(C151,BD!Z:AC,4,0),0)</f>
        <v>192.91</v>
      </c>
      <c r="M151" s="27">
        <f>H151/$B$6*$C$6</f>
        <v>752.896666666667</v>
      </c>
      <c r="N151" s="28">
        <f>IFERROR(M151/G151,0)</f>
        <v>0.752896666666667</v>
      </c>
    </row>
    <row r="152" spans="2:14" x14ac:dyDescent="0.25">
      <c r="B152" s="21">
        <v>280</v>
      </c>
      <c r="C152" s="21">
        <v>2889</v>
      </c>
      <c r="D152" s="22" t="s">
        <v>243</v>
      </c>
      <c r="E152" s="21">
        <f>IFERROR(VLOOKUP(C152,BD!T:U,2,0),0)</f>
        <v>5</v>
      </c>
      <c r="F152" s="21">
        <f>IFERROR(VLOOKUP(C152,BD!T:V,3,0),0)</f>
        <v>36</v>
      </c>
      <c r="G152" s="23">
        <f>VLOOKUP(C152,[1]BIC!$B:$K,10,0)</f>
        <v>1000</v>
      </c>
      <c r="H152" s="74">
        <f>IFERROR(VLOOKUP(C152,BD!T:W,4,0),0)</f>
        <v>645.06</v>
      </c>
      <c r="I152" s="55">
        <f>H152/G152</f>
        <v>0.64506</v>
      </c>
      <c r="J152" s="24">
        <f>G152-H152</f>
        <v>354.94</v>
      </c>
      <c r="K152" s="25">
        <f>J152/$C$7</f>
        <v>118.313333333333</v>
      </c>
      <c r="L152" s="26">
        <f>IFERROR(VLOOKUP(C152,BD!Z:AC,4,0),0)</f>
        <v>0</v>
      </c>
      <c r="M152" s="27">
        <f>H152/$B$6*$C$6</f>
        <v>752.57</v>
      </c>
      <c r="N152" s="28">
        <f>IFERROR(M152/G152,0)</f>
        <v>0.75257</v>
      </c>
    </row>
    <row r="153" spans="2:14" x14ac:dyDescent="0.25">
      <c r="B153" s="21">
        <v>555</v>
      </c>
      <c r="C153" s="21">
        <v>5968</v>
      </c>
      <c r="D153" s="22" t="s">
        <v>125</v>
      </c>
      <c r="E153" s="21">
        <f>IFERROR(VLOOKUP(C153,BD!T:U,2,0),0)</f>
        <v>7</v>
      </c>
      <c r="F153" s="21">
        <f>IFERROR(VLOOKUP(C153,BD!T:V,3,0),0)</f>
        <v>31</v>
      </c>
      <c r="G153" s="23">
        <f>VLOOKUP(C153,[1]BIC!$B:$K,10,0)</f>
        <v>1500</v>
      </c>
      <c r="H153" s="74">
        <f>IFERROR(VLOOKUP(C153,BD!T:W,4,0),0)</f>
        <v>960.85</v>
      </c>
      <c r="I153" s="55">
        <f>H153/G153</f>
        <v>0.640566666666667</v>
      </c>
      <c r="J153" s="24">
        <f>G153-H153</f>
        <v>539.15</v>
      </c>
      <c r="K153" s="25">
        <f>J153/$C$7</f>
        <v>179.716666666667</v>
      </c>
      <c r="L153" s="26">
        <f>IFERROR(VLOOKUP(C153,BD!Z:AC,4,0),0)</f>
        <v>0</v>
      </c>
      <c r="M153" s="27">
        <f>H153/$B$6*$C$6</f>
        <v>1120.99166666667</v>
      </c>
      <c r="N153" s="28">
        <f>IFERROR(M153/G153,0)</f>
        <v>0.747327777777778</v>
      </c>
    </row>
    <row r="154" spans="2:14" x14ac:dyDescent="0.25">
      <c r="B154" s="21">
        <v>340</v>
      </c>
      <c r="C154" s="21">
        <v>8141</v>
      </c>
      <c r="D154" s="22" t="s">
        <v>292</v>
      </c>
      <c r="E154" s="21">
        <f>IFERROR(VLOOKUP(C154,BD!T:U,2,0),0)</f>
        <v>7</v>
      </c>
      <c r="F154" s="21">
        <f>IFERROR(VLOOKUP(C154,BD!T:V,3,0),0)</f>
        <v>17</v>
      </c>
      <c r="G154" s="23">
        <f>VLOOKUP(C154,[1]BIC!$B:$K,10,0)</f>
        <v>1000</v>
      </c>
      <c r="H154" s="74">
        <f>IFERROR(VLOOKUP(C154,BD!T:W,4,0),0)</f>
        <v>659.72</v>
      </c>
      <c r="I154" s="55">
        <f>H154/G154</f>
        <v>0.65972</v>
      </c>
      <c r="J154" s="24">
        <f>G154-H154</f>
        <v>340.28</v>
      </c>
      <c r="K154" s="25">
        <f>J154/$C$7</f>
        <v>113.426666666667</v>
      </c>
      <c r="L154" s="26">
        <f>IFERROR(VLOOKUP(C154,BD!Z:AC,4,0),0)</f>
        <v>45.27</v>
      </c>
      <c r="M154" s="27">
        <f>H154/$B$6*$C$6</f>
        <v>769.673333333333</v>
      </c>
      <c r="N154" s="28">
        <f>IFERROR(M154/G154,0)</f>
        <v>0.769673333333333</v>
      </c>
    </row>
    <row r="155" spans="2:14" x14ac:dyDescent="0.25">
      <c r="B155" s="21">
        <v>340</v>
      </c>
      <c r="C155" s="21">
        <v>3448</v>
      </c>
      <c r="D155" s="22" t="s">
        <v>256</v>
      </c>
      <c r="E155" s="21">
        <f>IFERROR(VLOOKUP(C155,BD!T:U,2,0),0)</f>
        <v>8</v>
      </c>
      <c r="F155" s="21">
        <f>IFERROR(VLOOKUP(C155,BD!T:V,3,0),0)</f>
        <v>33</v>
      </c>
      <c r="G155" s="23">
        <f>VLOOKUP(C155,[1]BIC!$B:$K,10,0)</f>
        <v>1700</v>
      </c>
      <c r="H155" s="74">
        <f>IFERROR(VLOOKUP(C155,BD!T:W,4,0),0)</f>
        <v>1077.64</v>
      </c>
      <c r="I155" s="55">
        <f>H155/G155</f>
        <v>0.633905882352941</v>
      </c>
      <c r="J155" s="24">
        <f>G155-H155</f>
        <v>622.36</v>
      </c>
      <c r="K155" s="25">
        <f>J155/$C$7</f>
        <v>207.453333333333</v>
      </c>
      <c r="L155" s="26">
        <f>IFERROR(VLOOKUP(C155,BD!Z:AC,4,0),0)</f>
        <v>0</v>
      </c>
      <c r="M155" s="27">
        <f>H155/$B$6*$C$6</f>
        <v>1257.24666666667</v>
      </c>
      <c r="N155" s="28">
        <f>IFERROR(M155/G155,0)</f>
        <v>0.739556862745098</v>
      </c>
    </row>
    <row r="156" spans="2:14" x14ac:dyDescent="0.25">
      <c r="B156" s="21">
        <v>400</v>
      </c>
      <c r="C156" s="21">
        <v>4210</v>
      </c>
      <c r="D156" s="22" t="s">
        <v>223</v>
      </c>
      <c r="E156" s="21">
        <f>IFERROR(VLOOKUP(C156,BD!T:U,2,0),0)</f>
        <v>4</v>
      </c>
      <c r="F156" s="21">
        <f>IFERROR(VLOOKUP(C156,BD!T:V,3,0),0)</f>
        <v>98</v>
      </c>
      <c r="G156" s="23">
        <f>VLOOKUP(C156,[1]BIC!$B:$K,10,0)</f>
        <v>2400</v>
      </c>
      <c r="H156" s="74">
        <f>IFERROR(VLOOKUP(C156,BD!T:W,4,0),0)</f>
        <v>1519.99</v>
      </c>
      <c r="I156" s="55">
        <f>H156/G156</f>
        <v>0.633329166666667</v>
      </c>
      <c r="J156" s="24">
        <f>G156-H156</f>
        <v>880.01</v>
      </c>
      <c r="K156" s="25">
        <f>J156/$C$7</f>
        <v>293.336666666667</v>
      </c>
      <c r="L156" s="26">
        <f>IFERROR(VLOOKUP(C156,BD!Z:AC,4,0),0)</f>
        <v>0</v>
      </c>
      <c r="M156" s="27">
        <f>H156/$B$6*$C$6</f>
        <v>1773.32166666667</v>
      </c>
      <c r="N156" s="28">
        <f>IFERROR(M156/G156,0)</f>
        <v>0.738884027777778</v>
      </c>
    </row>
    <row r="157" spans="2:14" x14ac:dyDescent="0.25">
      <c r="B157" s="21">
        <v>150</v>
      </c>
      <c r="C157" s="21">
        <v>1597</v>
      </c>
      <c r="D157" s="22" t="s">
        <v>49</v>
      </c>
      <c r="E157" s="21">
        <f>IFERROR(VLOOKUP(C157,BD!T:U,2,0),0)</f>
        <v>11</v>
      </c>
      <c r="F157" s="21">
        <f>IFERROR(VLOOKUP(C157,BD!T:V,3,0),0)</f>
        <v>76</v>
      </c>
      <c r="G157" s="23">
        <f>VLOOKUP(C157,[1]BIC!$B:$K,10,0)</f>
        <v>5400</v>
      </c>
      <c r="H157" s="74">
        <f>IFERROR(VLOOKUP(C157,BD!T:W,4,0),0)</f>
        <v>3408.27</v>
      </c>
      <c r="I157" s="55">
        <f>H157/G157</f>
        <v>0.631161111111111</v>
      </c>
      <c r="J157" s="24">
        <f>G157-H157</f>
        <v>1991.73</v>
      </c>
      <c r="K157" s="25">
        <f>J157/$C$7</f>
        <v>663.91</v>
      </c>
      <c r="L157" s="26">
        <f>IFERROR(VLOOKUP(C157,BD!Z:AC,4,0),0)</f>
        <v>533.4</v>
      </c>
      <c r="M157" s="27">
        <f>H157/$B$6*$C$6</f>
        <v>3976.315</v>
      </c>
      <c r="N157" s="28">
        <f>IFERROR(M157/G157,0)</f>
        <v>0.73635462962963</v>
      </c>
    </row>
    <row r="158" spans="2:14" x14ac:dyDescent="0.25">
      <c r="B158" s="21">
        <v>280</v>
      </c>
      <c r="C158" s="21">
        <v>2867</v>
      </c>
      <c r="D158" s="22" t="s">
        <v>268</v>
      </c>
      <c r="E158" s="21">
        <f>IFERROR(VLOOKUP(C158,BD!T:U,2,0),0)</f>
        <v>8</v>
      </c>
      <c r="F158" s="21">
        <f>IFERROR(VLOOKUP(C158,BD!T:V,3,0),0)</f>
        <v>40</v>
      </c>
      <c r="G158" s="23">
        <f>VLOOKUP(C158,[1]BIC!$B:$K,10,0)</f>
        <v>1000</v>
      </c>
      <c r="H158" s="74">
        <f>IFERROR(VLOOKUP(C158,BD!T:W,4,0),0)</f>
        <v>629.23</v>
      </c>
      <c r="I158" s="55">
        <f>H158/G158</f>
        <v>0.62923</v>
      </c>
      <c r="J158" s="24">
        <f>G158-H158</f>
        <v>370.77</v>
      </c>
      <c r="K158" s="25">
        <f>J158/$C$7</f>
        <v>123.59</v>
      </c>
      <c r="L158" s="26">
        <f>IFERROR(VLOOKUP(C158,BD!Z:AC,4,0),0)</f>
        <v>0</v>
      </c>
      <c r="M158" s="27">
        <f>H158/$B$6*$C$6</f>
        <v>734.101666666667</v>
      </c>
      <c r="N158" s="28">
        <f>IFERROR(M158/G158,0)</f>
        <v>0.734101666666667</v>
      </c>
    </row>
    <row r="159" spans="2:14" x14ac:dyDescent="0.25">
      <c r="B159" s="21">
        <v>370</v>
      </c>
      <c r="C159" s="21">
        <v>3823</v>
      </c>
      <c r="D159" s="22" t="s">
        <v>72</v>
      </c>
      <c r="E159" s="21">
        <f>IFERROR(VLOOKUP(C159,BD!T:U,2,0),0)</f>
        <v>7</v>
      </c>
      <c r="F159" s="21">
        <f>IFERROR(VLOOKUP(C159,BD!T:V,3,0),0)</f>
        <v>36</v>
      </c>
      <c r="G159" s="23">
        <f>VLOOKUP(C159,[1]BIC!$B:$K,10,0)</f>
        <v>2400</v>
      </c>
      <c r="H159" s="74">
        <f>IFERROR(VLOOKUP(C159,BD!T:W,4,0),0)</f>
        <v>1508.69</v>
      </c>
      <c r="I159" s="55">
        <f>H159/G159</f>
        <v>0.628620833333333</v>
      </c>
      <c r="J159" s="24">
        <f>G159-H159</f>
        <v>891.31</v>
      </c>
      <c r="K159" s="25">
        <f>J159/$C$7</f>
        <v>297.103333333333</v>
      </c>
      <c r="L159" s="26">
        <f>IFERROR(VLOOKUP(C159,BD!Z:AC,4,0),0)</f>
        <v>0</v>
      </c>
      <c r="M159" s="27">
        <f>H159/$B$6*$C$6</f>
        <v>1760.13833333333</v>
      </c>
      <c r="N159" s="28">
        <f>IFERROR(M159/G159,0)</f>
        <v>0.733390972222222</v>
      </c>
    </row>
    <row r="160" spans="2:14" x14ac:dyDescent="0.25">
      <c r="B160" s="21">
        <v>150</v>
      </c>
      <c r="C160" s="21">
        <v>1654</v>
      </c>
      <c r="D160" s="22" t="s">
        <v>312</v>
      </c>
      <c r="E160" s="21">
        <f>IFERROR(VLOOKUP(C160,BD!T:U,2,0),0)</f>
        <v>5</v>
      </c>
      <c r="F160" s="21">
        <f>IFERROR(VLOOKUP(C160,BD!T:V,3,0),0)</f>
        <v>18</v>
      </c>
      <c r="G160" s="23">
        <f>VLOOKUP(C160,[1]BIC!$B:$K,10,0)</f>
        <v>1200</v>
      </c>
      <c r="H160" s="74">
        <f>IFERROR(VLOOKUP(C160,BD!T:W,4,0),0)</f>
        <v>752.57</v>
      </c>
      <c r="I160" s="55">
        <f>H160/G160</f>
        <v>0.627141666666667</v>
      </c>
      <c r="J160" s="24">
        <f>G160-H160</f>
        <v>447.43</v>
      </c>
      <c r="K160" s="25">
        <f>J160/$C$7</f>
        <v>149.143333333333</v>
      </c>
      <c r="L160" s="26">
        <f>IFERROR(VLOOKUP(C160,BD!Z:AC,4,0),0)</f>
        <v>0</v>
      </c>
      <c r="M160" s="27">
        <f>H160/$B$6*$C$6</f>
        <v>877.998333333333</v>
      </c>
      <c r="N160" s="28">
        <f>IFERROR(M160/G160,0)</f>
        <v>0.731665277777778</v>
      </c>
    </row>
    <row r="161" spans="2:14" x14ac:dyDescent="0.25">
      <c r="B161" s="21">
        <v>290</v>
      </c>
      <c r="C161" s="21">
        <v>3061</v>
      </c>
      <c r="D161" s="22" t="s">
        <v>329</v>
      </c>
      <c r="E161" s="21">
        <f>IFERROR(VLOOKUP(C161,BD!T:U,2,0),0)</f>
        <v>12</v>
      </c>
      <c r="F161" s="21">
        <f>IFERROR(VLOOKUP(C161,BD!T:V,3,0),0)</f>
        <v>88</v>
      </c>
      <c r="G161" s="23">
        <f>VLOOKUP(C161,[1]BIC!$B:$K,10,0)</f>
        <v>4300</v>
      </c>
      <c r="H161" s="74">
        <f>IFERROR(VLOOKUP(C161,BD!T:W,4,0),0)</f>
        <v>2905.32</v>
      </c>
      <c r="I161" s="55">
        <f>H161/G161</f>
        <v>0.675655813953488</v>
      </c>
      <c r="J161" s="24">
        <f>G161-H161</f>
        <v>1394.68</v>
      </c>
      <c r="K161" s="25">
        <f>J161/$C$7</f>
        <v>464.893333333333</v>
      </c>
      <c r="L161" s="26">
        <f>IFERROR(VLOOKUP(C161,BD!Z:AC,4,0),0)</f>
        <v>0</v>
      </c>
      <c r="M161" s="27">
        <f>H161/$B$6*$C$6</f>
        <v>3389.54</v>
      </c>
      <c r="N161" s="28">
        <f>IFERROR(M161/G161,0)</f>
        <v>0.78826511627907</v>
      </c>
    </row>
    <row r="162" spans="2:14" x14ac:dyDescent="0.25">
      <c r="B162" s="21">
        <v>220</v>
      </c>
      <c r="C162" s="21">
        <v>2310</v>
      </c>
      <c r="D162" s="22" t="s">
        <v>70</v>
      </c>
      <c r="E162" s="21">
        <f>IFERROR(VLOOKUP(C162,BD!T:U,2,0),0)</f>
        <v>1</v>
      </c>
      <c r="F162" s="21">
        <f>IFERROR(VLOOKUP(C162,BD!T:V,3,0),0)</f>
        <v>135</v>
      </c>
      <c r="G162" s="23">
        <f>VLOOKUP(C162,[1]BIC!$B:$K,10,0)</f>
        <v>4600</v>
      </c>
      <c r="H162" s="74">
        <f>IFERROR(VLOOKUP(C162,BD!T:W,4,0),0)</f>
        <v>2863.1</v>
      </c>
      <c r="I162" s="55">
        <f>H162/G162</f>
        <v>0.622413043478261</v>
      </c>
      <c r="J162" s="24">
        <f>G162-H162</f>
        <v>1736.9</v>
      </c>
      <c r="K162" s="25">
        <f>J162/$C$7</f>
        <v>578.966666666667</v>
      </c>
      <c r="L162" s="26">
        <f>IFERROR(VLOOKUP(C162,BD!Z:AC,4,0),0)</f>
        <v>0</v>
      </c>
      <c r="M162" s="27">
        <f>H162/$B$6*$C$6</f>
        <v>3340.28333333333</v>
      </c>
      <c r="N162" s="28">
        <f>IFERROR(M162/G162,0)</f>
        <v>0.726148550724638</v>
      </c>
    </row>
    <row r="163" spans="2:14" x14ac:dyDescent="0.25">
      <c r="B163" s="21">
        <v>104</v>
      </c>
      <c r="C163" s="21">
        <v>4353</v>
      </c>
      <c r="D163" s="22" t="s">
        <v>350</v>
      </c>
      <c r="E163" s="21">
        <f>IFERROR(VLOOKUP(C163,BD!T:U,2,0),0)</f>
        <v>12</v>
      </c>
      <c r="F163" s="21">
        <f>IFERROR(VLOOKUP(C163,BD!T:V,3,0),0)</f>
        <v>173</v>
      </c>
      <c r="G163" s="23">
        <f>VLOOKUP(C163,[1]BIC!$B:$K,10,0)</f>
        <v>5900</v>
      </c>
      <c r="H163" s="74">
        <f>IFERROR(VLOOKUP(C163,BD!T:W,4,0),0)</f>
        <v>3650.54</v>
      </c>
      <c r="I163" s="55">
        <f>H163/G163</f>
        <v>0.618735593220339</v>
      </c>
      <c r="J163" s="24">
        <f>G163-H163</f>
        <v>2249.46</v>
      </c>
      <c r="K163" s="25">
        <f>J163/$C$7</f>
        <v>749.82</v>
      </c>
      <c r="L163" s="26">
        <f>IFERROR(VLOOKUP(C163,BD!Z:AC,4,0),0)</f>
        <v>1204.02</v>
      </c>
      <c r="M163" s="27">
        <f>H163/$B$6*$C$6</f>
        <v>4258.96333333333</v>
      </c>
      <c r="N163" s="28">
        <f>IFERROR(M163/G163,0)</f>
        <v>0.721858192090395</v>
      </c>
    </row>
    <row r="164" spans="2:14" x14ac:dyDescent="0.25">
      <c r="B164" s="21">
        <v>370</v>
      </c>
      <c r="C164" s="21">
        <v>3852</v>
      </c>
      <c r="D164" s="22" t="s">
        <v>617</v>
      </c>
      <c r="E164" s="21">
        <f>IFERROR(VLOOKUP(C164,BD!T:U,2,0),0)</f>
        <v>2</v>
      </c>
      <c r="F164" s="21">
        <f>IFERROR(VLOOKUP(C164,BD!T:V,3,0),0)</f>
        <v>43</v>
      </c>
      <c r="G164" s="23">
        <f>VLOOKUP(C164,[1]BIC!$B:$K,10,0)</f>
        <v>1000</v>
      </c>
      <c r="H164" s="74">
        <f>IFERROR(VLOOKUP(C164,BD!T:W,4,0),0)</f>
        <v>618.49</v>
      </c>
      <c r="I164" s="55">
        <f>H164/G164</f>
        <v>0.61849</v>
      </c>
      <c r="J164" s="24">
        <f>G164-H164</f>
        <v>381.51</v>
      </c>
      <c r="K164" s="25">
        <f>J164/$C$7</f>
        <v>127.17</v>
      </c>
      <c r="L164" s="26">
        <f>IFERROR(VLOOKUP(C164,BD!Z:AC,4,0),0)</f>
        <v>0</v>
      </c>
      <c r="M164" s="27">
        <f>H164/$B$6*$C$6</f>
        <v>721.571666666667</v>
      </c>
      <c r="N164" s="28">
        <f>IFERROR(M164/G164,0)</f>
        <v>0.721571666666667</v>
      </c>
    </row>
    <row r="165" spans="2:14" x14ac:dyDescent="0.25">
      <c r="B165" s="21">
        <v>320</v>
      </c>
      <c r="C165" s="21">
        <v>3240</v>
      </c>
      <c r="D165" s="22" t="s">
        <v>186</v>
      </c>
      <c r="E165" s="21">
        <f>IFERROR(VLOOKUP(C165,BD!T:U,2,0),0)</f>
        <v>13</v>
      </c>
      <c r="F165" s="21">
        <f>IFERROR(VLOOKUP(C165,BD!T:V,3,0),0)</f>
        <v>40</v>
      </c>
      <c r="G165" s="23">
        <f>VLOOKUP(C165,[1]BIC!$B:$K,10,0)</f>
        <v>2300</v>
      </c>
      <c r="H165" s="74">
        <f>IFERROR(VLOOKUP(C165,BD!T:W,4,0),0)</f>
        <v>1419.82</v>
      </c>
      <c r="I165" s="55">
        <f>H165/G165</f>
        <v>0.617313043478261</v>
      </c>
      <c r="J165" s="24">
        <f>G165-H165</f>
        <v>880.18</v>
      </c>
      <c r="K165" s="25">
        <f>J165/$C$7</f>
        <v>293.393333333333</v>
      </c>
      <c r="L165" s="26">
        <f>IFERROR(VLOOKUP(C165,BD!Z:AC,4,0),0)</f>
        <v>85.38</v>
      </c>
      <c r="M165" s="27">
        <f>H165/$B$6*$C$6</f>
        <v>1656.45666666667</v>
      </c>
      <c r="N165" s="28">
        <f>IFERROR(M165/G165,0)</f>
        <v>0.720198550724638</v>
      </c>
    </row>
    <row r="166" spans="2:14" x14ac:dyDescent="0.25">
      <c r="B166" s="21">
        <v>320</v>
      </c>
      <c r="C166" s="21">
        <v>3232</v>
      </c>
      <c r="D166" s="22" t="s">
        <v>199</v>
      </c>
      <c r="E166" s="21">
        <f>IFERROR(VLOOKUP(C166,BD!T:U,2,0),0)</f>
        <v>7</v>
      </c>
      <c r="F166" s="21">
        <f>IFERROR(VLOOKUP(C166,BD!T:V,3,0),0)</f>
        <v>49</v>
      </c>
      <c r="G166" s="23">
        <f>VLOOKUP(C166,[1]BIC!$B:$K,10,0)</f>
        <v>2100</v>
      </c>
      <c r="H166" s="74">
        <f>IFERROR(VLOOKUP(C166,BD!T:W,4,0),0)</f>
        <v>1284.04</v>
      </c>
      <c r="I166" s="55">
        <f>H166/G166</f>
        <v>0.611447619047619</v>
      </c>
      <c r="J166" s="24">
        <f>G166-H166</f>
        <v>815.96</v>
      </c>
      <c r="K166" s="25">
        <f>J166/$C$7</f>
        <v>271.986666666667</v>
      </c>
      <c r="L166" s="26">
        <f>IFERROR(VLOOKUP(C166,BD!Z:AC,4,0),0)</f>
        <v>42.35</v>
      </c>
      <c r="M166" s="27">
        <f>H166/$B$6*$C$6</f>
        <v>1498.04666666667</v>
      </c>
      <c r="N166" s="28">
        <f>IFERROR(M166/G166,0)</f>
        <v>0.713355555555556</v>
      </c>
    </row>
    <row r="167" spans="2:14" x14ac:dyDescent="0.25">
      <c r="B167" s="21">
        <v>340</v>
      </c>
      <c r="C167" s="21">
        <v>3488</v>
      </c>
      <c r="D167" s="22" t="s">
        <v>408</v>
      </c>
      <c r="E167" s="21">
        <f>IFERROR(VLOOKUP(C167,BD!T:U,2,0),0)</f>
        <v>7</v>
      </c>
      <c r="F167" s="21">
        <f>IFERROR(VLOOKUP(C167,BD!T:V,3,0),0)</f>
        <v>21</v>
      </c>
      <c r="G167" s="23">
        <f>VLOOKUP(C167,[1]BIC!$B:$K,10,0)</f>
        <v>1000</v>
      </c>
      <c r="H167" s="74">
        <f>IFERROR(VLOOKUP(C167,BD!T:W,4,0),0)</f>
        <v>610.84</v>
      </c>
      <c r="I167" s="55">
        <f>H167/G167</f>
        <v>0.61084</v>
      </c>
      <c r="J167" s="24">
        <f>G167-H167</f>
        <v>389.16</v>
      </c>
      <c r="K167" s="25">
        <f>J167/$C$7</f>
        <v>129.72</v>
      </c>
      <c r="L167" s="26">
        <f>IFERROR(VLOOKUP(C167,BD!Z:AC,4,0),0)</f>
        <v>55.78</v>
      </c>
      <c r="M167" s="27">
        <f>H167/$B$6*$C$6</f>
        <v>712.646666666667</v>
      </c>
      <c r="N167" s="28">
        <f>IFERROR(M167/G167,0)</f>
        <v>0.712646666666667</v>
      </c>
    </row>
    <row r="168" spans="2:14" x14ac:dyDescent="0.25">
      <c r="B168" s="21">
        <v>450</v>
      </c>
      <c r="C168" s="21">
        <v>9203</v>
      </c>
      <c r="D168" s="22" t="s">
        <v>62</v>
      </c>
      <c r="E168" s="21">
        <f>IFERROR(VLOOKUP(C168,BD!T:U,2,0),0)</f>
        <v>5</v>
      </c>
      <c r="F168" s="21">
        <f>IFERROR(VLOOKUP(C168,BD!T:V,3,0),0)</f>
        <v>32</v>
      </c>
      <c r="G168" s="23">
        <f>VLOOKUP(C168,[1]BIC!$B:$K,10,0)</f>
        <v>2000</v>
      </c>
      <c r="H168" s="74">
        <f>IFERROR(VLOOKUP(C168,BD!T:W,4,0),0)</f>
        <v>1211.54</v>
      </c>
      <c r="I168" s="55">
        <f>H168/G168</f>
        <v>0.60577</v>
      </c>
      <c r="J168" s="24">
        <f>G168-H168</f>
        <v>788.46</v>
      </c>
      <c r="K168" s="25">
        <f>J168/$C$7</f>
        <v>262.82</v>
      </c>
      <c r="L168" s="26">
        <f>IFERROR(VLOOKUP(C168,BD!Z:AC,4,0),0)</f>
        <v>414.34</v>
      </c>
      <c r="M168" s="27">
        <f>H168/$B$6*$C$6</f>
        <v>1413.46333333333</v>
      </c>
      <c r="N168" s="28">
        <f>IFERROR(M168/G168,0)</f>
        <v>0.706731666666667</v>
      </c>
    </row>
    <row r="169" spans="2:14" x14ac:dyDescent="0.25">
      <c r="B169" s="21">
        <v>400</v>
      </c>
      <c r="C169" s="21">
        <v>4213</v>
      </c>
      <c r="D169" s="22" t="s">
        <v>142</v>
      </c>
      <c r="E169" s="21">
        <f>IFERROR(VLOOKUP(C169,BD!T:U,2,0),0)</f>
        <v>8</v>
      </c>
      <c r="F169" s="21">
        <f>IFERROR(VLOOKUP(C169,BD!T:V,3,0),0)</f>
        <v>29</v>
      </c>
      <c r="G169" s="23">
        <f>VLOOKUP(C169,[1]BIC!$B:$K,10,0)</f>
        <v>1300</v>
      </c>
      <c r="H169" s="74">
        <f>IFERROR(VLOOKUP(C169,BD!T:W,4,0),0)</f>
        <v>781.55</v>
      </c>
      <c r="I169" s="55">
        <f>H169/G169</f>
        <v>0.601192307692308</v>
      </c>
      <c r="J169" s="24">
        <f>G169-H169</f>
        <v>518.45</v>
      </c>
      <c r="K169" s="25">
        <f>J169/$C$7</f>
        <v>172.816666666667</v>
      </c>
      <c r="L169" s="26">
        <f>IFERROR(VLOOKUP(C169,BD!Z:AC,4,0),0)</f>
        <v>20.59</v>
      </c>
      <c r="M169" s="27">
        <f>H169/$B$6*$C$6</f>
        <v>911.808333333333</v>
      </c>
      <c r="N169" s="28">
        <f>IFERROR(M169/G169,0)</f>
        <v>0.701391025641026</v>
      </c>
    </row>
    <row r="170" spans="2:14" x14ac:dyDescent="0.25">
      <c r="B170" s="21">
        <v>180</v>
      </c>
      <c r="C170" s="21">
        <v>1970</v>
      </c>
      <c r="D170" s="22" t="s">
        <v>372</v>
      </c>
      <c r="E170" s="21">
        <f>IFERROR(VLOOKUP(C170,BD!T:U,2,0),0)</f>
        <v>5</v>
      </c>
      <c r="F170" s="21">
        <f>IFERROR(VLOOKUP(C170,BD!T:V,3,0),0)</f>
        <v>15</v>
      </c>
      <c r="G170" s="23">
        <f>VLOOKUP(C170,[1]BIC!$B:$K,10,0)</f>
        <v>1000</v>
      </c>
      <c r="H170" s="74">
        <f>IFERROR(VLOOKUP(C170,BD!T:W,4,0),0)</f>
        <v>595.95</v>
      </c>
      <c r="I170" s="55">
        <f>H170/G170</f>
        <v>0.59595</v>
      </c>
      <c r="J170" s="24">
        <f>G170-H170</f>
        <v>404.05</v>
      </c>
      <c r="K170" s="25">
        <f>J170/$C$7</f>
        <v>134.683333333333</v>
      </c>
      <c r="L170" s="26">
        <f>IFERROR(VLOOKUP(C170,BD!Z:AC,4,0),0)</f>
        <v>0</v>
      </c>
      <c r="M170" s="27">
        <f>H170/$B$6*$C$6</f>
        <v>695.275</v>
      </c>
      <c r="N170" s="28">
        <f>IFERROR(M170/G170,0)</f>
        <v>0.695275</v>
      </c>
    </row>
    <row r="171" spans="2:14" x14ac:dyDescent="0.25">
      <c r="B171" s="21">
        <v>250</v>
      </c>
      <c r="C171" s="21">
        <v>5124</v>
      </c>
      <c r="D171" s="22" t="s">
        <v>310</v>
      </c>
      <c r="E171" s="21">
        <f>IFERROR(VLOOKUP(C171,BD!T:U,2,0),0)</f>
        <v>4</v>
      </c>
      <c r="F171" s="21">
        <f>IFERROR(VLOOKUP(C171,BD!T:V,3,0),0)</f>
        <v>69</v>
      </c>
      <c r="G171" s="23">
        <f>VLOOKUP(C171,[1]BIC!$B:$K,10,0)</f>
        <v>3300</v>
      </c>
      <c r="H171" s="74">
        <f>IFERROR(VLOOKUP(C171,BD!T:W,4,0),0)</f>
        <v>1952.32</v>
      </c>
      <c r="I171" s="55">
        <f>H171/G171</f>
        <v>0.591612121212121</v>
      </c>
      <c r="J171" s="24">
        <f>G171-H171</f>
        <v>1347.68</v>
      </c>
      <c r="K171" s="25">
        <f>J171/$C$7</f>
        <v>449.226666666667</v>
      </c>
      <c r="L171" s="26">
        <f>IFERROR(VLOOKUP(C171,BD!Z:AC,4,0),0)</f>
        <v>0</v>
      </c>
      <c r="M171" s="27">
        <f>H171/$B$6*$C$6</f>
        <v>2277.70666666667</v>
      </c>
      <c r="N171" s="28">
        <f>IFERROR(M171/G171,0)</f>
        <v>0.690214141414141</v>
      </c>
    </row>
    <row r="172" spans="2:14" x14ac:dyDescent="0.25">
      <c r="B172" s="21">
        <v>360</v>
      </c>
      <c r="C172" s="21">
        <v>9251</v>
      </c>
      <c r="D172" s="22" t="s">
        <v>313</v>
      </c>
      <c r="E172" s="21">
        <f>IFERROR(VLOOKUP(C172,BD!T:U,2,0),0)</f>
        <v>8</v>
      </c>
      <c r="F172" s="21">
        <f>IFERROR(VLOOKUP(C172,BD!T:V,3,0),0)</f>
        <v>50</v>
      </c>
      <c r="G172" s="23">
        <f>VLOOKUP(C172,[1]BIC!$B:$K,10,0)</f>
        <v>2400</v>
      </c>
      <c r="H172" s="74">
        <f>IFERROR(VLOOKUP(C172,BD!T:W,4,0),0)</f>
        <v>1446.82</v>
      </c>
      <c r="I172" s="55">
        <f>H172/G172</f>
        <v>0.602841666666667</v>
      </c>
      <c r="J172" s="24">
        <f>G172-H172</f>
        <v>953.18</v>
      </c>
      <c r="K172" s="25">
        <f>J172/$C$7</f>
        <v>317.726666666667</v>
      </c>
      <c r="L172" s="26">
        <f>IFERROR(VLOOKUP(C172,BD!Z:AC,4,0),0)</f>
        <v>105.9</v>
      </c>
      <c r="M172" s="27">
        <f>H172/$B$6*$C$6</f>
        <v>1687.95666666667</v>
      </c>
      <c r="N172" s="28">
        <f>IFERROR(M172/G172,0)</f>
        <v>0.703315277777778</v>
      </c>
    </row>
    <row r="173" spans="2:14" x14ac:dyDescent="0.25">
      <c r="B173" s="21">
        <v>555</v>
      </c>
      <c r="C173" s="21">
        <v>5980</v>
      </c>
      <c r="D173" s="22" t="s">
        <v>247</v>
      </c>
      <c r="E173" s="21">
        <f>IFERROR(VLOOKUP(C173,BD!T:U,2,0),0)</f>
        <v>5</v>
      </c>
      <c r="F173" s="21">
        <f>IFERROR(VLOOKUP(C173,BD!T:V,3,0),0)</f>
        <v>11</v>
      </c>
      <c r="G173" s="23">
        <f>VLOOKUP(C173,[1]BIC!$B:$K,10,0)</f>
        <v>1800</v>
      </c>
      <c r="H173" s="74">
        <f>IFERROR(VLOOKUP(C173,BD!T:W,4,0),0)</f>
        <v>1050.03</v>
      </c>
      <c r="I173" s="55">
        <f>H173/G173</f>
        <v>0.58335</v>
      </c>
      <c r="J173" s="24">
        <f>G173-H173</f>
        <v>749.97</v>
      </c>
      <c r="K173" s="25">
        <f>J173/$C$7</f>
        <v>249.99</v>
      </c>
      <c r="L173" s="26">
        <f>IFERROR(VLOOKUP(C173,BD!Z:AC,4,0),0)</f>
        <v>0</v>
      </c>
      <c r="M173" s="27">
        <f>H173/$B$6*$C$6</f>
        <v>1225.035</v>
      </c>
      <c r="N173" s="28">
        <f>IFERROR(M173/G173,0)</f>
        <v>0.680575</v>
      </c>
    </row>
    <row r="174" spans="2:14" x14ac:dyDescent="0.25">
      <c r="B174" s="21">
        <v>260</v>
      </c>
      <c r="C174" s="21">
        <v>2651</v>
      </c>
      <c r="D174" s="22" t="s">
        <v>216</v>
      </c>
      <c r="E174" s="21">
        <f>IFERROR(VLOOKUP(C174,BD!T:U,2,0),0)</f>
        <v>2</v>
      </c>
      <c r="F174" s="21">
        <f>IFERROR(VLOOKUP(C174,BD!T:V,3,0),0)</f>
        <v>25</v>
      </c>
      <c r="G174" s="23">
        <f>VLOOKUP(C174,[1]BIC!$B:$K,10,0)</f>
        <v>1000</v>
      </c>
      <c r="H174" s="74">
        <f>IFERROR(VLOOKUP(C174,BD!T:W,4,0),0)</f>
        <v>581.91</v>
      </c>
      <c r="I174" s="55">
        <f>H174/G174</f>
        <v>0.58191</v>
      </c>
      <c r="J174" s="24">
        <f>G174-H174</f>
        <v>418.09</v>
      </c>
      <c r="K174" s="25">
        <f>J174/$C$7</f>
        <v>139.363333333333</v>
      </c>
      <c r="L174" s="26">
        <f>IFERROR(VLOOKUP(C174,BD!Z:AC,4,0),0)</f>
        <v>0</v>
      </c>
      <c r="M174" s="27">
        <f>H174/$B$6*$C$6</f>
        <v>678.895</v>
      </c>
      <c r="N174" s="28">
        <f>IFERROR(M174/G174,0)</f>
        <v>0.678895</v>
      </c>
    </row>
    <row r="175" spans="2:14" x14ac:dyDescent="0.25">
      <c r="B175" s="21">
        <v>250</v>
      </c>
      <c r="C175" s="21">
        <v>5177</v>
      </c>
      <c r="D175" s="22" t="s">
        <v>224</v>
      </c>
      <c r="E175" s="21">
        <f>IFERROR(VLOOKUP(C175,BD!T:U,2,0),0)</f>
        <v>19</v>
      </c>
      <c r="F175" s="21">
        <f>IFERROR(VLOOKUP(C175,BD!T:V,3,0),0)</f>
        <v>106</v>
      </c>
      <c r="G175" s="23">
        <f>VLOOKUP(C175,[1]BIC!$B:$K,10,0)</f>
        <v>4500</v>
      </c>
      <c r="H175" s="74">
        <f>IFERROR(VLOOKUP(C175,BD!T:W,4,0),0)</f>
        <v>2555.77</v>
      </c>
      <c r="I175" s="55">
        <f>H175/G175</f>
        <v>0.567948888888889</v>
      </c>
      <c r="J175" s="24">
        <f>G175-H175</f>
        <v>1944.23</v>
      </c>
      <c r="K175" s="25">
        <f>J175/$C$7</f>
        <v>648.076666666667</v>
      </c>
      <c r="L175" s="26">
        <f>IFERROR(VLOOKUP(C175,BD!Z:AC,4,0),0)</f>
        <v>0</v>
      </c>
      <c r="M175" s="27">
        <f>H175/$B$6*$C$6</f>
        <v>2981.73166666667</v>
      </c>
      <c r="N175" s="28">
        <f>IFERROR(M175/G175,0)</f>
        <v>0.662607037037037</v>
      </c>
    </row>
    <row r="176" spans="2:14" x14ac:dyDescent="0.25">
      <c r="B176" s="21">
        <v>360</v>
      </c>
      <c r="C176" s="21">
        <v>8149</v>
      </c>
      <c r="D176" s="22" t="s">
        <v>77</v>
      </c>
      <c r="E176" s="21">
        <f>IFERROR(VLOOKUP(C176,BD!T:U,2,0),0)</f>
        <v>6</v>
      </c>
      <c r="F176" s="21">
        <f>IFERROR(VLOOKUP(C176,BD!T:V,3,0),0)</f>
        <v>33</v>
      </c>
      <c r="G176" s="23">
        <f>VLOOKUP(C176,[1]BIC!$B:$K,10,0)</f>
        <v>2500</v>
      </c>
      <c r="H176" s="74">
        <f>IFERROR(VLOOKUP(C176,BD!T:W,4,0),0)</f>
        <v>1417.13</v>
      </c>
      <c r="I176" s="55">
        <f>H176/G176</f>
        <v>0.566852</v>
      </c>
      <c r="J176" s="24">
        <f>G176-H176</f>
        <v>1082.87</v>
      </c>
      <c r="K176" s="25">
        <f>J176/$C$7</f>
        <v>360.956666666667</v>
      </c>
      <c r="L176" s="26">
        <f>IFERROR(VLOOKUP(C176,BD!Z:AC,4,0),0)</f>
        <v>0</v>
      </c>
      <c r="M176" s="27">
        <f>H176/$B$6*$C$6</f>
        <v>1653.31833333333</v>
      </c>
      <c r="N176" s="28">
        <f>IFERROR(M176/G176,0)</f>
        <v>0.661327333333333</v>
      </c>
    </row>
    <row r="177" spans="2:14" x14ac:dyDescent="0.25">
      <c r="B177" s="21">
        <v>250</v>
      </c>
      <c r="C177" s="21">
        <v>5133</v>
      </c>
      <c r="D177" s="22" t="s">
        <v>53</v>
      </c>
      <c r="E177" s="21">
        <f>IFERROR(VLOOKUP(C177,BD!T:U,2,0),0)</f>
        <v>6</v>
      </c>
      <c r="F177" s="21">
        <f>IFERROR(VLOOKUP(C177,BD!T:V,3,0),0)</f>
        <v>219</v>
      </c>
      <c r="G177" s="23">
        <f>VLOOKUP(C177,[1]BIC!$B:$K,10,0)</f>
        <v>8200</v>
      </c>
      <c r="H177" s="74">
        <f>IFERROR(VLOOKUP(C177,BD!T:W,4,0),0)</f>
        <v>4800.24</v>
      </c>
      <c r="I177" s="55">
        <f>H177/G177</f>
        <v>0.585395121951219</v>
      </c>
      <c r="J177" s="24">
        <f>G177-H177</f>
        <v>3399.76</v>
      </c>
      <c r="K177" s="25">
        <f>J177/$C$7</f>
        <v>1133.25333333333</v>
      </c>
      <c r="L177" s="26">
        <f>IFERROR(VLOOKUP(C177,BD!Z:AC,4,0),0)</f>
        <v>0</v>
      </c>
      <c r="M177" s="27">
        <f>H177/$B$6*$C$6</f>
        <v>5600.28</v>
      </c>
      <c r="N177" s="28">
        <f>IFERROR(M177/G177,0)</f>
        <v>0.682960975609756</v>
      </c>
    </row>
    <row r="178" spans="2:14" x14ac:dyDescent="0.25">
      <c r="B178" s="21">
        <v>150</v>
      </c>
      <c r="C178" s="21">
        <v>1670</v>
      </c>
      <c r="D178" s="22" t="s">
        <v>108</v>
      </c>
      <c r="E178" s="21">
        <f>IFERROR(VLOOKUP(C178,BD!T:U,2,0),0)</f>
        <v>11</v>
      </c>
      <c r="F178" s="21">
        <f>IFERROR(VLOOKUP(C178,BD!T:V,3,0),0)</f>
        <v>57</v>
      </c>
      <c r="G178" s="23">
        <f>VLOOKUP(C178,[1]BIC!$B:$K,10,0)</f>
        <v>4400</v>
      </c>
      <c r="H178" s="74">
        <f>IFERROR(VLOOKUP(C178,BD!T:W,4,0),0)</f>
        <v>2489.23</v>
      </c>
      <c r="I178" s="55">
        <f>H178/G178</f>
        <v>0.565734090909091</v>
      </c>
      <c r="J178" s="24">
        <f>G178-H178</f>
        <v>1910.77</v>
      </c>
      <c r="K178" s="25">
        <f>J178/$C$7</f>
        <v>636.923333333333</v>
      </c>
      <c r="L178" s="26">
        <f>IFERROR(VLOOKUP(C178,BD!Z:AC,4,0),0)</f>
        <v>0</v>
      </c>
      <c r="M178" s="27">
        <f>H178/$B$6*$C$6</f>
        <v>2904.10166666667</v>
      </c>
      <c r="N178" s="28">
        <f>IFERROR(M178/G178,0)</f>
        <v>0.660023106060606</v>
      </c>
    </row>
    <row r="179" spans="2:14" x14ac:dyDescent="0.25">
      <c r="B179" s="21">
        <v>270</v>
      </c>
      <c r="C179" s="21">
        <v>1532</v>
      </c>
      <c r="D179" s="22" t="s">
        <v>126</v>
      </c>
      <c r="E179" s="21">
        <f>IFERROR(VLOOKUP(C179,BD!T:U,2,0),0)</f>
        <v>6</v>
      </c>
      <c r="F179" s="21">
        <f>IFERROR(VLOOKUP(C179,BD!T:V,3,0),0)</f>
        <v>11476</v>
      </c>
      <c r="G179" s="23">
        <f>VLOOKUP(C179,[1]BIC!$B:$K,10,0)</f>
        <v>229000</v>
      </c>
      <c r="H179" s="74">
        <f>IFERROR(VLOOKUP(C179,BD!T:W,4,0),0)</f>
        <v>166693.78</v>
      </c>
      <c r="I179" s="55">
        <f>H179/G179</f>
        <v>0.727920436681223</v>
      </c>
      <c r="J179" s="24">
        <f>G179-H179</f>
        <v>62306.22</v>
      </c>
      <c r="K179" s="25">
        <f>J179/$C$7</f>
        <v>20768.74</v>
      </c>
      <c r="L179" s="26">
        <f>IFERROR(VLOOKUP(C179,BD!Z:AC,4,0),0)</f>
        <v>0</v>
      </c>
      <c r="M179" s="27">
        <f>H179/$B$6*$C$6</f>
        <v>194476.076666667</v>
      </c>
      <c r="N179" s="28">
        <f>IFERROR(M179/G179,0)</f>
        <v>0.849240509461426</v>
      </c>
    </row>
    <row r="180" spans="2:14" x14ac:dyDescent="0.25">
      <c r="B180" s="21">
        <v>180</v>
      </c>
      <c r="C180" s="21">
        <v>3081</v>
      </c>
      <c r="D180" s="22" t="s">
        <v>558</v>
      </c>
      <c r="E180" s="21">
        <f>IFERROR(VLOOKUP(C180,BD!T:U,2,0),0)</f>
        <v>8</v>
      </c>
      <c r="F180" s="21">
        <f>IFERROR(VLOOKUP(C180,BD!T:V,3,0),0)</f>
        <v>37</v>
      </c>
      <c r="G180" s="23">
        <f>VLOOKUP(C180,[1]BIC!$B:$K,10,0)</f>
        <v>1800</v>
      </c>
      <c r="H180" s="74">
        <f>IFERROR(VLOOKUP(C180,BD!T:W,4,0),0)</f>
        <v>1017.23</v>
      </c>
      <c r="I180" s="55">
        <f>H180/G180</f>
        <v>0.565127777777778</v>
      </c>
      <c r="J180" s="24">
        <f>G180-H180</f>
        <v>782.77</v>
      </c>
      <c r="K180" s="25">
        <f>J180/$C$7</f>
        <v>260.923333333333</v>
      </c>
      <c r="L180" s="26">
        <f>IFERROR(VLOOKUP(C180,BD!Z:AC,4,0),0)</f>
        <v>0</v>
      </c>
      <c r="M180" s="27">
        <f>H180/$B$6*$C$6</f>
        <v>1186.76833333333</v>
      </c>
      <c r="N180" s="28">
        <f>IFERROR(M180/G180,0)</f>
        <v>0.659315740740741</v>
      </c>
    </row>
    <row r="181" spans="2:14" x14ac:dyDescent="0.25">
      <c r="B181" s="21">
        <v>250</v>
      </c>
      <c r="C181" s="21">
        <v>5201</v>
      </c>
      <c r="D181" s="22" t="s">
        <v>294</v>
      </c>
      <c r="E181" s="21">
        <f>IFERROR(VLOOKUP(C181,BD!T:U,2,0),0)</f>
        <v>10</v>
      </c>
      <c r="F181" s="21">
        <f>IFERROR(VLOOKUP(C181,BD!T:V,3,0),0)</f>
        <v>164</v>
      </c>
      <c r="G181" s="23">
        <f>VLOOKUP(C181,[1]BIC!$B:$K,10,0)</f>
        <v>6100</v>
      </c>
      <c r="H181" s="74">
        <f>IFERROR(VLOOKUP(C181,BD!T:W,4,0),0)</f>
        <v>3438.04</v>
      </c>
      <c r="I181" s="55">
        <f>H181/G181</f>
        <v>0.563613114754098</v>
      </c>
      <c r="J181" s="24">
        <f>G181-H181</f>
        <v>2661.96</v>
      </c>
      <c r="K181" s="25">
        <f>J181/$C$7</f>
        <v>887.32</v>
      </c>
      <c r="L181" s="26">
        <f>IFERROR(VLOOKUP(C181,BD!Z:AC,4,0),0)</f>
        <v>46.34</v>
      </c>
      <c r="M181" s="27">
        <f>H181/$B$6*$C$6</f>
        <v>4011.04666666667</v>
      </c>
      <c r="N181" s="28">
        <f>IFERROR(M181/G181,0)</f>
        <v>0.657548633879781</v>
      </c>
    </row>
    <row r="182" spans="2:14" x14ac:dyDescent="0.25">
      <c r="B182" s="21">
        <v>650</v>
      </c>
      <c r="C182" s="21">
        <v>6532</v>
      </c>
      <c r="D182" s="22" t="s">
        <v>60</v>
      </c>
      <c r="E182" s="21">
        <f>IFERROR(VLOOKUP(C182,BD!T:U,2,0),0)</f>
        <v>4</v>
      </c>
      <c r="F182" s="21">
        <f>IFERROR(VLOOKUP(C182,BD!T:V,3,0),0)</f>
        <v>19</v>
      </c>
      <c r="G182" s="23">
        <f>VLOOKUP(C182,[1]BIC!$B:$K,10,0)</f>
        <v>1000</v>
      </c>
      <c r="H182" s="74">
        <f>IFERROR(VLOOKUP(C182,BD!T:W,4,0),0)</f>
        <v>562.52</v>
      </c>
      <c r="I182" s="55">
        <f>H182/G182</f>
        <v>0.56252</v>
      </c>
      <c r="J182" s="24">
        <f>G182-H182</f>
        <v>437.48</v>
      </c>
      <c r="K182" s="25">
        <f>J182/$C$7</f>
        <v>145.826666666667</v>
      </c>
      <c r="L182" s="26">
        <f>IFERROR(VLOOKUP(C182,BD!Z:AC,4,0),0)</f>
        <v>0</v>
      </c>
      <c r="M182" s="27">
        <f>H182/$B$6*$C$6</f>
        <v>656.273333333333</v>
      </c>
      <c r="N182" s="28">
        <f>IFERROR(M182/G182,0)</f>
        <v>0.656273333333333</v>
      </c>
    </row>
    <row r="183" spans="2:14" x14ac:dyDescent="0.25">
      <c r="B183" s="21">
        <v>360</v>
      </c>
      <c r="C183" s="21">
        <v>3609</v>
      </c>
      <c r="D183" s="22" t="s">
        <v>270</v>
      </c>
      <c r="E183" s="21">
        <f>IFERROR(VLOOKUP(C183,BD!T:U,2,0),0)</f>
        <v>2</v>
      </c>
      <c r="F183" s="21">
        <f>IFERROR(VLOOKUP(C183,BD!T:V,3,0),0)</f>
        <v>16</v>
      </c>
      <c r="G183" s="23">
        <f>VLOOKUP(C183,[1]BIC!$B:$K,10,0)</f>
        <v>1000</v>
      </c>
      <c r="H183" s="74">
        <f>IFERROR(VLOOKUP(C183,BD!T:W,4,0),0)</f>
        <v>560.69</v>
      </c>
      <c r="I183" s="55">
        <f>H183/G183</f>
        <v>0.56069</v>
      </c>
      <c r="J183" s="24">
        <f>G183-H183</f>
        <v>439.31</v>
      </c>
      <c r="K183" s="25">
        <f>J183/$C$7</f>
        <v>146.436666666667</v>
      </c>
      <c r="L183" s="26">
        <f>IFERROR(VLOOKUP(C183,BD!Z:AC,4,0),0)</f>
        <v>0</v>
      </c>
      <c r="M183" s="27">
        <f>H183/$B$6*$C$6</f>
        <v>654.138333333333</v>
      </c>
      <c r="N183" s="28">
        <f>IFERROR(M183/G183,0)</f>
        <v>0.654138333333333</v>
      </c>
    </row>
    <row r="184" spans="2:14" x14ac:dyDescent="0.25">
      <c r="B184" s="21">
        <v>290</v>
      </c>
      <c r="C184" s="21">
        <v>2978</v>
      </c>
      <c r="D184" s="22" t="s">
        <v>231</v>
      </c>
      <c r="E184" s="21">
        <f>IFERROR(VLOOKUP(C184,BD!T:U,2,0),0)</f>
        <v>19</v>
      </c>
      <c r="F184" s="21">
        <f>IFERROR(VLOOKUP(C184,BD!T:V,3,0),0)</f>
        <v>176</v>
      </c>
      <c r="G184" s="23">
        <f>VLOOKUP(C184,[1]BIC!$B:$K,10,0)</f>
        <v>10500</v>
      </c>
      <c r="H184" s="74">
        <f>IFERROR(VLOOKUP(C184,BD!T:W,4,0),0)</f>
        <v>5854.55</v>
      </c>
      <c r="I184" s="55">
        <f>H184/G184</f>
        <v>0.55757619047619</v>
      </c>
      <c r="J184" s="24">
        <f>G184-H184</f>
        <v>4645.45</v>
      </c>
      <c r="K184" s="25">
        <f>J184/$C$7</f>
        <v>1548.48333333333</v>
      </c>
      <c r="L184" s="26">
        <f>IFERROR(VLOOKUP(C184,BD!Z:AC,4,0),0)</f>
        <v>0</v>
      </c>
      <c r="M184" s="27">
        <f>H184/$B$6*$C$6</f>
        <v>6830.30833333333</v>
      </c>
      <c r="N184" s="28">
        <f>IFERROR(M184/G184,0)</f>
        <v>0.650505555555556</v>
      </c>
    </row>
    <row r="185" spans="2:14" x14ac:dyDescent="0.25">
      <c r="B185" s="21">
        <v>340</v>
      </c>
      <c r="C185" s="21">
        <v>3452</v>
      </c>
      <c r="D185" s="22" t="s">
        <v>151</v>
      </c>
      <c r="E185" s="21">
        <f>IFERROR(VLOOKUP(C185,BD!T:U,2,0),0)</f>
        <v>4</v>
      </c>
      <c r="F185" s="21">
        <f>IFERROR(VLOOKUP(C185,BD!T:V,3,0),0)</f>
        <v>30</v>
      </c>
      <c r="G185" s="23">
        <f>VLOOKUP(C185,[1]BIC!$B:$K,10,0)</f>
        <v>1000</v>
      </c>
      <c r="H185" s="74">
        <f>IFERROR(VLOOKUP(C185,BD!T:W,4,0),0)</f>
        <v>555.08</v>
      </c>
      <c r="I185" s="55">
        <f>H185/G185</f>
        <v>0.55508</v>
      </c>
      <c r="J185" s="24">
        <f>G185-H185</f>
        <v>444.92</v>
      </c>
      <c r="K185" s="25">
        <f>J185/$C$7</f>
        <v>148.306666666667</v>
      </c>
      <c r="L185" s="26">
        <f>IFERROR(VLOOKUP(C185,BD!Z:AC,4,0),0)</f>
        <v>0</v>
      </c>
      <c r="M185" s="27">
        <f>H185/$B$6*$C$6</f>
        <v>647.593333333333</v>
      </c>
      <c r="N185" s="28">
        <f>IFERROR(M185/G185,0)</f>
        <v>0.647593333333333</v>
      </c>
    </row>
    <row r="186" spans="2:14" x14ac:dyDescent="0.25">
      <c r="B186" s="21">
        <v>340</v>
      </c>
      <c r="C186" s="21">
        <v>3470</v>
      </c>
      <c r="D186" s="22" t="s">
        <v>206</v>
      </c>
      <c r="E186" s="21">
        <f>IFERROR(VLOOKUP(C186,BD!T:U,2,0),0)</f>
        <v>5</v>
      </c>
      <c r="F186" s="21">
        <f>IFERROR(VLOOKUP(C186,BD!T:V,3,0),0)</f>
        <v>18</v>
      </c>
      <c r="G186" s="23">
        <f>VLOOKUP(C186,[1]BIC!$B:$K,10,0)</f>
        <v>1400</v>
      </c>
      <c r="H186" s="74">
        <f>IFERROR(VLOOKUP(C186,BD!T:W,4,0),0)</f>
        <v>772.82</v>
      </c>
      <c r="I186" s="55">
        <f>H186/G186</f>
        <v>0.552014285714286</v>
      </c>
      <c r="J186" s="24">
        <f>G186-H186</f>
        <v>627.18</v>
      </c>
      <c r="K186" s="25">
        <f>J186/$C$7</f>
        <v>209.06</v>
      </c>
      <c r="L186" s="26">
        <f>IFERROR(VLOOKUP(C186,BD!Z:AC,4,0),0)</f>
        <v>188.23</v>
      </c>
      <c r="M186" s="27">
        <f>H186/$B$6*$C$6</f>
        <v>901.623333333333</v>
      </c>
      <c r="N186" s="28">
        <f>IFERROR(M186/G186,0)</f>
        <v>0.644016666666667</v>
      </c>
    </row>
    <row r="187" spans="2:14" x14ac:dyDescent="0.25">
      <c r="B187" s="21">
        <v>150</v>
      </c>
      <c r="C187" s="21">
        <v>1576</v>
      </c>
      <c r="D187" s="22" t="s">
        <v>105</v>
      </c>
      <c r="E187" s="21">
        <f>IFERROR(VLOOKUP(C187,BD!T:U,2,0),0)</f>
        <v>14</v>
      </c>
      <c r="F187" s="21">
        <f>IFERROR(VLOOKUP(C187,BD!T:V,3,0),0)</f>
        <v>162</v>
      </c>
      <c r="G187" s="23">
        <f>VLOOKUP(C187,[1]BIC!$B:$K,10,0)</f>
        <v>7300</v>
      </c>
      <c r="H187" s="74">
        <f>IFERROR(VLOOKUP(C187,BD!T:W,4,0),0)</f>
        <v>4434.8</v>
      </c>
      <c r="I187" s="55">
        <f>H187/G187</f>
        <v>0.607506849315068</v>
      </c>
      <c r="J187" s="24">
        <f>G187-H187</f>
        <v>2865.2</v>
      </c>
      <c r="K187" s="25">
        <f>J187/$C$7</f>
        <v>955.066666666667</v>
      </c>
      <c r="L187" s="26">
        <f>IFERROR(VLOOKUP(C187,BD!Z:AC,4,0),0)</f>
        <v>180.59</v>
      </c>
      <c r="M187" s="27">
        <f>H187/$B$6*$C$6</f>
        <v>5173.93333333333</v>
      </c>
      <c r="N187" s="28">
        <f>IFERROR(M187/G187,0)</f>
        <v>0.70875799086758</v>
      </c>
    </row>
    <row r="188" spans="2:14" x14ac:dyDescent="0.25">
      <c r="B188" s="21">
        <v>260</v>
      </c>
      <c r="C188" s="21">
        <v>2687</v>
      </c>
      <c r="D188" s="22" t="s">
        <v>382</v>
      </c>
      <c r="E188" s="21">
        <f>IFERROR(VLOOKUP(C188,BD!T:U,2,0),0)</f>
        <v>9</v>
      </c>
      <c r="F188" s="21">
        <f>IFERROR(VLOOKUP(C188,BD!T:V,3,0),0)</f>
        <v>17</v>
      </c>
      <c r="G188" s="23">
        <f>VLOOKUP(C188,[1]BIC!$B:$K,10,0)</f>
        <v>2200</v>
      </c>
      <c r="H188" s="74">
        <f>IFERROR(VLOOKUP(C188,BD!T:W,4,0),0)</f>
        <v>1205.14</v>
      </c>
      <c r="I188" s="55">
        <f>H188/G188</f>
        <v>0.547790909090909</v>
      </c>
      <c r="J188" s="24">
        <f>G188-H188</f>
        <v>994.86</v>
      </c>
      <c r="K188" s="25">
        <f>J188/$C$7</f>
        <v>331.62</v>
      </c>
      <c r="L188" s="26">
        <f>IFERROR(VLOOKUP(C188,BD!Z:AC,4,0),0)</f>
        <v>33.18</v>
      </c>
      <c r="M188" s="27">
        <f>H188/$B$6*$C$6</f>
        <v>1405.99666666667</v>
      </c>
      <c r="N188" s="28">
        <f>IFERROR(M188/G188,0)</f>
        <v>0.639089393939394</v>
      </c>
    </row>
    <row r="189" spans="2:14" x14ac:dyDescent="0.25">
      <c r="B189" s="21">
        <v>290</v>
      </c>
      <c r="C189" s="21">
        <v>3020</v>
      </c>
      <c r="D189" s="22" t="s">
        <v>352</v>
      </c>
      <c r="E189" s="21">
        <f>IFERROR(VLOOKUP(C189,BD!T:U,2,0),0)</f>
        <v>11</v>
      </c>
      <c r="F189" s="21">
        <f>IFERROR(VLOOKUP(C189,BD!T:V,3,0),0)</f>
        <v>26</v>
      </c>
      <c r="G189" s="23">
        <f>VLOOKUP(C189,[1]BIC!$B:$K,10,0)</f>
        <v>2100</v>
      </c>
      <c r="H189" s="74">
        <f>IFERROR(VLOOKUP(C189,BD!T:W,4,0),0)</f>
        <v>1142.44</v>
      </c>
      <c r="I189" s="55">
        <f>H189/G189</f>
        <v>0.544019047619048</v>
      </c>
      <c r="J189" s="24">
        <f>G189-H189</f>
        <v>957.56</v>
      </c>
      <c r="K189" s="25">
        <f>J189/$C$7</f>
        <v>319.186666666667</v>
      </c>
      <c r="L189" s="26">
        <f>IFERROR(VLOOKUP(C189,BD!Z:AC,4,0),0)</f>
        <v>0</v>
      </c>
      <c r="M189" s="27">
        <f>H189/$B$6*$C$6</f>
        <v>1332.84666666667</v>
      </c>
      <c r="N189" s="28">
        <f>IFERROR(M189/G189,0)</f>
        <v>0.634688888888889</v>
      </c>
    </row>
    <row r="190" spans="2:14" x14ac:dyDescent="0.25">
      <c r="B190" s="21">
        <v>150</v>
      </c>
      <c r="C190" s="21">
        <v>2762</v>
      </c>
      <c r="D190" s="22" t="s">
        <v>143</v>
      </c>
      <c r="E190" s="21">
        <f>IFERROR(VLOOKUP(C190,BD!T:U,2,0),0)</f>
        <v>36</v>
      </c>
      <c r="F190" s="21">
        <f>IFERROR(VLOOKUP(C190,BD!T:V,3,0),0)</f>
        <v>207</v>
      </c>
      <c r="G190" s="23">
        <f>VLOOKUP(C190,[1]BIC!$B:$K,10,0)</f>
        <v>12800</v>
      </c>
      <c r="H190" s="74">
        <f>IFERROR(VLOOKUP(C190,BD!T:W,4,0),0)</f>
        <v>7046.2</v>
      </c>
      <c r="I190" s="55">
        <f>H190/G190</f>
        <v>0.550484375</v>
      </c>
      <c r="J190" s="24">
        <f>G190-H190</f>
        <v>5753.8</v>
      </c>
      <c r="K190" s="25">
        <f>J190/$C$7</f>
        <v>1917.93333333333</v>
      </c>
      <c r="L190" s="26">
        <f>IFERROR(VLOOKUP(C190,BD!Z:AC,4,0),0)</f>
        <v>778.82</v>
      </c>
      <c r="M190" s="27">
        <f>H190/$B$6*$C$6</f>
        <v>8220.56666666667</v>
      </c>
      <c r="N190" s="28">
        <f>IFERROR(M190/G190,0)</f>
        <v>0.642231770833333</v>
      </c>
    </row>
    <row r="191" spans="2:14" x14ac:dyDescent="0.25">
      <c r="B191" s="21">
        <v>220</v>
      </c>
      <c r="C191" s="21">
        <v>2336</v>
      </c>
      <c r="D191" s="22" t="s">
        <v>377</v>
      </c>
      <c r="E191" s="21">
        <f>IFERROR(VLOOKUP(C191,BD!T:U,2,0),0)</f>
        <v>2</v>
      </c>
      <c r="F191" s="21">
        <f>IFERROR(VLOOKUP(C191,BD!T:V,3,0),0)</f>
        <v>18</v>
      </c>
      <c r="G191" s="23">
        <f>VLOOKUP(C191,[1]BIC!$B:$K,10,0)</f>
        <v>1000</v>
      </c>
      <c r="H191" s="74">
        <f>IFERROR(VLOOKUP(C191,BD!T:W,4,0),0)</f>
        <v>538.9</v>
      </c>
      <c r="I191" s="55">
        <f>H191/G191</f>
        <v>0.5389</v>
      </c>
      <c r="J191" s="24">
        <f>G191-H191</f>
        <v>461.1</v>
      </c>
      <c r="K191" s="25">
        <f>J191/$C$7</f>
        <v>153.7</v>
      </c>
      <c r="L191" s="26">
        <f>IFERROR(VLOOKUP(C191,BD!Z:AC,4,0),0)</f>
        <v>0</v>
      </c>
      <c r="M191" s="27">
        <f>H191/$B$6*$C$6</f>
        <v>628.716666666667</v>
      </c>
      <c r="N191" s="28">
        <f>IFERROR(M191/G191,0)</f>
        <v>0.628716666666667</v>
      </c>
    </row>
    <row r="192" spans="2:14" x14ac:dyDescent="0.25">
      <c r="B192" s="21">
        <v>260</v>
      </c>
      <c r="C192" s="21">
        <v>2615</v>
      </c>
      <c r="D192" s="22" t="s">
        <v>361</v>
      </c>
      <c r="E192" s="21">
        <f>IFERROR(VLOOKUP(C192,BD!T:U,2,0),0)</f>
        <v>5</v>
      </c>
      <c r="F192" s="21">
        <f>IFERROR(VLOOKUP(C192,BD!T:V,3,0),0)</f>
        <v>41</v>
      </c>
      <c r="G192" s="23">
        <f>VLOOKUP(C192,[1]BIC!$B:$K,10,0)</f>
        <v>3400</v>
      </c>
      <c r="H192" s="74">
        <f>IFERROR(VLOOKUP(C192,BD!T:W,4,0),0)</f>
        <v>1826.26</v>
      </c>
      <c r="I192" s="55">
        <f>H192/G192</f>
        <v>0.537135294117647</v>
      </c>
      <c r="J192" s="24">
        <f>G192-H192</f>
        <v>1573.74</v>
      </c>
      <c r="K192" s="25">
        <f>J192/$C$7</f>
        <v>524.58</v>
      </c>
      <c r="L192" s="26">
        <f>IFERROR(VLOOKUP(C192,BD!Z:AC,4,0),0)</f>
        <v>0</v>
      </c>
      <c r="M192" s="27">
        <f>H192/$B$6*$C$6</f>
        <v>2130.63666666667</v>
      </c>
      <c r="N192" s="28">
        <f>IFERROR(M192/G192,0)</f>
        <v>0.626657843137255</v>
      </c>
    </row>
    <row r="193" spans="2:14" x14ac:dyDescent="0.25">
      <c r="B193" s="21">
        <v>150</v>
      </c>
      <c r="C193" s="21">
        <v>1680</v>
      </c>
      <c r="D193" s="22" t="s">
        <v>556</v>
      </c>
      <c r="E193" s="21">
        <f>IFERROR(VLOOKUP(C193,BD!T:U,2,0),0)</f>
        <v>15</v>
      </c>
      <c r="F193" s="21">
        <f>IFERROR(VLOOKUP(C193,BD!T:V,3,0),0)</f>
        <v>87</v>
      </c>
      <c r="G193" s="23">
        <f>VLOOKUP(C193,[1]BIC!$B:$K,10,0)</f>
        <v>4600</v>
      </c>
      <c r="H193" s="74">
        <f>IFERROR(VLOOKUP(C193,BD!T:W,4,0),0)</f>
        <v>2869.69</v>
      </c>
      <c r="I193" s="55">
        <f>H193/G193</f>
        <v>0.623845652173913</v>
      </c>
      <c r="J193" s="24">
        <f>G193-H193</f>
        <v>1730.31</v>
      </c>
      <c r="K193" s="25">
        <f>J193/$C$7</f>
        <v>576.77</v>
      </c>
      <c r="L193" s="26">
        <f>IFERROR(VLOOKUP(C193,BD!Z:AC,4,0),0)</f>
        <v>0</v>
      </c>
      <c r="M193" s="27">
        <f>H193/$B$6*$C$6</f>
        <v>3347.97166666667</v>
      </c>
      <c r="N193" s="28">
        <f>IFERROR(M193/G193,0)</f>
        <v>0.727819927536232</v>
      </c>
    </row>
    <row r="194" spans="2:14" x14ac:dyDescent="0.25">
      <c r="B194" s="21">
        <v>340</v>
      </c>
      <c r="C194" s="21">
        <v>3481</v>
      </c>
      <c r="D194" s="22" t="s">
        <v>88</v>
      </c>
      <c r="E194" s="21">
        <f>IFERROR(VLOOKUP(C194,BD!T:U,2,0),0)</f>
        <v>4</v>
      </c>
      <c r="F194" s="21">
        <f>IFERROR(VLOOKUP(C194,BD!T:V,3,0),0)</f>
        <v>26</v>
      </c>
      <c r="G194" s="23">
        <f>VLOOKUP(C194,[1]BIC!$B:$K,10,0)</f>
        <v>2200</v>
      </c>
      <c r="H194" s="74">
        <f>IFERROR(VLOOKUP(C194,BD!T:W,4,0),0)</f>
        <v>1214.21</v>
      </c>
      <c r="I194" s="55">
        <f>H194/G194</f>
        <v>0.551913636363636</v>
      </c>
      <c r="J194" s="24">
        <f>G194-H194</f>
        <v>985.79</v>
      </c>
      <c r="K194" s="25">
        <f>J194/$C$7</f>
        <v>328.596666666667</v>
      </c>
      <c r="L194" s="26">
        <f>IFERROR(VLOOKUP(C194,BD!Z:AC,4,0),0)</f>
        <v>0</v>
      </c>
      <c r="M194" s="27">
        <f>H194/$B$6*$C$6</f>
        <v>1416.57833333333</v>
      </c>
      <c r="N194" s="28">
        <f>IFERROR(M194/G194,0)</f>
        <v>0.643899242424242</v>
      </c>
    </row>
    <row r="195" spans="2:14" x14ac:dyDescent="0.25">
      <c r="B195" s="21">
        <v>250</v>
      </c>
      <c r="C195" s="21">
        <v>5232</v>
      </c>
      <c r="D195" s="22" t="s">
        <v>194</v>
      </c>
      <c r="E195" s="21">
        <f>IFERROR(VLOOKUP(C195,BD!T:U,2,0),0)</f>
        <v>22</v>
      </c>
      <c r="F195" s="21">
        <f>IFERROR(VLOOKUP(C195,BD!T:V,3,0),0)</f>
        <v>153</v>
      </c>
      <c r="G195" s="23">
        <f>VLOOKUP(C195,[1]BIC!$B:$K,10,0)</f>
        <v>9600</v>
      </c>
      <c r="H195" s="74">
        <f>IFERROR(VLOOKUP(C195,BD!T:W,4,0),0)</f>
        <v>5271.33</v>
      </c>
      <c r="I195" s="55">
        <f>H195/G195</f>
        <v>0.549096875</v>
      </c>
      <c r="J195" s="24">
        <f>G195-H195</f>
        <v>4328.67</v>
      </c>
      <c r="K195" s="25">
        <f>J195/$C$7</f>
        <v>1442.89</v>
      </c>
      <c r="L195" s="26">
        <f>IFERROR(VLOOKUP(C195,BD!Z:AC,4,0),0)</f>
        <v>173.32</v>
      </c>
      <c r="M195" s="27">
        <f>H195/$B$6*$C$6</f>
        <v>6149.885</v>
      </c>
      <c r="N195" s="28">
        <f>IFERROR(M195/G195,0)</f>
        <v>0.640613020833333</v>
      </c>
    </row>
    <row r="196" spans="2:14" x14ac:dyDescent="0.25">
      <c r="B196" s="21">
        <v>4980</v>
      </c>
      <c r="C196" s="21">
        <v>5053</v>
      </c>
      <c r="D196" s="22" t="s">
        <v>101</v>
      </c>
      <c r="E196" s="21">
        <f>IFERROR(VLOOKUP(C196,BD!T:U,2,0),0)</f>
        <v>4</v>
      </c>
      <c r="F196" s="21">
        <f>IFERROR(VLOOKUP(C196,BD!T:V,3,0),0)</f>
        <v>21</v>
      </c>
      <c r="G196" s="23">
        <f>VLOOKUP(C196,[1]BIC!$B:$K,10,0)</f>
        <v>1300</v>
      </c>
      <c r="H196" s="74">
        <f>IFERROR(VLOOKUP(C196,BD!T:W,4,0),0)</f>
        <v>777.9</v>
      </c>
      <c r="I196" s="55">
        <f>H196/G196</f>
        <v>0.598384615384615</v>
      </c>
      <c r="J196" s="24">
        <f>G196-H196</f>
        <v>522.1</v>
      </c>
      <c r="K196" s="22">
        <v>174.033333333333</v>
      </c>
      <c r="L196" s="22">
        <v>0</v>
      </c>
      <c r="M196" s="22">
        <v>907.55</v>
      </c>
      <c r="N196" s="21">
        <v>0.698115384615385</v>
      </c>
    </row>
    <row r="197" spans="2:14" x14ac:dyDescent="0.25">
      <c r="B197" s="21">
        <v>800</v>
      </c>
      <c r="C197" s="21">
        <v>8220</v>
      </c>
      <c r="D197" s="22" t="s">
        <v>588</v>
      </c>
      <c r="E197" s="21">
        <f>IFERROR(VLOOKUP(C197,BD!T:U,2,0),0)</f>
        <v>6</v>
      </c>
      <c r="F197" s="21">
        <f>IFERROR(VLOOKUP(C197,BD!T:V,3,0),0)</f>
        <v>257</v>
      </c>
      <c r="G197" s="23">
        <f>VLOOKUP(C197,[1]BIC!$B:$K,10,0)</f>
        <v>6500</v>
      </c>
      <c r="H197" s="74">
        <f>IFERROR(VLOOKUP(C197,BD!T:W,4,0),0)</f>
        <v>3408.36</v>
      </c>
      <c r="I197" s="55">
        <f>H197/G197</f>
        <v>0.524363076923077</v>
      </c>
      <c r="J197" s="24">
        <f>G197-H197</f>
        <v>3091.64</v>
      </c>
      <c r="K197" s="25">
        <f>J197/$C$7</f>
        <v>1030.54666666667</v>
      </c>
      <c r="L197" s="26">
        <f>IFERROR(VLOOKUP(C197,BD!Z:AC,4,0),0)</f>
        <v>0</v>
      </c>
      <c r="M197" s="27">
        <f>H197/$B$6*$C$6</f>
        <v>3976.42</v>
      </c>
      <c r="N197" s="28">
        <f>IFERROR(M197/G197,0)</f>
        <v>0.611756923076923</v>
      </c>
    </row>
    <row r="198" spans="2:14" x14ac:dyDescent="0.25">
      <c r="B198" s="21">
        <v>450</v>
      </c>
      <c r="C198" s="21">
        <v>9209</v>
      </c>
      <c r="D198" s="22" t="s">
        <v>87</v>
      </c>
      <c r="E198" s="21">
        <f>IFERROR(VLOOKUP(C198,BD!T:U,2,0),0)</f>
        <v>6</v>
      </c>
      <c r="F198" s="21">
        <f>IFERROR(VLOOKUP(C198,BD!T:V,3,0),0)</f>
        <v>85</v>
      </c>
      <c r="G198" s="23">
        <f>VLOOKUP(C198,[1]BIC!$B:$K,10,0)</f>
        <v>7100</v>
      </c>
      <c r="H198" s="74">
        <f>IFERROR(VLOOKUP(C198,BD!T:W,4,0),0)</f>
        <v>3715.41</v>
      </c>
      <c r="I198" s="55">
        <f>H198/G198</f>
        <v>0.523297183098592</v>
      </c>
      <c r="J198" s="24">
        <f>G198-H198</f>
        <v>3384.59</v>
      </c>
      <c r="K198" s="25">
        <f>J198/$C$7</f>
        <v>1128.19666666667</v>
      </c>
      <c r="L198" s="26">
        <f>IFERROR(VLOOKUP(C198,BD!Z:AC,4,0),0)</f>
        <v>0</v>
      </c>
      <c r="M198" s="27">
        <f>H198/$B$6*$C$6</f>
        <v>4334.645</v>
      </c>
      <c r="N198" s="28">
        <f>IFERROR(M198/G198,0)</f>
        <v>0.61051338028169</v>
      </c>
    </row>
    <row r="199" spans="2:14" x14ac:dyDescent="0.25">
      <c r="B199" s="21">
        <v>220</v>
      </c>
      <c r="C199" s="21">
        <v>3116</v>
      </c>
      <c r="D199" s="22" t="s">
        <v>197</v>
      </c>
      <c r="E199" s="21">
        <f>IFERROR(VLOOKUP(C199,BD!T:U,2,0),0)</f>
        <v>8</v>
      </c>
      <c r="F199" s="21">
        <f>IFERROR(VLOOKUP(C199,BD!T:V,3,0),0)</f>
        <v>42</v>
      </c>
      <c r="G199" s="23">
        <f>VLOOKUP(C199,[1]BIC!$B:$K,10,0)</f>
        <v>3200</v>
      </c>
      <c r="H199" s="74">
        <f>IFERROR(VLOOKUP(C199,BD!T:W,4,0),0)</f>
        <v>1673.46</v>
      </c>
      <c r="I199" s="55">
        <f>H199/G199</f>
        <v>0.52295625</v>
      </c>
      <c r="J199" s="24">
        <f>G199-H199</f>
        <v>1526.54</v>
      </c>
      <c r="K199" s="25">
        <f>J199/$C$7</f>
        <v>508.846666666667</v>
      </c>
      <c r="L199" s="26">
        <f>IFERROR(VLOOKUP(C199,BD!Z:AC,4,0),0)</f>
        <v>0</v>
      </c>
      <c r="M199" s="27">
        <f>H199/$B$6*$C$6</f>
        <v>1952.37</v>
      </c>
      <c r="N199" s="28">
        <f>IFERROR(M199/G199,0)</f>
        <v>0.610115625</v>
      </c>
    </row>
    <row r="200" spans="2:14" x14ac:dyDescent="0.25">
      <c r="B200" s="21">
        <v>220</v>
      </c>
      <c r="C200" s="21">
        <v>2353</v>
      </c>
      <c r="D200" s="22" t="s">
        <v>104</v>
      </c>
      <c r="E200" s="21">
        <f>IFERROR(VLOOKUP(C200,BD!T:U,2,0),0)</f>
        <v>4</v>
      </c>
      <c r="F200" s="21">
        <f>IFERROR(VLOOKUP(C200,BD!T:V,3,0),0)</f>
        <v>32</v>
      </c>
      <c r="G200" s="23">
        <f>VLOOKUP(C200,[1]BIC!$B:$K,10,0)</f>
        <v>1000</v>
      </c>
      <c r="H200" s="74">
        <f>IFERROR(VLOOKUP(C200,BD!T:W,4,0),0)</f>
        <v>521.04</v>
      </c>
      <c r="I200" s="55">
        <f>H200/G200</f>
        <v>0.52104</v>
      </c>
      <c r="J200" s="24">
        <f>G200-H200</f>
        <v>478.96</v>
      </c>
      <c r="K200" s="25">
        <f>J200/$C$7</f>
        <v>159.653333333333</v>
      </c>
      <c r="L200" s="26">
        <f>IFERROR(VLOOKUP(C200,BD!Z:AC,4,0),0)</f>
        <v>0</v>
      </c>
      <c r="M200" s="27">
        <f>H200/$B$6*$C$6</f>
        <v>607.88</v>
      </c>
      <c r="N200" s="28">
        <f>IFERROR(M200/G200,0)</f>
        <v>0.60788</v>
      </c>
    </row>
    <row r="201" spans="2:14" x14ac:dyDescent="0.25">
      <c r="B201" s="21">
        <v>104</v>
      </c>
      <c r="C201" s="21">
        <v>4137</v>
      </c>
      <c r="D201" s="22" t="s">
        <v>349</v>
      </c>
      <c r="E201" s="21">
        <f>IFERROR(VLOOKUP(C201,BD!T:U,2,0),0)</f>
        <v>1</v>
      </c>
      <c r="F201" s="21">
        <f>IFERROR(VLOOKUP(C201,BD!T:V,3,0),0)</f>
        <v>74</v>
      </c>
      <c r="G201" s="23">
        <f>VLOOKUP(C201,[1]BIC!$B:$K,10,0)</f>
        <v>2500</v>
      </c>
      <c r="H201" s="74">
        <f>IFERROR(VLOOKUP(C201,BD!T:W,4,0),0)</f>
        <v>1298.35</v>
      </c>
      <c r="I201" s="55">
        <f>H201/G201</f>
        <v>0.51934</v>
      </c>
      <c r="J201" s="24">
        <f>G201-H201</f>
        <v>1201.65</v>
      </c>
      <c r="K201" s="25">
        <f>J201/$C$7</f>
        <v>400.55</v>
      </c>
      <c r="L201" s="26">
        <f>IFERROR(VLOOKUP(C201,BD!Z:AC,4,0),0)</f>
        <v>0</v>
      </c>
      <c r="M201" s="27">
        <f>H201/$B$6*$C$6</f>
        <v>1514.74166666667</v>
      </c>
      <c r="N201" s="28">
        <f>IFERROR(M201/G201,0)</f>
        <v>0.605896666666667</v>
      </c>
    </row>
    <row r="202" spans="2:14" x14ac:dyDescent="0.25">
      <c r="B202" s="21">
        <v>290</v>
      </c>
      <c r="C202" s="21">
        <v>3064</v>
      </c>
      <c r="D202" s="22" t="s">
        <v>396</v>
      </c>
      <c r="E202" s="21">
        <f>IFERROR(VLOOKUP(C202,BD!T:U,2,0),0)</f>
        <v>11</v>
      </c>
      <c r="F202" s="21">
        <f>IFERROR(VLOOKUP(C202,BD!T:V,3,0),0)</f>
        <v>55</v>
      </c>
      <c r="G202" s="23">
        <f>VLOOKUP(C202,[1]BIC!$B:$K,10,0)</f>
        <v>3500</v>
      </c>
      <c r="H202" s="74">
        <f>IFERROR(VLOOKUP(C202,BD!T:W,4,0),0)</f>
        <v>1816.64</v>
      </c>
      <c r="I202" s="55">
        <f>H202/G202</f>
        <v>0.51904</v>
      </c>
      <c r="J202" s="24">
        <f>G202-H202</f>
        <v>1683.36</v>
      </c>
      <c r="K202" s="25">
        <f>J202/$C$7</f>
        <v>561.12</v>
      </c>
      <c r="L202" s="26">
        <f>IFERROR(VLOOKUP(C202,BD!Z:AC,4,0),0)</f>
        <v>416.7</v>
      </c>
      <c r="M202" s="27">
        <f>H202/$B$6*$C$6</f>
        <v>2119.41333333333</v>
      </c>
      <c r="N202" s="28">
        <f>IFERROR(M202/G202,0)</f>
        <v>0.605546666666667</v>
      </c>
    </row>
    <row r="203" spans="2:14" x14ac:dyDescent="0.25">
      <c r="B203" s="21">
        <v>340</v>
      </c>
      <c r="C203" s="21">
        <v>3496</v>
      </c>
      <c r="D203" s="22" t="s">
        <v>411</v>
      </c>
      <c r="E203" s="21">
        <f>IFERROR(VLOOKUP(C203,BD!T:U,2,0),0)</f>
        <v>2</v>
      </c>
      <c r="F203" s="21">
        <f>IFERROR(VLOOKUP(C203,BD!T:V,3,0),0)</f>
        <v>10</v>
      </c>
      <c r="G203" s="23">
        <f>VLOOKUP(C203,[1]BIC!$B:$K,10,0)</f>
        <v>1000</v>
      </c>
      <c r="H203" s="74">
        <f>IFERROR(VLOOKUP(C203,BD!T:W,4,0),0)</f>
        <v>517.71</v>
      </c>
      <c r="I203" s="55">
        <f>H203/G203</f>
        <v>0.51771</v>
      </c>
      <c r="J203" s="24">
        <f>G203-H203</f>
        <v>482.29</v>
      </c>
      <c r="K203" s="25">
        <f>J203/$C$7</f>
        <v>160.763333333333</v>
      </c>
      <c r="L203" s="26">
        <f>IFERROR(VLOOKUP(C203,BD!Z:AC,4,0),0)</f>
        <v>0</v>
      </c>
      <c r="M203" s="27">
        <f>H203/$B$6*$C$6</f>
        <v>603.995</v>
      </c>
      <c r="N203" s="28">
        <f>IFERROR(M203/G203,0)</f>
        <v>0.603995</v>
      </c>
    </row>
    <row r="204" spans="2:14" x14ac:dyDescent="0.25">
      <c r="B204" s="21">
        <v>4980</v>
      </c>
      <c r="C204" s="21">
        <v>3118</v>
      </c>
      <c r="D204" s="22" t="s">
        <v>169</v>
      </c>
      <c r="E204" s="21">
        <f>IFERROR(VLOOKUP(C204,BD!T:U,2,0),0)</f>
        <v>14</v>
      </c>
      <c r="F204" s="21">
        <f>IFERROR(VLOOKUP(C204,BD!T:V,3,0),0)</f>
        <v>113</v>
      </c>
      <c r="G204" s="23">
        <f>VLOOKUP(C204,[1]BIC!$B:$K,10,0)</f>
        <v>8000</v>
      </c>
      <c r="H204" s="74">
        <f>IFERROR(VLOOKUP(C204,BD!T:W,4,0),0)</f>
        <v>4136.49</v>
      </c>
      <c r="I204" s="55">
        <f>H204/G204</f>
        <v>0.51706125</v>
      </c>
      <c r="J204" s="24">
        <f>G204-H204</f>
        <v>3863.51</v>
      </c>
      <c r="K204" s="25">
        <f>J204/$C$7</f>
        <v>1287.83666666667</v>
      </c>
      <c r="L204" s="26">
        <f>IFERROR(VLOOKUP(C204,BD!Z:AC,4,0),0)</f>
        <v>42.69</v>
      </c>
      <c r="M204" s="27">
        <f>H204/$B$6*$C$6</f>
        <v>4825.905</v>
      </c>
      <c r="N204" s="28">
        <f>IFERROR(M204/G204,0)</f>
        <v>0.603238125</v>
      </c>
    </row>
    <row r="205" spans="2:14" x14ac:dyDescent="0.25">
      <c r="B205" s="21">
        <v>250</v>
      </c>
      <c r="C205" s="21">
        <v>5187</v>
      </c>
      <c r="D205" s="22" t="s">
        <v>242</v>
      </c>
      <c r="E205" s="21">
        <f>IFERROR(VLOOKUP(C205,BD!T:U,2,0),0)</f>
        <v>7</v>
      </c>
      <c r="F205" s="21">
        <f>IFERROR(VLOOKUP(C205,BD!T:V,3,0),0)</f>
        <v>14</v>
      </c>
      <c r="G205" s="23">
        <f>VLOOKUP(C205,[1]BIC!$B:$K,10,0)</f>
        <v>1000</v>
      </c>
      <c r="H205" s="74">
        <f>IFERROR(VLOOKUP(C205,BD!T:W,4,0),0)</f>
        <v>513.29</v>
      </c>
      <c r="I205" s="55">
        <f>H205/G205</f>
        <v>0.51329</v>
      </c>
      <c r="J205" s="24">
        <f>G205-H205</f>
        <v>486.71</v>
      </c>
      <c r="K205" s="25">
        <f>J205/$C$7</f>
        <v>162.236666666667</v>
      </c>
      <c r="L205" s="26">
        <f>IFERROR(VLOOKUP(C205,BD!Z:AC,4,0),0)</f>
        <v>0</v>
      </c>
      <c r="M205" s="27">
        <f>H205/$B$6*$C$6</f>
        <v>598.838333333333</v>
      </c>
      <c r="N205" s="28">
        <f>IFERROR(M205/G205,0)</f>
        <v>0.598838333333333</v>
      </c>
    </row>
    <row r="206" spans="2:14" x14ac:dyDescent="0.25">
      <c r="B206" s="21">
        <v>400</v>
      </c>
      <c r="C206" s="21">
        <v>4214</v>
      </c>
      <c r="D206" s="22" t="s">
        <v>322</v>
      </c>
      <c r="E206" s="21">
        <f>IFERROR(VLOOKUP(C206,BD!T:U,2,0),0)</f>
        <v>3</v>
      </c>
      <c r="F206" s="21">
        <f>IFERROR(VLOOKUP(C206,BD!T:V,3,0),0)</f>
        <v>72</v>
      </c>
      <c r="G206" s="23">
        <f>VLOOKUP(C206,[1]BIC!$B:$K,10,0)</f>
        <v>2700</v>
      </c>
      <c r="H206" s="74">
        <f>IFERROR(VLOOKUP(C206,BD!T:W,4,0),0)</f>
        <v>1381.6</v>
      </c>
      <c r="I206" s="55">
        <f>H206/G206</f>
        <v>0.511703703703704</v>
      </c>
      <c r="J206" s="24">
        <f>G206-H206</f>
        <v>1318.4</v>
      </c>
      <c r="K206" s="25">
        <f>J206/$C$7</f>
        <v>439.466666666667</v>
      </c>
      <c r="L206" s="26">
        <f>IFERROR(VLOOKUP(C206,BD!Z:AC,4,0),0)</f>
        <v>1206.4</v>
      </c>
      <c r="M206" s="27">
        <f>H206/$B$6*$C$6</f>
        <v>1611.86666666667</v>
      </c>
      <c r="N206" s="28">
        <f>IFERROR(M206/G206,0)</f>
        <v>0.596987654320988</v>
      </c>
    </row>
    <row r="207" spans="2:14" x14ac:dyDescent="0.25">
      <c r="B207" s="21">
        <v>4980</v>
      </c>
      <c r="C207" s="21">
        <v>3128</v>
      </c>
      <c r="D207" s="22" t="s">
        <v>66</v>
      </c>
      <c r="E207" s="21">
        <f>IFERROR(VLOOKUP(C207,BD!T:U,2,0),0)</f>
        <v>13</v>
      </c>
      <c r="F207" s="21">
        <f>IFERROR(VLOOKUP(C207,BD!T:V,3,0),0)</f>
        <v>123</v>
      </c>
      <c r="G207" s="23">
        <f>VLOOKUP(C207,[1]BIC!$B:$K,10,0)</f>
        <v>6000</v>
      </c>
      <c r="H207" s="74">
        <f>IFERROR(VLOOKUP(C207,BD!T:W,4,0),0)</f>
        <v>3051.57</v>
      </c>
      <c r="I207" s="55">
        <f>H207/G207</f>
        <v>0.508595</v>
      </c>
      <c r="J207" s="24">
        <f>G207-H207</f>
        <v>2948.43</v>
      </c>
      <c r="K207" s="25">
        <f>J207/$C$7</f>
        <v>982.81</v>
      </c>
      <c r="L207" s="26">
        <f>IFERROR(VLOOKUP(C207,BD!Z:AC,4,0),0)</f>
        <v>0</v>
      </c>
      <c r="M207" s="27">
        <f>H207/$B$6*$C$6</f>
        <v>3560.165</v>
      </c>
      <c r="N207" s="28">
        <f>IFERROR(M207/G207,0)</f>
        <v>0.593360833333333</v>
      </c>
    </row>
    <row r="208" spans="2:14" x14ac:dyDescent="0.25">
      <c r="B208" s="21">
        <v>4980</v>
      </c>
      <c r="C208" s="21">
        <v>5047</v>
      </c>
      <c r="D208" s="22" t="s">
        <v>205</v>
      </c>
      <c r="E208" s="21">
        <f>IFERROR(VLOOKUP(C208,BD!T:U,2,0),0)</f>
        <v>6</v>
      </c>
      <c r="F208" s="21">
        <f>IFERROR(VLOOKUP(C208,BD!T:V,3,0),0)</f>
        <v>24</v>
      </c>
      <c r="G208" s="23">
        <f>VLOOKUP(C208,[1]BIC!$B:$K,10,0)</f>
        <v>1000</v>
      </c>
      <c r="H208" s="74">
        <f>IFERROR(VLOOKUP(C208,BD!T:W,4,0),0)</f>
        <v>507.18</v>
      </c>
      <c r="I208" s="55">
        <f>H208/G208</f>
        <v>0.50718</v>
      </c>
      <c r="J208" s="24">
        <f>G208-H208</f>
        <v>492.82</v>
      </c>
      <c r="K208" s="25">
        <f>J208/$C$7</f>
        <v>164.273333333333</v>
      </c>
      <c r="L208" s="26">
        <f>IFERROR(VLOOKUP(C208,BD!Z:AC,4,0),0)</f>
        <v>0</v>
      </c>
      <c r="M208" s="27">
        <f>H208/$B$6*$C$6</f>
        <v>591.71</v>
      </c>
      <c r="N208" s="28">
        <f>IFERROR(M208/G208,0)</f>
        <v>0.59171</v>
      </c>
    </row>
    <row r="209" spans="2:14" x14ac:dyDescent="0.25">
      <c r="B209" s="21">
        <v>300</v>
      </c>
      <c r="C209" s="21">
        <v>8162</v>
      </c>
      <c r="D209" s="22" t="s">
        <v>400</v>
      </c>
      <c r="E209" s="21">
        <f>IFERROR(VLOOKUP(C209,BD!T:U,2,0),0)</f>
        <v>3</v>
      </c>
      <c r="F209" s="21">
        <f>IFERROR(VLOOKUP(C209,BD!T:V,3,0),0)</f>
        <v>41</v>
      </c>
      <c r="G209" s="23">
        <f>VLOOKUP(C209,[1]BIC!$B:$K,10,0)</f>
        <v>2400</v>
      </c>
      <c r="H209" s="74">
        <f>IFERROR(VLOOKUP(C209,BD!T:W,4,0),0)</f>
        <v>1216.9</v>
      </c>
      <c r="I209" s="55">
        <f>H209/G209</f>
        <v>0.507041666666667</v>
      </c>
      <c r="J209" s="24">
        <f>G209-H209</f>
        <v>1183.1</v>
      </c>
      <c r="K209" s="25">
        <f>J209/$C$7</f>
        <v>394.366666666667</v>
      </c>
      <c r="L209" s="26">
        <f>IFERROR(VLOOKUP(C209,BD!Z:AC,4,0),0)</f>
        <v>0</v>
      </c>
      <c r="M209" s="27">
        <f>H209/$B$6*$C$6</f>
        <v>1419.71666666667</v>
      </c>
      <c r="N209" s="28">
        <f>IFERROR(M209/G209,0)</f>
        <v>0.591548611111111</v>
      </c>
    </row>
    <row r="210" spans="2:14" x14ac:dyDescent="0.25">
      <c r="B210" s="21">
        <v>555</v>
      </c>
      <c r="C210" s="21">
        <v>6020</v>
      </c>
      <c r="D210" s="22" t="s">
        <v>305</v>
      </c>
      <c r="E210" s="21">
        <f>IFERROR(VLOOKUP(C210,BD!T:U,2,0),0)</f>
        <v>4</v>
      </c>
      <c r="F210" s="21">
        <f>IFERROR(VLOOKUP(C210,BD!T:V,3,0),0)</f>
        <v>18</v>
      </c>
      <c r="G210" s="23">
        <f>VLOOKUP(C210,[1]BIC!$B:$K,10,0)</f>
        <v>1600</v>
      </c>
      <c r="H210" s="74">
        <f>IFERROR(VLOOKUP(C210,BD!T:W,4,0),0)</f>
        <v>808.18</v>
      </c>
      <c r="I210" s="55">
        <f>H210/G210</f>
        <v>0.5051125</v>
      </c>
      <c r="J210" s="24">
        <f>G210-H210</f>
        <v>791.82</v>
      </c>
      <c r="K210" s="25">
        <f>J210/$C$7</f>
        <v>263.94</v>
      </c>
      <c r="L210" s="26">
        <f>IFERROR(VLOOKUP(C210,BD!Z:AC,4,0),0)</f>
        <v>0</v>
      </c>
      <c r="M210" s="27">
        <f>H210/$B$6*$C$6</f>
        <v>942.876666666667</v>
      </c>
      <c r="N210" s="28">
        <f>IFERROR(M210/G210,0)</f>
        <v>0.589297916666667</v>
      </c>
    </row>
    <row r="211" spans="2:14" x14ac:dyDescent="0.25">
      <c r="B211" s="21">
        <v>180</v>
      </c>
      <c r="C211" s="21">
        <v>3068</v>
      </c>
      <c r="D211" s="22" t="s">
        <v>346</v>
      </c>
      <c r="E211" s="21">
        <f>IFERROR(VLOOKUP(C211,BD!T:U,2,0),0)</f>
        <v>5</v>
      </c>
      <c r="F211" s="21">
        <f>IFERROR(VLOOKUP(C211,BD!T:V,3,0),0)</f>
        <v>33</v>
      </c>
      <c r="G211" s="23">
        <f>VLOOKUP(C211,[1]BIC!$B:$K,10,0)</f>
        <v>2600</v>
      </c>
      <c r="H211" s="74">
        <f>IFERROR(VLOOKUP(C211,BD!T:W,4,0),0)</f>
        <v>1295.93</v>
      </c>
      <c r="I211" s="55">
        <f>H211/G211</f>
        <v>0.498434615384615</v>
      </c>
      <c r="J211" s="24">
        <f>G211-H211</f>
        <v>1304.07</v>
      </c>
      <c r="K211" s="25">
        <f>J211/$C$7</f>
        <v>434.69</v>
      </c>
      <c r="L211" s="26">
        <f>IFERROR(VLOOKUP(C211,BD!Z:AC,4,0),0)</f>
        <v>278.26</v>
      </c>
      <c r="M211" s="27">
        <f>H211/$B$6*$C$6</f>
        <v>1511.91833333333</v>
      </c>
      <c r="N211" s="28">
        <f>IFERROR(M211/G211,0)</f>
        <v>0.581507051282051</v>
      </c>
    </row>
    <row r="212" spans="2:14" x14ac:dyDescent="0.25">
      <c r="B212" s="21">
        <v>4980</v>
      </c>
      <c r="C212" s="21">
        <v>5054</v>
      </c>
      <c r="D212" s="22" t="s">
        <v>164</v>
      </c>
      <c r="E212" s="21">
        <f>IFERROR(VLOOKUP(C212,BD!T:U,2,0),0)</f>
        <v>13</v>
      </c>
      <c r="F212" s="21">
        <f>IFERROR(VLOOKUP(C212,BD!T:V,3,0),0)</f>
        <v>62</v>
      </c>
      <c r="G212" s="23">
        <f>VLOOKUP(C212,[1]BIC!$B:$K,10,0)</f>
        <v>4100</v>
      </c>
      <c r="H212" s="74">
        <f>IFERROR(VLOOKUP(C212,BD!T:W,4,0),0)</f>
        <v>2126.73</v>
      </c>
      <c r="I212" s="55">
        <f>H212/G212</f>
        <v>0.518714634146341</v>
      </c>
      <c r="J212" s="24">
        <f>G212-H212</f>
        <v>1973.27</v>
      </c>
      <c r="K212" s="22">
        <v>657.756666666667</v>
      </c>
      <c r="L212" s="22">
        <v>0</v>
      </c>
      <c r="M212" s="22">
        <v>2481.185</v>
      </c>
      <c r="N212" s="21">
        <v>0.605167073170732</v>
      </c>
    </row>
    <row r="213" spans="2:14" x14ac:dyDescent="0.25">
      <c r="B213" s="21">
        <v>150</v>
      </c>
      <c r="C213" s="21">
        <v>1586</v>
      </c>
      <c r="D213" s="22" t="s">
        <v>574</v>
      </c>
      <c r="E213" s="21">
        <f>IFERROR(VLOOKUP(C213,BD!T:U,2,0),0)</f>
        <v>9</v>
      </c>
      <c r="F213" s="21">
        <f>IFERROR(VLOOKUP(C213,BD!T:V,3,0),0)</f>
        <v>326</v>
      </c>
      <c r="G213" s="23">
        <f>VLOOKUP(C213,[1]BIC!$B:$K,10,0)</f>
        <v>11800</v>
      </c>
      <c r="H213" s="74">
        <f>IFERROR(VLOOKUP(C213,BD!T:W,4,0),0)</f>
        <v>5778.17</v>
      </c>
      <c r="I213" s="55">
        <f>H213/G213</f>
        <v>0.489675423728814</v>
      </c>
      <c r="J213" s="24">
        <f>G213-H213</f>
        <v>6021.83</v>
      </c>
      <c r="K213" s="25">
        <f>J213/$C$7</f>
        <v>2007.27666666667</v>
      </c>
      <c r="L213" s="26">
        <f>IFERROR(VLOOKUP(C213,BD!Z:AC,4,0),0)</f>
        <v>128.07</v>
      </c>
      <c r="M213" s="27">
        <f>H213/$B$6*$C$6</f>
        <v>6741.19833333333</v>
      </c>
      <c r="N213" s="28">
        <f>IFERROR(M213/G213,0)</f>
        <v>0.571287994350283</v>
      </c>
    </row>
    <row r="214" spans="2:14" x14ac:dyDescent="0.25">
      <c r="B214" s="21">
        <v>650</v>
      </c>
      <c r="C214" s="21">
        <v>6549</v>
      </c>
      <c r="D214" s="22" t="s">
        <v>96</v>
      </c>
      <c r="E214" s="21">
        <f>IFERROR(VLOOKUP(C214,BD!T:U,2,0),0)</f>
        <v>2</v>
      </c>
      <c r="F214" s="21">
        <f>IFERROR(VLOOKUP(C214,BD!T:V,3,0),0)</f>
        <v>7</v>
      </c>
      <c r="G214" s="23">
        <f>VLOOKUP(C214,[1]BIC!$B:$K,10,0)</f>
        <v>1000</v>
      </c>
      <c r="H214" s="74">
        <f>IFERROR(VLOOKUP(C214,BD!T:W,4,0),0)</f>
        <v>488.46</v>
      </c>
      <c r="I214" s="55">
        <f>H214/G214</f>
        <v>0.48846</v>
      </c>
      <c r="J214" s="24">
        <f>G214-H214</f>
        <v>511.54</v>
      </c>
      <c r="K214" s="25">
        <f>J214/$C$7</f>
        <v>170.513333333333</v>
      </c>
      <c r="L214" s="26">
        <f>IFERROR(VLOOKUP(C214,BD!Z:AC,4,0),0)</f>
        <v>0</v>
      </c>
      <c r="M214" s="27">
        <f>H214/$B$6*$C$6</f>
        <v>569.87</v>
      </c>
      <c r="N214" s="28">
        <f>IFERROR(M214/G214,0)</f>
        <v>0.56987</v>
      </c>
    </row>
    <row r="215" spans="2:14" x14ac:dyDescent="0.25">
      <c r="B215" s="21">
        <v>320</v>
      </c>
      <c r="C215" s="21">
        <v>2147</v>
      </c>
      <c r="D215" s="22" t="s">
        <v>221</v>
      </c>
      <c r="E215" s="21">
        <f>IFERROR(VLOOKUP(C215,BD!T:U,2,0),0)</f>
        <v>8</v>
      </c>
      <c r="F215" s="21">
        <f>IFERROR(VLOOKUP(C215,BD!T:V,3,0),0)</f>
        <v>42</v>
      </c>
      <c r="G215" s="23">
        <f>VLOOKUP(C215,[1]BIC!$B:$K,10,0)</f>
        <v>1600</v>
      </c>
      <c r="H215" s="74">
        <f>IFERROR(VLOOKUP(C215,BD!T:W,4,0),0)</f>
        <v>835.83</v>
      </c>
      <c r="I215" s="55">
        <f>H215/G215</f>
        <v>0.52239375</v>
      </c>
      <c r="J215" s="24">
        <f>G215-H215</f>
        <v>764.17</v>
      </c>
      <c r="K215" s="25">
        <f>J215/$C$7</f>
        <v>254.723333333333</v>
      </c>
      <c r="L215" s="26">
        <f>IFERROR(VLOOKUP(C215,BD!Z:AC,4,0),0)</f>
        <v>277.61</v>
      </c>
      <c r="M215" s="27">
        <f>H215/$B$6*$C$6</f>
        <v>975.135</v>
      </c>
      <c r="N215" s="28">
        <f>IFERROR(M215/G215,0)</f>
        <v>0.609459375</v>
      </c>
    </row>
    <row r="216" spans="2:14" x14ac:dyDescent="0.25">
      <c r="B216" s="21">
        <v>4980</v>
      </c>
      <c r="C216" s="21">
        <v>5050</v>
      </c>
      <c r="D216" s="22" t="s">
        <v>266</v>
      </c>
      <c r="E216" s="21">
        <f>IFERROR(VLOOKUP(C216,BD!T:U,2,0),0)</f>
        <v>13</v>
      </c>
      <c r="F216" s="21">
        <f>IFERROR(VLOOKUP(C216,BD!T:V,3,0),0)</f>
        <v>52</v>
      </c>
      <c r="G216" s="23">
        <f>VLOOKUP(C216,[1]BIC!$B:$K,10,0)</f>
        <v>4700</v>
      </c>
      <c r="H216" s="74">
        <f>IFERROR(VLOOKUP(C216,BD!T:W,4,0),0)</f>
        <v>2280.02</v>
      </c>
      <c r="I216" s="55">
        <f>H216/G216</f>
        <v>0.485110638297872</v>
      </c>
      <c r="J216" s="24">
        <f>G216-H216</f>
        <v>2419.98</v>
      </c>
      <c r="K216" s="24">
        <f>H216-I216</f>
        <v>806.66</v>
      </c>
      <c r="L216" s="24">
        <f>I216-J216</f>
        <v>238.72</v>
      </c>
      <c r="M216" s="24">
        <f>J216-K216</f>
        <v>2660.02333333333</v>
      </c>
      <c r="N216" s="24">
        <f>K216-L216</f>
        <v>0.565962411347518</v>
      </c>
    </row>
    <row r="217" spans="2:14" x14ac:dyDescent="0.25">
      <c r="B217" s="21">
        <v>270</v>
      </c>
      <c r="C217" s="21">
        <v>3042</v>
      </c>
      <c r="D217" s="22" t="s">
        <v>236</v>
      </c>
      <c r="E217" s="21">
        <f>IFERROR(VLOOKUP(C217,BD!T:U,2,0),0)</f>
        <v>5</v>
      </c>
      <c r="F217" s="21">
        <f>IFERROR(VLOOKUP(C217,BD!T:V,3,0),0)</f>
        <v>66</v>
      </c>
      <c r="G217" s="23">
        <f>VLOOKUP(C217,[1]BIC!$B:$K,10,0)</f>
        <v>3700</v>
      </c>
      <c r="H217" s="74">
        <f>IFERROR(VLOOKUP(C217,BD!T:W,4,0),0)</f>
        <v>1794.68</v>
      </c>
      <c r="I217" s="55">
        <f>H217/G217</f>
        <v>0.485048648648649</v>
      </c>
      <c r="J217" s="24">
        <f>G217-H217</f>
        <v>1905.32</v>
      </c>
      <c r="K217" s="25">
        <f>J217/$C$7</f>
        <v>635.106666666667</v>
      </c>
      <c r="L217" s="26">
        <f>IFERROR(VLOOKUP(C217,BD!Z:AC,4,0),0)</f>
        <v>0</v>
      </c>
      <c r="M217" s="27">
        <f>H217/$B$6*$C$6</f>
        <v>2093.79333333333</v>
      </c>
      <c r="N217" s="28">
        <f>IFERROR(M217/G217,0)</f>
        <v>0.56589009009009</v>
      </c>
    </row>
    <row r="218" spans="2:14" x14ac:dyDescent="0.25">
      <c r="B218" s="21">
        <v>370</v>
      </c>
      <c r="C218" s="21">
        <v>3729</v>
      </c>
      <c r="D218" s="22" t="s">
        <v>578</v>
      </c>
      <c r="E218" s="21">
        <f>IFERROR(VLOOKUP(C218,BD!T:U,2,0),0)</f>
        <v>7</v>
      </c>
      <c r="F218" s="21">
        <f>IFERROR(VLOOKUP(C218,BD!T:V,3,0),0)</f>
        <v>125</v>
      </c>
      <c r="G218" s="23">
        <f>VLOOKUP(C218,[1]BIC!$B:$K,10,0)</f>
        <v>7300</v>
      </c>
      <c r="H218" s="74">
        <f>IFERROR(VLOOKUP(C218,BD!T:W,4,0),0)</f>
        <v>3524.51</v>
      </c>
      <c r="I218" s="55">
        <f>H218/G218</f>
        <v>0.482809589041096</v>
      </c>
      <c r="J218" s="24">
        <f>G218-H218</f>
        <v>3775.49</v>
      </c>
      <c r="K218" s="25">
        <f>J218/$C$7</f>
        <v>1258.49666666667</v>
      </c>
      <c r="L218" s="26">
        <f>IFERROR(VLOOKUP(C218,BD!Z:AC,4,0),0)</f>
        <v>0</v>
      </c>
      <c r="M218" s="27">
        <f>H218/$B$6*$C$6</f>
        <v>4111.92833333333</v>
      </c>
      <c r="N218" s="28">
        <f>IFERROR(M218/G218,0)</f>
        <v>0.563277853881279</v>
      </c>
    </row>
    <row r="219" spans="2:14" x14ac:dyDescent="0.25">
      <c r="B219" s="21">
        <v>340</v>
      </c>
      <c r="C219" s="21">
        <v>3489</v>
      </c>
      <c r="D219" s="22" t="s">
        <v>311</v>
      </c>
      <c r="E219" s="21">
        <f>IFERROR(VLOOKUP(C219,BD!T:U,2,0),0)</f>
        <v>8</v>
      </c>
      <c r="F219" s="21">
        <f>IFERROR(VLOOKUP(C219,BD!T:V,3,0),0)</f>
        <v>10</v>
      </c>
      <c r="G219" s="23">
        <f>VLOOKUP(C219,[1]BIC!$B:$K,10,0)</f>
        <v>1000</v>
      </c>
      <c r="H219" s="74">
        <f>IFERROR(VLOOKUP(C219,BD!T:W,4,0),0)</f>
        <v>481.41</v>
      </c>
      <c r="I219" s="55">
        <f>H219/G219</f>
        <v>0.48141</v>
      </c>
      <c r="J219" s="24">
        <f>G219-H219</f>
        <v>518.59</v>
      </c>
      <c r="K219" s="25">
        <f>J219/$C$7</f>
        <v>172.863333333333</v>
      </c>
      <c r="L219" s="26">
        <f>IFERROR(VLOOKUP(C219,BD!Z:AC,4,0),0)</f>
        <v>87.9</v>
      </c>
      <c r="M219" s="27">
        <f>H219/$B$6*$C$6</f>
        <v>561.645</v>
      </c>
      <c r="N219" s="28">
        <f>IFERROR(M219/G219,0)</f>
        <v>0.561645</v>
      </c>
    </row>
    <row r="220" spans="2:14" x14ac:dyDescent="0.25">
      <c r="B220" s="21">
        <v>320</v>
      </c>
      <c r="C220" s="21">
        <v>2174</v>
      </c>
      <c r="D220" s="22" t="s">
        <v>141</v>
      </c>
      <c r="E220" s="21">
        <f>IFERROR(VLOOKUP(C220,BD!T:U,2,0),0)</f>
        <v>7</v>
      </c>
      <c r="F220" s="21">
        <f>IFERROR(VLOOKUP(C220,BD!T:V,3,0),0)</f>
        <v>23</v>
      </c>
      <c r="G220" s="23">
        <f>VLOOKUP(C220,[1]BIC!$B:$K,10,0)</f>
        <v>1800</v>
      </c>
      <c r="H220" s="74">
        <f>IFERROR(VLOOKUP(C220,BD!T:W,4,0),0)</f>
        <v>898.21</v>
      </c>
      <c r="I220" s="55">
        <f>H220/G220</f>
        <v>0.499005555555556</v>
      </c>
      <c r="J220" s="24">
        <f>G220-H220</f>
        <v>901.79</v>
      </c>
      <c r="K220" s="25">
        <f>J220/$C$7</f>
        <v>300.596666666667</v>
      </c>
      <c r="L220" s="26">
        <f>IFERROR(VLOOKUP(C220,BD!Z:AC,4,0),0)</f>
        <v>152.96</v>
      </c>
      <c r="M220" s="27">
        <f>H220/$B$6*$C$6</f>
        <v>1047.91166666667</v>
      </c>
      <c r="N220" s="28">
        <f>IFERROR(M220/G220,0)</f>
        <v>0.582173148148148</v>
      </c>
    </row>
    <row r="221" spans="2:14" x14ac:dyDescent="0.25">
      <c r="B221" s="21">
        <v>400</v>
      </c>
      <c r="C221" s="21">
        <v>4242</v>
      </c>
      <c r="D221" s="22" t="s">
        <v>596</v>
      </c>
      <c r="E221" s="21">
        <f>IFERROR(VLOOKUP(C221,BD!T:U,2,0),0)</f>
        <v>6</v>
      </c>
      <c r="F221" s="21">
        <f>IFERROR(VLOOKUP(C221,BD!T:V,3,0),0)</f>
        <v>34</v>
      </c>
      <c r="G221" s="23">
        <f>VLOOKUP(C221,[1]BIC!$B:$K,10,0)</f>
        <v>1000</v>
      </c>
      <c r="H221" s="74">
        <f>IFERROR(VLOOKUP(C221,BD!T:W,4,0),0)</f>
        <v>482.18</v>
      </c>
      <c r="I221" s="55">
        <f>H221/G221</f>
        <v>0.48218</v>
      </c>
      <c r="J221" s="24">
        <f>G221-H221</f>
        <v>517.82</v>
      </c>
      <c r="K221" s="25">
        <f>J221/$C$7</f>
        <v>172.606666666667</v>
      </c>
      <c r="L221" s="26">
        <f>IFERROR(VLOOKUP(C221,BD!Z:AC,4,0),0)</f>
        <v>0</v>
      </c>
      <c r="M221" s="27">
        <f>H221/$B$6*$C$6</f>
        <v>562.543333333333</v>
      </c>
      <c r="N221" s="28">
        <f>IFERROR(M221/G221,0)</f>
        <v>0.562543333333333</v>
      </c>
    </row>
    <row r="222" spans="2:14" x14ac:dyDescent="0.25">
      <c r="B222" s="21">
        <v>450</v>
      </c>
      <c r="C222" s="21">
        <v>4555</v>
      </c>
      <c r="D222" s="22" t="s">
        <v>348</v>
      </c>
      <c r="E222" s="21">
        <f>IFERROR(VLOOKUP(C222,BD!T:U,2,0),0)</f>
        <v>2</v>
      </c>
      <c r="F222" s="21">
        <f>IFERROR(VLOOKUP(C222,BD!T:V,3,0),0)</f>
        <v>29</v>
      </c>
      <c r="G222" s="23">
        <f>VLOOKUP(C222,[1]BIC!$B:$K,10,0)</f>
        <v>1000</v>
      </c>
      <c r="H222" s="74">
        <f>IFERROR(VLOOKUP(C222,BD!T:W,4,0),0)</f>
        <v>471.38</v>
      </c>
      <c r="I222" s="55">
        <f>H222/G222</f>
        <v>0.47138</v>
      </c>
      <c r="J222" s="24">
        <f>G222-H222</f>
        <v>528.62</v>
      </c>
      <c r="K222" s="25">
        <f>J222/$C$7</f>
        <v>176.206666666667</v>
      </c>
      <c r="L222" s="26">
        <f>IFERROR(VLOOKUP(C222,BD!Z:AC,4,0),0)</f>
        <v>0</v>
      </c>
      <c r="M222" s="27">
        <f>H222/$B$6*$C$6</f>
        <v>549.943333333333</v>
      </c>
      <c r="N222" s="28">
        <f>IFERROR(M222/G222,0)</f>
        <v>0.549943333333333</v>
      </c>
    </row>
    <row r="223" spans="2:14" x14ac:dyDescent="0.25">
      <c r="B223" s="21">
        <v>280</v>
      </c>
      <c r="C223" s="21">
        <v>2919</v>
      </c>
      <c r="D223" s="22" t="s">
        <v>180</v>
      </c>
      <c r="E223" s="21">
        <f>IFERROR(VLOOKUP(C223,BD!T:U,2,0),0)</f>
        <v>9</v>
      </c>
      <c r="F223" s="21">
        <f>IFERROR(VLOOKUP(C223,BD!T:V,3,0),0)</f>
        <v>26</v>
      </c>
      <c r="G223" s="23">
        <f>VLOOKUP(C223,[1]BIC!$B:$K,10,0)</f>
        <v>1000</v>
      </c>
      <c r="H223" s="74">
        <f>IFERROR(VLOOKUP(C223,BD!T:W,4,0),0)</f>
        <v>503.83</v>
      </c>
      <c r="I223" s="55">
        <f>H223/G223</f>
        <v>0.50383</v>
      </c>
      <c r="J223" s="24">
        <f>G223-H223</f>
        <v>496.17</v>
      </c>
      <c r="K223" s="25">
        <f>J223/$C$7</f>
        <v>165.39</v>
      </c>
      <c r="L223" s="26">
        <f>IFERROR(VLOOKUP(C223,BD!Z:AC,4,0),0)</f>
        <v>17.98</v>
      </c>
      <c r="M223" s="27">
        <f>H223/$B$6*$C$6</f>
        <v>587.801666666667</v>
      </c>
      <c r="N223" s="28">
        <f>IFERROR(M223/G223,0)</f>
        <v>0.587801666666667</v>
      </c>
    </row>
    <row r="224" spans="2:14" x14ac:dyDescent="0.25">
      <c r="B224" s="21">
        <v>340</v>
      </c>
      <c r="C224" s="21">
        <v>8143</v>
      </c>
      <c r="D224" s="22" t="s">
        <v>300</v>
      </c>
      <c r="E224" s="21">
        <f>IFERROR(VLOOKUP(C224,BD!T:U,2,0),0)</f>
        <v>6</v>
      </c>
      <c r="F224" s="21">
        <f>IFERROR(VLOOKUP(C224,BD!T:V,3,0),0)</f>
        <v>15</v>
      </c>
      <c r="G224" s="23">
        <f>VLOOKUP(C224,[1]BIC!$B:$K,10,0)</f>
        <v>1000</v>
      </c>
      <c r="H224" s="74">
        <f>IFERROR(VLOOKUP(C224,BD!T:W,4,0),0)</f>
        <v>464.14</v>
      </c>
      <c r="I224" s="55">
        <f>H224/G224</f>
        <v>0.46414</v>
      </c>
      <c r="J224" s="24">
        <f>G224-H224</f>
        <v>535.86</v>
      </c>
      <c r="K224" s="25">
        <f>J224/$C$7</f>
        <v>178.62</v>
      </c>
      <c r="L224" s="26">
        <f>IFERROR(VLOOKUP(C224,BD!Z:AC,4,0),0)</f>
        <v>0</v>
      </c>
      <c r="M224" s="27">
        <f>H224/$B$6*$C$6</f>
        <v>541.496666666667</v>
      </c>
      <c r="N224" s="28">
        <f>IFERROR(M224/G224,0)</f>
        <v>0.541496666666667</v>
      </c>
    </row>
    <row r="225" spans="2:14" x14ac:dyDescent="0.25">
      <c r="B225" s="21">
        <v>180</v>
      </c>
      <c r="C225" s="21">
        <v>3077</v>
      </c>
      <c r="D225" s="22" t="s">
        <v>374</v>
      </c>
      <c r="E225" s="21">
        <f>IFERROR(VLOOKUP(C225,BD!T:U,2,0),0)</f>
        <v>2</v>
      </c>
      <c r="F225" s="21">
        <f>IFERROR(VLOOKUP(C225,BD!T:V,3,0),0)</f>
        <v>3</v>
      </c>
      <c r="G225" s="23">
        <f>VLOOKUP(C225,[1]BIC!$B:$K,10,0)</f>
        <v>1000</v>
      </c>
      <c r="H225" s="74">
        <f>IFERROR(VLOOKUP(C225,BD!T:W,4,0),0)</f>
        <v>463.96</v>
      </c>
      <c r="I225" s="55">
        <f>H225/G225</f>
        <v>0.46396</v>
      </c>
      <c r="J225" s="24">
        <f>G225-H225</f>
        <v>536.04</v>
      </c>
      <c r="K225" s="25">
        <f>J225/$C$7</f>
        <v>178.68</v>
      </c>
      <c r="L225" s="26">
        <f>IFERROR(VLOOKUP(C225,BD!Z:AC,4,0),0)</f>
        <v>0</v>
      </c>
      <c r="M225" s="27">
        <f>H225/$B$6*$C$6</f>
        <v>541.286666666667</v>
      </c>
      <c r="N225" s="28">
        <f>IFERROR(M225/G225,0)</f>
        <v>0.541286666666667</v>
      </c>
    </row>
    <row r="226" spans="2:14" x14ac:dyDescent="0.25">
      <c r="B226" s="21">
        <v>300</v>
      </c>
      <c r="C226" s="21">
        <v>9316</v>
      </c>
      <c r="D226" s="22" t="s">
        <v>238</v>
      </c>
      <c r="E226" s="21">
        <f>IFERROR(VLOOKUP(C226,BD!T:U,2,0),0)</f>
        <v>4</v>
      </c>
      <c r="F226" s="21">
        <f>IFERROR(VLOOKUP(C226,BD!T:V,3,0),0)</f>
        <v>11</v>
      </c>
      <c r="G226" s="23">
        <f>VLOOKUP(C226,[1]BIC!$B:$K,10,0)</f>
        <v>1400</v>
      </c>
      <c r="H226" s="74">
        <f>IFERROR(VLOOKUP(C226,BD!T:W,4,0),0)</f>
        <v>646.49</v>
      </c>
      <c r="I226" s="55">
        <f>H226/G226</f>
        <v>0.461778571428571</v>
      </c>
      <c r="J226" s="24">
        <f>G226-H226</f>
        <v>753.51</v>
      </c>
      <c r="K226" s="25">
        <f>J226/$C$7</f>
        <v>251.17</v>
      </c>
      <c r="L226" s="26">
        <f>IFERROR(VLOOKUP(C226,BD!Z:AC,4,0),0)</f>
        <v>0</v>
      </c>
      <c r="M226" s="27">
        <f>H226/$B$6*$C$6</f>
        <v>754.238333333333</v>
      </c>
      <c r="N226" s="28">
        <f>IFERROR(M226/G226,0)</f>
        <v>0.538741666666667</v>
      </c>
    </row>
    <row r="227" spans="2:14" x14ac:dyDescent="0.25">
      <c r="B227" s="21">
        <v>555</v>
      </c>
      <c r="C227" s="21">
        <v>6026</v>
      </c>
      <c r="D227" s="22" t="s">
        <v>110</v>
      </c>
      <c r="E227" s="21">
        <f>IFERROR(VLOOKUP(C227,BD!T:U,2,0),0)</f>
        <v>8</v>
      </c>
      <c r="F227" s="21">
        <f>IFERROR(VLOOKUP(C227,BD!T:V,3,0),0)</f>
        <v>136</v>
      </c>
      <c r="G227" s="23">
        <f>VLOOKUP(C227,[1]BIC!$B:$K,10,0)</f>
        <v>5600</v>
      </c>
      <c r="H227" s="74">
        <f>IFERROR(VLOOKUP(C227,BD!T:W,4,0),0)</f>
        <v>2612.04</v>
      </c>
      <c r="I227" s="55">
        <f>H227/G227</f>
        <v>0.466435714285714</v>
      </c>
      <c r="J227" s="24">
        <f>G227-H227</f>
        <v>2987.96</v>
      </c>
      <c r="K227" s="25">
        <f>J227/$C$7</f>
        <v>995.986666666667</v>
      </c>
      <c r="L227" s="26">
        <f>IFERROR(VLOOKUP(C227,BD!Z:AC,4,0),0)</f>
        <v>419.4</v>
      </c>
      <c r="M227" s="27">
        <f>H227/$B$6*$C$6</f>
        <v>3047.38</v>
      </c>
      <c r="N227" s="28">
        <f>IFERROR(M227/G227,0)</f>
        <v>0.544175</v>
      </c>
    </row>
    <row r="228" spans="2:14" x14ac:dyDescent="0.25">
      <c r="B228" s="21">
        <v>777</v>
      </c>
      <c r="C228" s="21">
        <v>9111</v>
      </c>
      <c r="D228" s="22" t="s">
        <v>337</v>
      </c>
      <c r="E228" s="21">
        <f>IFERROR(VLOOKUP(C228,BD!T:U,2,0),0)</f>
        <v>13</v>
      </c>
      <c r="F228" s="21">
        <f>IFERROR(VLOOKUP(C228,BD!T:V,3,0),0)</f>
        <v>29</v>
      </c>
      <c r="G228" s="23">
        <f>VLOOKUP(C228,[1]BIC!$B:$K,10,0)</f>
        <v>5800</v>
      </c>
      <c r="H228" s="74">
        <f>IFERROR(VLOOKUP(C228,BD!T:W,4,0),0)</f>
        <v>3117.73</v>
      </c>
      <c r="I228" s="55">
        <f>H228/G228</f>
        <v>0.537539655172414</v>
      </c>
      <c r="J228" s="24">
        <f>G228-H228</f>
        <v>2682.27</v>
      </c>
      <c r="K228" s="25">
        <f>J228/$C$7</f>
        <v>894.09</v>
      </c>
      <c r="L228" s="26">
        <f>IFERROR(VLOOKUP(C228,BD!Z:AC,4,0),0)</f>
        <v>963.3</v>
      </c>
      <c r="M228" s="27">
        <f>H228/$B$6*$C$6</f>
        <v>3637.35166666667</v>
      </c>
      <c r="N228" s="28">
        <f>IFERROR(M228/G228,0)</f>
        <v>0.627129597701149</v>
      </c>
    </row>
    <row r="229" spans="2:14" x14ac:dyDescent="0.25">
      <c r="B229" s="21">
        <v>280</v>
      </c>
      <c r="C229" s="21">
        <v>9321</v>
      </c>
      <c r="D229" s="22" t="s">
        <v>358</v>
      </c>
      <c r="E229" s="21">
        <f>IFERROR(VLOOKUP(C229,BD!T:U,2,0),0)</f>
        <v>4</v>
      </c>
      <c r="F229" s="21">
        <f>IFERROR(VLOOKUP(C229,BD!T:V,3,0),0)</f>
        <v>10</v>
      </c>
      <c r="G229" s="23">
        <f>VLOOKUP(C229,[1]BIC!$B:$K,10,0)</f>
        <v>1000</v>
      </c>
      <c r="H229" s="74">
        <f>IFERROR(VLOOKUP(C229,BD!T:W,4,0),0)</f>
        <v>452.89</v>
      </c>
      <c r="I229" s="55">
        <f>H229/G229</f>
        <v>0.45289</v>
      </c>
      <c r="J229" s="24">
        <f>G229-H229</f>
        <v>547.11</v>
      </c>
      <c r="K229" s="25">
        <f>J229/$C$7</f>
        <v>182.37</v>
      </c>
      <c r="L229" s="26">
        <f>IFERROR(VLOOKUP(C229,BD!Z:AC,4,0),0)</f>
        <v>0</v>
      </c>
      <c r="M229" s="27">
        <f>H229/$B$6*$C$6</f>
        <v>528.371666666667</v>
      </c>
      <c r="N229" s="28">
        <f>IFERROR(M229/G229,0)</f>
        <v>0.528371666666667</v>
      </c>
    </row>
    <row r="230" spans="2:14" x14ac:dyDescent="0.25">
      <c r="B230" s="21">
        <v>220</v>
      </c>
      <c r="C230" s="21">
        <v>2335</v>
      </c>
      <c r="D230" s="22" t="s">
        <v>286</v>
      </c>
      <c r="E230" s="21">
        <f>IFERROR(VLOOKUP(C230,BD!T:U,2,0),0)</f>
        <v>6</v>
      </c>
      <c r="F230" s="21">
        <f>IFERROR(VLOOKUP(C230,BD!T:V,3,0),0)</f>
        <v>12</v>
      </c>
      <c r="G230" s="23">
        <f>VLOOKUP(C230,[1]BIC!$B:$K,10,0)</f>
        <v>1700</v>
      </c>
      <c r="H230" s="74">
        <f>IFERROR(VLOOKUP(C230,BD!T:W,4,0),0)</f>
        <v>765.1</v>
      </c>
      <c r="I230" s="55">
        <f>H230/G230</f>
        <v>0.450058823529412</v>
      </c>
      <c r="J230" s="24">
        <f>G230-H230</f>
        <v>934.9</v>
      </c>
      <c r="K230" s="25">
        <f>J230/$C$7</f>
        <v>311.633333333333</v>
      </c>
      <c r="L230" s="26">
        <f>IFERROR(VLOOKUP(C230,BD!Z:AC,4,0),0)</f>
        <v>0</v>
      </c>
      <c r="M230" s="27">
        <f>H230/$B$6*$C$6</f>
        <v>892.616666666667</v>
      </c>
      <c r="N230" s="28">
        <f>IFERROR(M230/G230,0)</f>
        <v>0.52506862745098</v>
      </c>
    </row>
    <row r="231" spans="2:14" x14ac:dyDescent="0.25">
      <c r="B231" s="21">
        <v>180</v>
      </c>
      <c r="C231" s="21">
        <v>1967</v>
      </c>
      <c r="D231" s="22" t="s">
        <v>75</v>
      </c>
      <c r="E231" s="21">
        <f>IFERROR(VLOOKUP(C231,BD!T:U,2,0),0)</f>
        <v>11</v>
      </c>
      <c r="F231" s="21">
        <f>IFERROR(VLOOKUP(C231,BD!T:V,3,0),0)</f>
        <v>110</v>
      </c>
      <c r="G231" s="23">
        <f>VLOOKUP(C231,[1]BIC!$B:$K,10,0)</f>
        <v>6600</v>
      </c>
      <c r="H231" s="74">
        <f>IFERROR(VLOOKUP(C231,BD!T:W,4,0),0)</f>
        <v>2950.81</v>
      </c>
      <c r="I231" s="55">
        <f>H231/G231</f>
        <v>0.447092424242424</v>
      </c>
      <c r="J231" s="24">
        <f>G231-H231</f>
        <v>3649.19</v>
      </c>
      <c r="K231" s="25">
        <f>J231/$C$7</f>
        <v>1216.39666666667</v>
      </c>
      <c r="L231" s="26">
        <f>IFERROR(VLOOKUP(C231,BD!Z:AC,4,0),0)</f>
        <v>153.25</v>
      </c>
      <c r="M231" s="27">
        <f>H231/$B$6*$C$6</f>
        <v>3442.61166666667</v>
      </c>
      <c r="N231" s="28">
        <f>IFERROR(M231/G231,0)</f>
        <v>0.521607828282828</v>
      </c>
    </row>
    <row r="232" spans="2:14" x14ac:dyDescent="0.25">
      <c r="B232" s="21">
        <v>320</v>
      </c>
      <c r="C232" s="21">
        <v>3247</v>
      </c>
      <c r="D232" s="22" t="s">
        <v>269</v>
      </c>
      <c r="E232" s="21">
        <f>IFERROR(VLOOKUP(C232,BD!T:U,2,0),0)</f>
        <v>9</v>
      </c>
      <c r="F232" s="21">
        <f>IFERROR(VLOOKUP(C232,BD!T:V,3,0),0)</f>
        <v>29</v>
      </c>
      <c r="G232" s="23">
        <f>VLOOKUP(C232,[1]BIC!$B:$K,10,0)</f>
        <v>1400</v>
      </c>
      <c r="H232" s="74">
        <f>IFERROR(VLOOKUP(C232,BD!T:W,4,0),0)</f>
        <v>625.92</v>
      </c>
      <c r="I232" s="55">
        <f>H232/G232</f>
        <v>0.447085714285714</v>
      </c>
      <c r="J232" s="24">
        <f>G232-H232</f>
        <v>774.08</v>
      </c>
      <c r="K232" s="25">
        <f>J232/$C$7</f>
        <v>258.026666666667</v>
      </c>
      <c r="L232" s="26">
        <f>IFERROR(VLOOKUP(C232,BD!Z:AC,4,0),0)</f>
        <v>0</v>
      </c>
      <c r="M232" s="27">
        <f>H232/$B$6*$C$6</f>
        <v>730.24</v>
      </c>
      <c r="N232" s="28">
        <f>IFERROR(M232/G232,0)</f>
        <v>0.5216</v>
      </c>
    </row>
    <row r="233" spans="2:14" x14ac:dyDescent="0.25">
      <c r="B233" s="21">
        <v>250</v>
      </c>
      <c r="C233" s="21">
        <v>5103</v>
      </c>
      <c r="D233" s="22" t="s">
        <v>168</v>
      </c>
      <c r="E233" s="21">
        <f>IFERROR(VLOOKUP(C233,BD!T:U,2,0),0)</f>
        <v>8</v>
      </c>
      <c r="F233" s="21">
        <f>IFERROR(VLOOKUP(C233,BD!T:V,3,0),0)</f>
        <v>306</v>
      </c>
      <c r="G233" s="23">
        <f>VLOOKUP(C233,[1]BIC!$B:$K,10,0)</f>
        <v>16600</v>
      </c>
      <c r="H233" s="74">
        <f>IFERROR(VLOOKUP(C233,BD!T:W,4,0),0)</f>
        <v>7383.69</v>
      </c>
      <c r="I233" s="55">
        <f>H233/G233</f>
        <v>0.444800602409639</v>
      </c>
      <c r="J233" s="24">
        <f>G233-H233</f>
        <v>9216.31</v>
      </c>
      <c r="K233" s="25">
        <f>J233/$C$7</f>
        <v>3072.10333333333</v>
      </c>
      <c r="L233" s="26">
        <f>IFERROR(VLOOKUP(C233,BD!Z:AC,4,0),0)</f>
        <v>0</v>
      </c>
      <c r="M233" s="27">
        <f>H233/$B$6*$C$6</f>
        <v>8614.305</v>
      </c>
      <c r="N233" s="28">
        <f>IFERROR(M233/G233,0)</f>
        <v>0.518934036144578</v>
      </c>
    </row>
    <row r="234" spans="2:14" x14ac:dyDescent="0.25">
      <c r="B234" s="21">
        <v>150</v>
      </c>
      <c r="C234" s="21">
        <v>1663</v>
      </c>
      <c r="D234" s="22" t="s">
        <v>232</v>
      </c>
      <c r="E234" s="21">
        <f>IFERROR(VLOOKUP(C234,BD!T:U,2,0),0)</f>
        <v>7</v>
      </c>
      <c r="F234" s="21">
        <f>IFERROR(VLOOKUP(C234,BD!T:V,3,0),0)</f>
        <v>26</v>
      </c>
      <c r="G234" s="23">
        <f>VLOOKUP(C234,[1]BIC!$B:$K,10,0)</f>
        <v>2000</v>
      </c>
      <c r="H234" s="74">
        <f>IFERROR(VLOOKUP(C234,BD!T:W,4,0),0)</f>
        <v>869.25</v>
      </c>
      <c r="I234" s="55">
        <f>H234/G234</f>
        <v>0.434625</v>
      </c>
      <c r="J234" s="24">
        <f>G234-H234</f>
        <v>1130.75</v>
      </c>
      <c r="K234" s="25">
        <f>J234/$C$7</f>
        <v>376.916666666667</v>
      </c>
      <c r="L234" s="26">
        <f>IFERROR(VLOOKUP(C234,BD!Z:AC,4,0),0)</f>
        <v>130</v>
      </c>
      <c r="M234" s="27">
        <f>H234/$B$6*$C$6</f>
        <v>1014.125</v>
      </c>
      <c r="N234" s="28">
        <f>IFERROR(M234/G234,0)</f>
        <v>0.5070625</v>
      </c>
    </row>
    <row r="235" spans="2:14" x14ac:dyDescent="0.25">
      <c r="B235" s="21">
        <v>300</v>
      </c>
      <c r="C235" s="21">
        <v>8101</v>
      </c>
      <c r="D235" s="22" t="s">
        <v>148</v>
      </c>
      <c r="E235" s="21">
        <f>IFERROR(VLOOKUP(C235,BD!T:U,2,0),0)</f>
        <v>2</v>
      </c>
      <c r="F235" s="21">
        <f>IFERROR(VLOOKUP(C235,BD!T:V,3,0),0)</f>
        <v>338</v>
      </c>
      <c r="G235" s="23">
        <f>VLOOKUP(C235,[1]BIC!$B:$K,10,0)</f>
        <v>7400</v>
      </c>
      <c r="H235" s="74">
        <f>IFERROR(VLOOKUP(C235,BD!T:W,4,0),0)</f>
        <v>3203.64</v>
      </c>
      <c r="I235" s="55">
        <f>H235/G235</f>
        <v>0.432924324324324</v>
      </c>
      <c r="J235" s="24">
        <f>G235-H235</f>
        <v>4196.36</v>
      </c>
      <c r="K235" s="25">
        <f>J235/$C$7</f>
        <v>1398.78666666667</v>
      </c>
      <c r="L235" s="26">
        <f>IFERROR(VLOOKUP(C235,BD!Z:AC,4,0),0)</f>
        <v>0</v>
      </c>
      <c r="M235" s="27">
        <f>H235/$B$6*$C$6</f>
        <v>3737.58</v>
      </c>
      <c r="N235" s="28">
        <f>IFERROR(M235/G235,0)</f>
        <v>0.505078378378378</v>
      </c>
    </row>
    <row r="236" spans="2:14" x14ac:dyDescent="0.25">
      <c r="B236" s="21">
        <v>400</v>
      </c>
      <c r="C236" s="21">
        <v>2103</v>
      </c>
      <c r="D236" s="22" t="s">
        <v>64</v>
      </c>
      <c r="E236" s="21">
        <f>IFERROR(VLOOKUP(C236,BD!T:U,2,0),0)</f>
        <v>10</v>
      </c>
      <c r="F236" s="21">
        <f>IFERROR(VLOOKUP(C236,BD!T:V,3,0),0)</f>
        <v>59</v>
      </c>
      <c r="G236" s="23">
        <f>VLOOKUP(C236,[1]BIC!$B:$K,10,0)</f>
        <v>3000</v>
      </c>
      <c r="H236" s="74">
        <f>IFERROR(VLOOKUP(C236,BD!T:W,4,0),0)</f>
        <v>1290.23</v>
      </c>
      <c r="I236" s="55">
        <f>H236/G236</f>
        <v>0.430076666666667</v>
      </c>
      <c r="J236" s="24">
        <f>G236-H236</f>
        <v>1709.77</v>
      </c>
      <c r="K236" s="25">
        <f>J236/$C$7</f>
        <v>569.923333333333</v>
      </c>
      <c r="L236" s="26">
        <f>IFERROR(VLOOKUP(C236,BD!Z:AC,4,0),0)</f>
        <v>0</v>
      </c>
      <c r="M236" s="27">
        <f>H236/$B$6*$C$6</f>
        <v>1505.26833333333</v>
      </c>
      <c r="N236" s="28">
        <f>IFERROR(M236/G236,0)</f>
        <v>0.501756111111111</v>
      </c>
    </row>
    <row r="237" spans="2:14" x14ac:dyDescent="0.25">
      <c r="B237" s="21">
        <v>180</v>
      </c>
      <c r="C237" s="21">
        <v>3047</v>
      </c>
      <c r="D237" s="22" t="s">
        <v>569</v>
      </c>
      <c r="E237" s="21">
        <f>IFERROR(VLOOKUP(C237,BD!T:U,2,0),0)</f>
        <v>3</v>
      </c>
      <c r="F237" s="21">
        <f>IFERROR(VLOOKUP(C237,BD!T:V,3,0),0)</f>
        <v>36</v>
      </c>
      <c r="G237" s="23">
        <f>VLOOKUP(C237,[1]BIC!$B:$K,10,0)</f>
        <v>1100</v>
      </c>
      <c r="H237" s="74">
        <f>IFERROR(VLOOKUP(C237,BD!T:W,4,0),0)</f>
        <v>471.24</v>
      </c>
      <c r="I237" s="55">
        <f>H237/G237</f>
        <v>0.4284</v>
      </c>
      <c r="J237" s="24">
        <f>G237-H237</f>
        <v>628.76</v>
      </c>
      <c r="K237" s="25">
        <f>J237/$C$7</f>
        <v>209.586666666667</v>
      </c>
      <c r="L237" s="26">
        <f>IFERROR(VLOOKUP(C237,BD!Z:AC,4,0),0)</f>
        <v>0</v>
      </c>
      <c r="M237" s="27">
        <f>H237/$B$6*$C$6</f>
        <v>549.78</v>
      </c>
      <c r="N237" s="28">
        <f>IFERROR(M237/G237,0)</f>
        <v>0.4998</v>
      </c>
    </row>
    <row r="238" spans="2:14" x14ac:dyDescent="0.25">
      <c r="B238" s="21">
        <v>104</v>
      </c>
      <c r="C238" s="21">
        <v>4349</v>
      </c>
      <c r="D238" s="22" t="s">
        <v>158</v>
      </c>
      <c r="E238" s="21">
        <f>IFERROR(VLOOKUP(C238,BD!T:U,2,0),0)</f>
        <v>17</v>
      </c>
      <c r="F238" s="21">
        <f>IFERROR(VLOOKUP(C238,BD!T:V,3,0),0)</f>
        <v>51</v>
      </c>
      <c r="G238" s="23">
        <f>VLOOKUP(C238,[1]BIC!$B:$K,10,0)</f>
        <v>3900</v>
      </c>
      <c r="H238" s="74">
        <f>IFERROR(VLOOKUP(C238,BD!T:W,4,0),0)</f>
        <v>1669.39</v>
      </c>
      <c r="I238" s="55">
        <f>H238/G238</f>
        <v>0.428048717948718</v>
      </c>
      <c r="J238" s="24">
        <f>G238-H238</f>
        <v>2230.61</v>
      </c>
      <c r="K238" s="25">
        <f>J238/$C$7</f>
        <v>743.536666666667</v>
      </c>
      <c r="L238" s="26">
        <f>IFERROR(VLOOKUP(C238,BD!Z:AC,4,0),0)</f>
        <v>0</v>
      </c>
      <c r="M238" s="27">
        <f>H238/$B$6*$C$6</f>
        <v>1947.62166666667</v>
      </c>
      <c r="N238" s="28">
        <f>IFERROR(M238/G238,0)</f>
        <v>0.499390170940171</v>
      </c>
    </row>
    <row r="239" spans="2:14" x14ac:dyDescent="0.25">
      <c r="B239" s="21">
        <v>555</v>
      </c>
      <c r="C239" s="21">
        <v>5979</v>
      </c>
      <c r="D239" s="22" t="s">
        <v>193</v>
      </c>
      <c r="E239" s="21">
        <f>IFERROR(VLOOKUP(C239,BD!T:U,2,0),0)</f>
        <v>2</v>
      </c>
      <c r="F239" s="21">
        <f>IFERROR(VLOOKUP(C239,BD!T:V,3,0),0)</f>
        <v>45</v>
      </c>
      <c r="G239" s="23">
        <f>VLOOKUP(C239,[1]BIC!$B:$K,10,0)</f>
        <v>1400</v>
      </c>
      <c r="H239" s="74">
        <f>IFERROR(VLOOKUP(C239,BD!T:W,4,0),0)</f>
        <v>598.65</v>
      </c>
      <c r="I239" s="55">
        <f>H239/G239</f>
        <v>0.427607142857143</v>
      </c>
      <c r="J239" s="24">
        <f>G239-H239</f>
        <v>801.35</v>
      </c>
      <c r="K239" s="25">
        <f>J239/$C$7</f>
        <v>267.116666666667</v>
      </c>
      <c r="L239" s="26">
        <f>IFERROR(VLOOKUP(C239,BD!Z:AC,4,0),0)</f>
        <v>0</v>
      </c>
      <c r="M239" s="27">
        <f>H239/$B$6*$C$6</f>
        <v>698.425</v>
      </c>
      <c r="N239" s="28">
        <f>IFERROR(M239/G239,0)</f>
        <v>0.498875</v>
      </c>
    </row>
    <row r="240" spans="2:14" x14ac:dyDescent="0.25">
      <c r="B240" s="21">
        <v>400</v>
      </c>
      <c r="C240" s="21">
        <v>4232</v>
      </c>
      <c r="D240" s="22" t="s">
        <v>207</v>
      </c>
      <c r="E240" s="21">
        <f>IFERROR(VLOOKUP(C240,BD!T:U,2,0),0)</f>
        <v>3</v>
      </c>
      <c r="F240" s="21">
        <f>IFERROR(VLOOKUP(C240,BD!T:V,3,0),0)</f>
        <v>25</v>
      </c>
      <c r="G240" s="23">
        <f>VLOOKUP(C240,[1]BIC!$B:$K,10,0)</f>
        <v>1300</v>
      </c>
      <c r="H240" s="74">
        <f>IFERROR(VLOOKUP(C240,BD!T:W,4,0),0)</f>
        <v>553.72</v>
      </c>
      <c r="I240" s="55">
        <f>H240/G240</f>
        <v>0.425938461538462</v>
      </c>
      <c r="J240" s="24">
        <f>G240-H240</f>
        <v>746.28</v>
      </c>
      <c r="K240" s="25">
        <f>J240/$C$7</f>
        <v>248.76</v>
      </c>
      <c r="L240" s="26">
        <f>IFERROR(VLOOKUP(C240,BD!Z:AC,4,0),0)</f>
        <v>42.05</v>
      </c>
      <c r="M240" s="27">
        <f>H240/$B$6*$C$6</f>
        <v>646.006666666667</v>
      </c>
      <c r="N240" s="28">
        <f>IFERROR(M240/G240,0)</f>
        <v>0.496928205128205</v>
      </c>
    </row>
    <row r="241" spans="2:14" x14ac:dyDescent="0.25">
      <c r="B241" s="21">
        <v>320</v>
      </c>
      <c r="C241" s="21">
        <v>3235</v>
      </c>
      <c r="D241" s="22" t="s">
        <v>366</v>
      </c>
      <c r="E241" s="21">
        <f>IFERROR(VLOOKUP(C241,BD!T:U,2,0),0)</f>
        <v>57</v>
      </c>
      <c r="F241" s="21">
        <f>IFERROR(VLOOKUP(C241,BD!T:V,3,0),0)</f>
        <v>181</v>
      </c>
      <c r="G241" s="23">
        <f>VLOOKUP(C241,[1]BIC!$B:$K,10,0)</f>
        <v>9300</v>
      </c>
      <c r="H241" s="74">
        <f>IFERROR(VLOOKUP(C241,BD!T:W,4,0),0)</f>
        <v>3899.81</v>
      </c>
      <c r="I241" s="55">
        <f>H241/G241</f>
        <v>0.419334408602151</v>
      </c>
      <c r="J241" s="24">
        <f>G241-H241</f>
        <v>5400.19</v>
      </c>
      <c r="K241" s="25">
        <f>J241/$C$7</f>
        <v>1800.06333333333</v>
      </c>
      <c r="L241" s="26">
        <f>IFERROR(VLOOKUP(C241,BD!Z:AC,4,0),0)</f>
        <v>0</v>
      </c>
      <c r="M241" s="27">
        <f>H241/$B$6*$C$6</f>
        <v>4549.77833333333</v>
      </c>
      <c r="N241" s="28">
        <f>IFERROR(M241/G241,0)</f>
        <v>0.489223476702509</v>
      </c>
    </row>
    <row r="242" spans="2:14" x14ac:dyDescent="0.25">
      <c r="B242" s="21">
        <v>650</v>
      </c>
      <c r="C242" s="21">
        <v>6548</v>
      </c>
      <c r="D242" s="22" t="s">
        <v>295</v>
      </c>
      <c r="E242" s="21">
        <f>IFERROR(VLOOKUP(C242,BD!T:U,2,0),0)</f>
        <v>7</v>
      </c>
      <c r="F242" s="21">
        <f>IFERROR(VLOOKUP(C242,BD!T:V,3,0),0)</f>
        <v>29</v>
      </c>
      <c r="G242" s="23">
        <f>VLOOKUP(C242,[1]BIC!$B:$K,10,0)</f>
        <v>1000</v>
      </c>
      <c r="H242" s="74">
        <f>IFERROR(VLOOKUP(C242,BD!T:W,4,0),0)</f>
        <v>417.59</v>
      </c>
      <c r="I242" s="55">
        <f>H242/G242</f>
        <v>0.41759</v>
      </c>
      <c r="J242" s="24">
        <f>G242-H242</f>
        <v>582.41</v>
      </c>
      <c r="K242" s="25">
        <f>J242/$C$7</f>
        <v>194.136666666667</v>
      </c>
      <c r="L242" s="26">
        <f>IFERROR(VLOOKUP(C242,BD!Z:AC,4,0),0)</f>
        <v>0</v>
      </c>
      <c r="M242" s="27">
        <f>H242/$B$6*$C$6</f>
        <v>487.188333333333</v>
      </c>
      <c r="N242" s="28">
        <f>IFERROR(M242/G242,0)</f>
        <v>0.487188333333333</v>
      </c>
    </row>
    <row r="243" spans="2:14" x14ac:dyDescent="0.25">
      <c r="B243" s="21">
        <v>400</v>
      </c>
      <c r="C243" s="21">
        <v>2176</v>
      </c>
      <c r="D243" s="22" t="s">
        <v>307</v>
      </c>
      <c r="E243" s="21">
        <f>IFERROR(VLOOKUP(C243,BD!T:U,2,0),0)</f>
        <v>5</v>
      </c>
      <c r="F243" s="21">
        <f>IFERROR(VLOOKUP(C243,BD!T:V,3,0),0)</f>
        <v>50</v>
      </c>
      <c r="G243" s="23">
        <f>VLOOKUP(C243,[1]BIC!$B:$K,10,0)</f>
        <v>2700</v>
      </c>
      <c r="H243" s="74">
        <f>IFERROR(VLOOKUP(C243,BD!T:W,4,0),0)</f>
        <v>1140.69</v>
      </c>
      <c r="I243" s="55">
        <f>H243/G243</f>
        <v>0.422477777777778</v>
      </c>
      <c r="J243" s="24">
        <f>G243-H243</f>
        <v>1559.31</v>
      </c>
      <c r="K243" s="25">
        <f>J243/$C$7</f>
        <v>519.77</v>
      </c>
      <c r="L243" s="26">
        <f>IFERROR(VLOOKUP(C243,BD!Z:AC,4,0),0)</f>
        <v>0</v>
      </c>
      <c r="M243" s="27">
        <f>H243/$B$6*$C$6</f>
        <v>1330.805</v>
      </c>
      <c r="N243" s="28">
        <f>IFERROR(M243/G243,0)</f>
        <v>0.492890740740741</v>
      </c>
    </row>
    <row r="244" spans="2:14" x14ac:dyDescent="0.25">
      <c r="B244" s="21">
        <v>150</v>
      </c>
      <c r="C244" s="21">
        <v>1678</v>
      </c>
      <c r="D244" s="22" t="s">
        <v>297</v>
      </c>
      <c r="E244" s="21">
        <f>IFERROR(VLOOKUP(C244,BD!T:U,2,0),0)</f>
        <v>8</v>
      </c>
      <c r="F244" s="21">
        <f>IFERROR(VLOOKUP(C244,BD!T:V,3,0),0)</f>
        <v>19</v>
      </c>
      <c r="G244" s="23">
        <f>VLOOKUP(C244,[1]BIC!$B:$K,10,0)</f>
        <v>2000</v>
      </c>
      <c r="H244" s="74">
        <f>IFERROR(VLOOKUP(C244,BD!T:W,4,0),0)</f>
        <v>958.8</v>
      </c>
      <c r="I244" s="55">
        <f>H244/G244</f>
        <v>0.4794</v>
      </c>
      <c r="J244" s="24">
        <f>G244-H244</f>
        <v>1041.2</v>
      </c>
      <c r="K244" s="25">
        <f>J244/$C$7</f>
        <v>347.066666666667</v>
      </c>
      <c r="L244" s="26">
        <f>IFERROR(VLOOKUP(C244,BD!Z:AC,4,0),0)</f>
        <v>45.66</v>
      </c>
      <c r="M244" s="27">
        <f>H244/$B$6*$C$6</f>
        <v>1118.6</v>
      </c>
      <c r="N244" s="28">
        <f>IFERROR(M244/G244,0)</f>
        <v>0.5593</v>
      </c>
    </row>
    <row r="245" spans="2:14" x14ac:dyDescent="0.25">
      <c r="B245" s="21">
        <v>650</v>
      </c>
      <c r="C245" s="21">
        <v>6537</v>
      </c>
      <c r="D245" s="22" t="s">
        <v>425</v>
      </c>
      <c r="E245" s="21">
        <f>IFERROR(VLOOKUP(C245,BD!T:U,2,0),0)</f>
        <v>2</v>
      </c>
      <c r="F245" s="21">
        <f>IFERROR(VLOOKUP(C245,BD!T:V,3,0),0)</f>
        <v>23</v>
      </c>
      <c r="G245" s="23">
        <f>VLOOKUP(C245,[1]BIC!$B:$K,10,0)</f>
        <v>1000</v>
      </c>
      <c r="H245" s="74">
        <f>IFERROR(VLOOKUP(C245,BD!T:W,4,0),0)</f>
        <v>413.77</v>
      </c>
      <c r="I245" s="55">
        <f>H245/G245</f>
        <v>0.41377</v>
      </c>
      <c r="J245" s="24">
        <f>G245-H245</f>
        <v>586.23</v>
      </c>
      <c r="K245" s="25">
        <f>J245/$C$7</f>
        <v>195.41</v>
      </c>
      <c r="L245" s="26">
        <f>IFERROR(VLOOKUP(C245,BD!Z:AC,4,0),0)</f>
        <v>0</v>
      </c>
      <c r="M245" s="27">
        <f>H245/$B$6*$C$6</f>
        <v>482.731666666667</v>
      </c>
      <c r="N245" s="28">
        <f>IFERROR(M245/G245,0)</f>
        <v>0.482731666666667</v>
      </c>
    </row>
    <row r="246" spans="2:14" x14ac:dyDescent="0.25">
      <c r="B246" s="21">
        <v>150</v>
      </c>
      <c r="C246" s="21">
        <v>1655</v>
      </c>
      <c r="D246" s="22" t="s">
        <v>218</v>
      </c>
      <c r="E246" s="21">
        <f>IFERROR(VLOOKUP(C246,BD!T:U,2,0),0)</f>
        <v>15</v>
      </c>
      <c r="F246" s="21">
        <f>IFERROR(VLOOKUP(C246,BD!T:V,3,0),0)</f>
        <v>76</v>
      </c>
      <c r="G246" s="23">
        <f>VLOOKUP(C246,[1]BIC!$B:$K,10,0)</f>
        <v>8200</v>
      </c>
      <c r="H246" s="74">
        <f>IFERROR(VLOOKUP(C246,BD!T:W,4,0),0)</f>
        <v>3352.27</v>
      </c>
      <c r="I246" s="55">
        <f>H246/G246</f>
        <v>0.408813414634146</v>
      </c>
      <c r="J246" s="24">
        <f>G246-H246</f>
        <v>4847.73</v>
      </c>
      <c r="K246" s="25">
        <f>J246/$C$7</f>
        <v>1615.91</v>
      </c>
      <c r="L246" s="26">
        <f>IFERROR(VLOOKUP(C246,BD!Z:AC,4,0),0)</f>
        <v>0</v>
      </c>
      <c r="M246" s="27">
        <f>H246/$B$6*$C$6</f>
        <v>3910.98166666667</v>
      </c>
      <c r="N246" s="28">
        <f>IFERROR(M246/G246,0)</f>
        <v>0.476948983739837</v>
      </c>
    </row>
    <row r="247" spans="2:14" x14ac:dyDescent="0.25">
      <c r="B247" s="21">
        <v>220</v>
      </c>
      <c r="C247" s="21">
        <v>2320</v>
      </c>
      <c r="D247" s="22" t="s">
        <v>112</v>
      </c>
      <c r="E247" s="21">
        <f>IFERROR(VLOOKUP(C247,BD!T:U,2,0),0)</f>
        <v>13</v>
      </c>
      <c r="F247" s="21">
        <f>IFERROR(VLOOKUP(C247,BD!T:V,3,0),0)</f>
        <v>91</v>
      </c>
      <c r="G247" s="23">
        <f>VLOOKUP(C247,[1]BIC!$B:$K,10,0)</f>
        <v>5100</v>
      </c>
      <c r="H247" s="74">
        <f>IFERROR(VLOOKUP(C247,BD!T:W,4,0),0)</f>
        <v>2074.57</v>
      </c>
      <c r="I247" s="55">
        <f>H247/G247</f>
        <v>0.406778431372549</v>
      </c>
      <c r="J247" s="24">
        <f>G247-H247</f>
        <v>3025.43</v>
      </c>
      <c r="K247" s="25">
        <f>J247/$C$7</f>
        <v>1008.47666666667</v>
      </c>
      <c r="L247" s="26">
        <f>IFERROR(VLOOKUP(C247,BD!Z:AC,4,0),0)</f>
        <v>24.9</v>
      </c>
      <c r="M247" s="27">
        <f>H247/$B$6*$C$6</f>
        <v>2420.33166666667</v>
      </c>
      <c r="N247" s="28">
        <f>IFERROR(M247/G247,0)</f>
        <v>0.474574836601307</v>
      </c>
    </row>
    <row r="248" spans="2:14" x14ac:dyDescent="0.25">
      <c r="B248" s="21">
        <v>150</v>
      </c>
      <c r="C248" s="21">
        <v>1667</v>
      </c>
      <c r="D248" s="22" t="s">
        <v>138</v>
      </c>
      <c r="E248" s="21">
        <f>IFERROR(VLOOKUP(C248,BD!T:U,2,0),0)</f>
        <v>16</v>
      </c>
      <c r="F248" s="21">
        <f>IFERROR(VLOOKUP(C248,BD!T:V,3,0),0)</f>
        <v>93</v>
      </c>
      <c r="G248" s="23">
        <f>VLOOKUP(C248,[1]BIC!$B:$K,10,0)</f>
        <v>7700</v>
      </c>
      <c r="H248" s="74">
        <f>IFERROR(VLOOKUP(C248,BD!T:W,4,0),0)</f>
        <v>3174.49</v>
      </c>
      <c r="I248" s="55">
        <f>H248/G248</f>
        <v>0.412271428571429</v>
      </c>
      <c r="J248" s="24">
        <f>G248-H248</f>
        <v>4525.51</v>
      </c>
      <c r="K248" s="25">
        <f>J248/$C$7</f>
        <v>1508.50333333333</v>
      </c>
      <c r="L248" s="26">
        <f>IFERROR(VLOOKUP(C248,BD!Z:AC,4,0),0)</f>
        <v>0</v>
      </c>
      <c r="M248" s="27">
        <f>H248/$B$6*$C$6</f>
        <v>3703.57166666667</v>
      </c>
      <c r="N248" s="28">
        <f>IFERROR(M248/G248,0)</f>
        <v>0.480983333333333</v>
      </c>
    </row>
    <row r="249" spans="2:14" x14ac:dyDescent="0.25">
      <c r="B249" s="21">
        <v>280</v>
      </c>
      <c r="C249" s="21">
        <v>9314</v>
      </c>
      <c r="D249" s="22" t="s">
        <v>94</v>
      </c>
      <c r="E249" s="21">
        <f>IFERROR(VLOOKUP(C249,BD!T:U,2,0),0)</f>
        <v>5</v>
      </c>
      <c r="F249" s="21">
        <f>IFERROR(VLOOKUP(C249,BD!T:V,3,0),0)</f>
        <v>19</v>
      </c>
      <c r="G249" s="23">
        <f>VLOOKUP(C249,[1]BIC!$B:$K,10,0)</f>
        <v>1000</v>
      </c>
      <c r="H249" s="74">
        <f>IFERROR(VLOOKUP(C249,BD!T:W,4,0),0)</f>
        <v>403.53</v>
      </c>
      <c r="I249" s="55">
        <f>H249/G249</f>
        <v>0.40353</v>
      </c>
      <c r="J249" s="24">
        <f>G249-H249</f>
        <v>596.47</v>
      </c>
      <c r="K249" s="25">
        <f>J249/$C$7</f>
        <v>198.823333333333</v>
      </c>
      <c r="L249" s="26">
        <f>IFERROR(VLOOKUP(C249,BD!Z:AC,4,0),0)</f>
        <v>0</v>
      </c>
      <c r="M249" s="27">
        <f>H249/$B$6*$C$6</f>
        <v>470.785</v>
      </c>
      <c r="N249" s="28">
        <f>IFERROR(M249/G249,0)</f>
        <v>0.470785</v>
      </c>
    </row>
    <row r="250" spans="2:14" x14ac:dyDescent="0.25">
      <c r="B250" s="21">
        <v>320</v>
      </c>
      <c r="C250" s="21">
        <v>2173</v>
      </c>
      <c r="D250" s="22" t="s">
        <v>121</v>
      </c>
      <c r="E250" s="21">
        <f>IFERROR(VLOOKUP(C250,BD!T:U,2,0),0)</f>
        <v>10</v>
      </c>
      <c r="F250" s="21">
        <f>IFERROR(VLOOKUP(C250,BD!T:V,3,0),0)</f>
        <v>110</v>
      </c>
      <c r="G250" s="23">
        <f>VLOOKUP(C250,[1]BIC!$B:$K,10,0)</f>
        <v>6000</v>
      </c>
      <c r="H250" s="74">
        <f>IFERROR(VLOOKUP(C250,BD!T:W,4,0),0)</f>
        <v>2400.78</v>
      </c>
      <c r="I250" s="55">
        <f>H250/G250</f>
        <v>0.40013</v>
      </c>
      <c r="J250" s="24">
        <f>G250-H250</f>
        <v>3599.22</v>
      </c>
      <c r="K250" s="25">
        <f>J250/$C$7</f>
        <v>1199.74</v>
      </c>
      <c r="L250" s="26">
        <f>IFERROR(VLOOKUP(C250,BD!Z:AC,4,0),0)</f>
        <v>46.44</v>
      </c>
      <c r="M250" s="27">
        <f>H250/$B$6*$C$6</f>
        <v>2800.91</v>
      </c>
      <c r="N250" s="28">
        <f>IFERROR(M250/G250,0)</f>
        <v>0.466818333333333</v>
      </c>
    </row>
    <row r="251" spans="2:14" x14ac:dyDescent="0.25">
      <c r="B251" s="21">
        <v>400</v>
      </c>
      <c r="C251" s="21">
        <v>4238</v>
      </c>
      <c r="D251" s="22" t="s">
        <v>167</v>
      </c>
      <c r="E251" s="21">
        <f>IFERROR(VLOOKUP(C251,BD!T:U,2,0),0)</f>
        <v>4</v>
      </c>
      <c r="F251" s="21">
        <f>IFERROR(VLOOKUP(C251,BD!T:V,3,0),0)</f>
        <v>16</v>
      </c>
      <c r="G251" s="23">
        <f>VLOOKUP(C251,[1]BIC!$B:$K,10,0)</f>
        <v>1000</v>
      </c>
      <c r="H251" s="74">
        <f>IFERROR(VLOOKUP(C251,BD!T:W,4,0),0)</f>
        <v>399.61</v>
      </c>
      <c r="I251" s="55">
        <f>H251/G251</f>
        <v>0.39961</v>
      </c>
      <c r="J251" s="24">
        <f>G251-H251</f>
        <v>600.39</v>
      </c>
      <c r="K251" s="25">
        <f>J251/$C$7</f>
        <v>200.13</v>
      </c>
      <c r="L251" s="26">
        <f>IFERROR(VLOOKUP(C251,BD!Z:AC,4,0),0)</f>
        <v>0</v>
      </c>
      <c r="M251" s="27">
        <f>H251/$B$6*$C$6</f>
        <v>466.211666666667</v>
      </c>
      <c r="N251" s="28">
        <f>IFERROR(M251/G251,0)</f>
        <v>0.466211666666667</v>
      </c>
    </row>
    <row r="252" spans="2:14" x14ac:dyDescent="0.25">
      <c r="B252" s="21">
        <v>340</v>
      </c>
      <c r="C252" s="21">
        <v>3498</v>
      </c>
      <c r="D252" s="22" t="s">
        <v>565</v>
      </c>
      <c r="E252" s="21">
        <f>IFERROR(VLOOKUP(C252,BD!T:U,2,0),0)</f>
        <v>2</v>
      </c>
      <c r="F252" s="21">
        <f>IFERROR(VLOOKUP(C252,BD!T:V,3,0),0)</f>
        <v>5</v>
      </c>
      <c r="G252" s="23">
        <f>VLOOKUP(C252,[1]BIC!$B:$K,10,0)</f>
        <v>1000</v>
      </c>
      <c r="H252" s="74">
        <f>IFERROR(VLOOKUP(C252,BD!T:W,4,0),0)</f>
        <v>399.45</v>
      </c>
      <c r="I252" s="55">
        <f>H252/G252</f>
        <v>0.39945</v>
      </c>
      <c r="J252" s="24">
        <f>G252-H252</f>
        <v>600.55</v>
      </c>
      <c r="K252" s="25">
        <f>J252/$C$7</f>
        <v>200.183333333333</v>
      </c>
      <c r="L252" s="26">
        <f>IFERROR(VLOOKUP(C252,BD!Z:AC,4,0),0)</f>
        <v>248</v>
      </c>
      <c r="M252" s="27">
        <f>H252/$B$6*$C$6</f>
        <v>466.025</v>
      </c>
      <c r="N252" s="28">
        <f>IFERROR(M252/G252,0)</f>
        <v>0.466025</v>
      </c>
    </row>
    <row r="253" spans="2:14" x14ac:dyDescent="0.25">
      <c r="B253" s="21">
        <v>290</v>
      </c>
      <c r="C253" s="21">
        <v>3062</v>
      </c>
      <c r="D253" s="22" t="s">
        <v>395</v>
      </c>
      <c r="E253" s="21">
        <f>IFERROR(VLOOKUP(C253,BD!T:U,2,0),0)</f>
        <v>9</v>
      </c>
      <c r="F253" s="21">
        <f>IFERROR(VLOOKUP(C253,BD!T:V,3,0),0)</f>
        <v>71</v>
      </c>
      <c r="G253" s="23">
        <f>VLOOKUP(C253,[1]BIC!$B:$K,10,0)</f>
        <v>4100</v>
      </c>
      <c r="H253" s="74">
        <f>IFERROR(VLOOKUP(C253,BD!T:W,4,0),0)</f>
        <v>1630.24</v>
      </c>
      <c r="I253" s="55">
        <f>H253/G253</f>
        <v>0.397619512195122</v>
      </c>
      <c r="J253" s="24">
        <f>G253-H253</f>
        <v>2469.76</v>
      </c>
      <c r="K253" s="25">
        <f>J253/$C$7</f>
        <v>823.253333333333</v>
      </c>
      <c r="L253" s="26">
        <f>IFERROR(VLOOKUP(C253,BD!Z:AC,4,0),0)</f>
        <v>0</v>
      </c>
      <c r="M253" s="27">
        <f>H253/$B$6*$C$6</f>
        <v>1901.94666666667</v>
      </c>
      <c r="N253" s="28">
        <f>IFERROR(M253/G253,0)</f>
        <v>0.463889430894309</v>
      </c>
    </row>
    <row r="254" spans="2:14" x14ac:dyDescent="0.25">
      <c r="B254" s="21">
        <v>104</v>
      </c>
      <c r="C254" s="21">
        <v>4339</v>
      </c>
      <c r="D254" s="22" t="s">
        <v>159</v>
      </c>
      <c r="E254" s="21">
        <f>IFERROR(VLOOKUP(C254,BD!T:U,2,0),0)</f>
        <v>10</v>
      </c>
      <c r="F254" s="21">
        <f>IFERROR(VLOOKUP(C254,BD!T:V,3,0),0)</f>
        <v>52</v>
      </c>
      <c r="G254" s="23">
        <f>VLOOKUP(C254,[1]BIC!$B:$K,10,0)</f>
        <v>5100</v>
      </c>
      <c r="H254" s="74">
        <f>IFERROR(VLOOKUP(C254,BD!T:W,4,0),0)</f>
        <v>2062.16</v>
      </c>
      <c r="I254" s="55">
        <f>H254/G254</f>
        <v>0.404345098039216</v>
      </c>
      <c r="J254" s="24">
        <f>G254-H254</f>
        <v>3037.84</v>
      </c>
      <c r="K254" s="25">
        <f>J254/$C$7</f>
        <v>1012.61333333333</v>
      </c>
      <c r="L254" s="26">
        <f>IFERROR(VLOOKUP(C254,BD!Z:AC,4,0),0)</f>
        <v>0</v>
      </c>
      <c r="M254" s="27">
        <f>H254/$B$6*$C$6</f>
        <v>2405.85333333333</v>
      </c>
      <c r="N254" s="28">
        <f>IFERROR(M254/G254,0)</f>
        <v>0.471735947712418</v>
      </c>
    </row>
    <row r="255" spans="2:14" x14ac:dyDescent="0.25">
      <c r="B255" s="21">
        <v>250</v>
      </c>
      <c r="C255" s="21">
        <v>5127</v>
      </c>
      <c r="D255" s="22" t="s">
        <v>293</v>
      </c>
      <c r="E255" s="21">
        <f>IFERROR(VLOOKUP(C255,BD!T:U,2,0),0)</f>
        <v>10</v>
      </c>
      <c r="F255" s="21">
        <f>IFERROR(VLOOKUP(C255,BD!T:V,3,0),0)</f>
        <v>99</v>
      </c>
      <c r="G255" s="23">
        <f>VLOOKUP(C255,[1]BIC!$B:$K,10,0)</f>
        <v>5100</v>
      </c>
      <c r="H255" s="74">
        <f>IFERROR(VLOOKUP(C255,BD!T:W,4,0),0)</f>
        <v>2013.27</v>
      </c>
      <c r="I255" s="55">
        <f>H255/G255</f>
        <v>0.394758823529412</v>
      </c>
      <c r="J255" s="24">
        <f>G255-H255</f>
        <v>3086.73</v>
      </c>
      <c r="K255" s="25">
        <f>J255/$C$7</f>
        <v>1028.91</v>
      </c>
      <c r="L255" s="26">
        <f>IFERROR(VLOOKUP(C255,BD!Z:AC,4,0),0)</f>
        <v>0</v>
      </c>
      <c r="M255" s="27">
        <f>H255/$B$6*$C$6</f>
        <v>2348.815</v>
      </c>
      <c r="N255" s="28">
        <f>IFERROR(M255/G255,0)</f>
        <v>0.460551960784314</v>
      </c>
    </row>
    <row r="256" spans="2:14" x14ac:dyDescent="0.25">
      <c r="B256" s="21">
        <v>4980</v>
      </c>
      <c r="C256" s="21">
        <v>2645</v>
      </c>
      <c r="D256" s="22" t="s">
        <v>258</v>
      </c>
      <c r="E256" s="21">
        <f>IFERROR(VLOOKUP(C256,BD!T:U,2,0),0)</f>
        <v>10</v>
      </c>
      <c r="F256" s="21">
        <f>IFERROR(VLOOKUP(C256,BD!T:V,3,0),0)</f>
        <v>81</v>
      </c>
      <c r="G256" s="23">
        <f>VLOOKUP(C256,[1]BIC!$B:$K,10,0)</f>
        <v>5600</v>
      </c>
      <c r="H256" s="74">
        <f>IFERROR(VLOOKUP(C256,BD!T:W,4,0),0)</f>
        <v>2181.8</v>
      </c>
      <c r="I256" s="55">
        <f>H256/G256</f>
        <v>0.389607142857143</v>
      </c>
      <c r="J256" s="24">
        <f>G256-H256</f>
        <v>3418.2</v>
      </c>
      <c r="K256" s="25">
        <f>J256/$C$7</f>
        <v>1139.4</v>
      </c>
      <c r="L256" s="26">
        <f>IFERROR(VLOOKUP(C256,BD!Z:AC,4,0),0)</f>
        <v>675.87</v>
      </c>
      <c r="M256" s="27">
        <f>H256/$B$6*$C$6</f>
        <v>2545.43333333333</v>
      </c>
      <c r="N256" s="28">
        <f>IFERROR(M256/G256,0)</f>
        <v>0.454541666666667</v>
      </c>
    </row>
    <row r="257" spans="2:14" x14ac:dyDescent="0.25">
      <c r="B257" s="21">
        <v>320</v>
      </c>
      <c r="C257" s="21">
        <v>3257</v>
      </c>
      <c r="D257" s="22" t="s">
        <v>616</v>
      </c>
      <c r="E257" s="21">
        <f>IFERROR(VLOOKUP(C257,BD!T:U,2,0),0)</f>
        <v>3</v>
      </c>
      <c r="F257" s="21">
        <f>IFERROR(VLOOKUP(C257,BD!T:V,3,0),0)</f>
        <v>30</v>
      </c>
      <c r="G257" s="23">
        <f>VLOOKUP(C257,[1]BIC!$B:$K,10,0)</f>
        <v>1000</v>
      </c>
      <c r="H257" s="74">
        <f>IFERROR(VLOOKUP(C257,BD!T:W,4,0),0)</f>
        <v>388.2</v>
      </c>
      <c r="I257" s="55">
        <f>H257/G257</f>
        <v>0.3882</v>
      </c>
      <c r="J257" s="24">
        <f>G257-H257</f>
        <v>611.8</v>
      </c>
      <c r="K257" s="25">
        <f>J257/$C$7</f>
        <v>203.933333333333</v>
      </c>
      <c r="L257" s="26">
        <f>IFERROR(VLOOKUP(C257,BD!Z:AC,4,0),0)</f>
        <v>85.38</v>
      </c>
      <c r="M257" s="27">
        <f>H257/$B$6*$C$6</f>
        <v>452.9</v>
      </c>
      <c r="N257" s="28">
        <f>IFERROR(M257/G257,0)</f>
        <v>0.4529</v>
      </c>
    </row>
    <row r="258" spans="2:14" x14ac:dyDescent="0.25">
      <c r="B258" s="21">
        <v>104</v>
      </c>
      <c r="C258" s="21">
        <v>4174</v>
      </c>
      <c r="D258" s="22" t="s">
        <v>339</v>
      </c>
      <c r="E258" s="21">
        <f>IFERROR(VLOOKUP(C258,BD!T:U,2,0),0)</f>
        <v>1</v>
      </c>
      <c r="F258" s="21">
        <f>IFERROR(VLOOKUP(C258,BD!T:V,3,0),0)</f>
        <v>9</v>
      </c>
      <c r="G258" s="23">
        <f>VLOOKUP(C258,[1]BIC!$B:$K,10,0)</f>
        <v>1000</v>
      </c>
      <c r="H258" s="74">
        <f>IFERROR(VLOOKUP(C258,BD!T:W,4,0),0)</f>
        <v>386.82</v>
      </c>
      <c r="I258" s="55">
        <f>H258/G258</f>
        <v>0.38682</v>
      </c>
      <c r="J258" s="24">
        <f>G258-H258</f>
        <v>613.18</v>
      </c>
      <c r="K258" s="25">
        <f>J258/$C$7</f>
        <v>204.393333333333</v>
      </c>
      <c r="L258" s="26">
        <f>IFERROR(VLOOKUP(C258,BD!Z:AC,4,0),0)</f>
        <v>0</v>
      </c>
      <c r="M258" s="27">
        <f>H258/$B$6*$C$6</f>
        <v>451.29</v>
      </c>
      <c r="N258" s="28">
        <f>IFERROR(M258/G258,0)</f>
        <v>0.45129</v>
      </c>
    </row>
    <row r="259" spans="2:14" x14ac:dyDescent="0.25">
      <c r="B259" s="21">
        <v>555</v>
      </c>
      <c r="C259" s="21">
        <v>6068</v>
      </c>
      <c r="D259" s="22" t="s">
        <v>593</v>
      </c>
      <c r="E259" s="21">
        <f>IFERROR(VLOOKUP(C259,BD!T:U,2,0),0)</f>
        <v>1</v>
      </c>
      <c r="F259" s="21">
        <f>IFERROR(VLOOKUP(C259,BD!T:V,3,0),0)</f>
        <v>2</v>
      </c>
      <c r="G259" s="23">
        <f>VLOOKUP(C259,[1]BIC!$B:$K,10,0)</f>
        <v>1000</v>
      </c>
      <c r="H259" s="74">
        <f>IFERROR(VLOOKUP(C259,BD!T:W,4,0),0)</f>
        <v>385.76</v>
      </c>
      <c r="I259" s="55">
        <f>H259/G259</f>
        <v>0.38576</v>
      </c>
      <c r="J259" s="24">
        <f>G259-H259</f>
        <v>614.24</v>
      </c>
      <c r="K259" s="25">
        <f>J259/$C$7</f>
        <v>204.746666666667</v>
      </c>
      <c r="L259" s="26">
        <f>IFERROR(VLOOKUP(C259,BD!Z:AC,4,0),0)</f>
        <v>0</v>
      </c>
      <c r="M259" s="27">
        <f>H259/$B$6*$C$6</f>
        <v>450.053333333333</v>
      </c>
      <c r="N259" s="28">
        <f>IFERROR(M259/G259,0)</f>
        <v>0.450053333333333</v>
      </c>
    </row>
    <row r="260" spans="2:14" x14ac:dyDescent="0.25">
      <c r="B260" s="21">
        <v>104</v>
      </c>
      <c r="C260" s="21">
        <v>4348</v>
      </c>
      <c r="D260" s="22" t="s">
        <v>318</v>
      </c>
      <c r="E260" s="21">
        <f>IFERROR(VLOOKUP(C260,BD!T:U,2,0),0)</f>
        <v>7</v>
      </c>
      <c r="F260" s="21">
        <f>IFERROR(VLOOKUP(C260,BD!T:V,3,0),0)</f>
        <v>20</v>
      </c>
      <c r="G260" s="23">
        <f>VLOOKUP(C260,[1]BIC!$B:$K,10,0)</f>
        <v>2900</v>
      </c>
      <c r="H260" s="74">
        <f>IFERROR(VLOOKUP(C260,BD!T:W,4,0),0)</f>
        <v>1115.61</v>
      </c>
      <c r="I260" s="55">
        <f>H260/G260</f>
        <v>0.384693103448276</v>
      </c>
      <c r="J260" s="24">
        <f>G260-H260</f>
        <v>1784.39</v>
      </c>
      <c r="K260" s="25">
        <f>J260/$C$7</f>
        <v>594.796666666667</v>
      </c>
      <c r="L260" s="26">
        <f>IFERROR(VLOOKUP(C260,BD!Z:AC,4,0),0)</f>
        <v>0</v>
      </c>
      <c r="M260" s="27">
        <f>H260/$B$6*$C$6</f>
        <v>1301.545</v>
      </c>
      <c r="N260" s="28">
        <f>IFERROR(M260/G260,0)</f>
        <v>0.448808620689655</v>
      </c>
    </row>
    <row r="261" spans="2:14" x14ac:dyDescent="0.25">
      <c r="B261" s="21">
        <v>370</v>
      </c>
      <c r="C261" s="21">
        <v>3053</v>
      </c>
      <c r="D261" s="22" t="s">
        <v>416</v>
      </c>
      <c r="E261" s="21">
        <f>IFERROR(VLOOKUP(C261,BD!T:U,2,0),0)</f>
        <v>21</v>
      </c>
      <c r="F261" s="21">
        <f>IFERROR(VLOOKUP(C261,BD!T:V,3,0),0)</f>
        <v>110</v>
      </c>
      <c r="G261" s="23">
        <f>VLOOKUP(C261,[1]BIC!$B:$K,10,0)</f>
        <v>5900</v>
      </c>
      <c r="H261" s="74">
        <f>IFERROR(VLOOKUP(C261,BD!T:W,4,0),0)</f>
        <v>2263.62</v>
      </c>
      <c r="I261" s="55">
        <f>H261/G261</f>
        <v>0.383664406779661</v>
      </c>
      <c r="J261" s="24">
        <f>G261-H261</f>
        <v>3636.38</v>
      </c>
      <c r="K261" s="25">
        <f>J261/$C$7</f>
        <v>1212.12666666667</v>
      </c>
      <c r="L261" s="26">
        <f>IFERROR(VLOOKUP(C261,BD!Z:AC,4,0),0)</f>
        <v>0</v>
      </c>
      <c r="M261" s="27">
        <f>H261/$B$6*$C$6</f>
        <v>2640.89</v>
      </c>
      <c r="N261" s="28">
        <f>IFERROR(M261/G261,0)</f>
        <v>0.447608474576271</v>
      </c>
    </row>
    <row r="262" spans="2:14" x14ac:dyDescent="0.25">
      <c r="B262" s="21">
        <v>320</v>
      </c>
      <c r="C262" s="21">
        <v>2185</v>
      </c>
      <c r="D262" s="22" t="s">
        <v>220</v>
      </c>
      <c r="E262" s="21">
        <f>IFERROR(VLOOKUP(C262,BD!T:U,2,0),0)</f>
        <v>6</v>
      </c>
      <c r="F262" s="21">
        <f>IFERROR(VLOOKUP(C262,BD!T:V,3,0),0)</f>
        <v>24</v>
      </c>
      <c r="G262" s="23">
        <f>VLOOKUP(C262,[1]BIC!$B:$K,10,0)</f>
        <v>1500</v>
      </c>
      <c r="H262" s="74">
        <f>IFERROR(VLOOKUP(C262,BD!T:W,4,0),0)</f>
        <v>674.06</v>
      </c>
      <c r="I262" s="55">
        <f>H262/G262</f>
        <v>0.449373333333333</v>
      </c>
      <c r="J262" s="24">
        <f>G262-H262</f>
        <v>825.94</v>
      </c>
      <c r="K262" s="25">
        <f>J262/$C$7</f>
        <v>275.313333333333</v>
      </c>
      <c r="L262" s="26">
        <f>IFERROR(VLOOKUP(C262,BD!Z:AC,4,0),0)</f>
        <v>42.35</v>
      </c>
      <c r="M262" s="27">
        <f>H262/$B$6*$C$6</f>
        <v>786.403333333333</v>
      </c>
      <c r="N262" s="28">
        <f>IFERROR(M262/G262,0)</f>
        <v>0.524268888888889</v>
      </c>
    </row>
    <row r="263" spans="2:14" x14ac:dyDescent="0.25">
      <c r="B263" s="21">
        <v>450</v>
      </c>
      <c r="C263" s="21">
        <v>9230</v>
      </c>
      <c r="D263" s="22" t="s">
        <v>181</v>
      </c>
      <c r="E263" s="21">
        <f>IFERROR(VLOOKUP(C263,BD!T:U,2,0),0)</f>
        <v>4</v>
      </c>
      <c r="F263" s="21">
        <f>IFERROR(VLOOKUP(C263,BD!T:V,3,0),0)</f>
        <v>121</v>
      </c>
      <c r="G263" s="23">
        <f>VLOOKUP(C263,[1]BIC!$B:$K,10,0)</f>
        <v>4600</v>
      </c>
      <c r="H263" s="74">
        <f>IFERROR(VLOOKUP(C263,BD!T:W,4,0),0)</f>
        <v>1753.79</v>
      </c>
      <c r="I263" s="55">
        <f>H263/G263</f>
        <v>0.381258695652174</v>
      </c>
      <c r="J263" s="24">
        <f>G263-H263</f>
        <v>2846.21</v>
      </c>
      <c r="K263" s="25">
        <f>J263/$C$7</f>
        <v>948.736666666667</v>
      </c>
      <c r="L263" s="26">
        <f>IFERROR(VLOOKUP(C263,BD!Z:AC,4,0),0)</f>
        <v>0</v>
      </c>
      <c r="M263" s="27">
        <f>H263/$B$6*$C$6</f>
        <v>2046.08833333333</v>
      </c>
      <c r="N263" s="28">
        <f>IFERROR(M263/G263,0)</f>
        <v>0.444801811594203</v>
      </c>
    </row>
    <row r="264" spans="2:14" x14ac:dyDescent="0.25">
      <c r="B264" s="21">
        <v>250</v>
      </c>
      <c r="C264" s="21">
        <v>5231</v>
      </c>
      <c r="D264" s="22" t="s">
        <v>320</v>
      </c>
      <c r="E264" s="21">
        <f>IFERROR(VLOOKUP(C264,BD!T:U,2,0),0)</f>
        <v>3</v>
      </c>
      <c r="F264" s="21">
        <f>IFERROR(VLOOKUP(C264,BD!T:V,3,0),0)</f>
        <v>14</v>
      </c>
      <c r="G264" s="23">
        <f>VLOOKUP(C264,[1]BIC!$B:$K,10,0)</f>
        <v>1000</v>
      </c>
      <c r="H264" s="74">
        <f>IFERROR(VLOOKUP(C264,BD!T:W,4,0),0)</f>
        <v>380.45</v>
      </c>
      <c r="I264" s="55">
        <f>H264/G264</f>
        <v>0.38045</v>
      </c>
      <c r="J264" s="24">
        <f>G264-H264</f>
        <v>619.55</v>
      </c>
      <c r="K264" s="25">
        <f>J264/$C$7</f>
        <v>206.516666666667</v>
      </c>
      <c r="L264" s="26">
        <f>IFERROR(VLOOKUP(C264,BD!Z:AC,4,0),0)</f>
        <v>0</v>
      </c>
      <c r="M264" s="27">
        <f>H264/$B$6*$C$6</f>
        <v>443.858333333333</v>
      </c>
      <c r="N264" s="28">
        <f>IFERROR(M264/G264,0)</f>
        <v>0.443858333333333</v>
      </c>
    </row>
    <row r="265" spans="2:14" x14ac:dyDescent="0.25">
      <c r="B265" s="21">
        <v>400</v>
      </c>
      <c r="C265" s="21">
        <v>4224</v>
      </c>
      <c r="D265" s="22" t="s">
        <v>103</v>
      </c>
      <c r="E265" s="21">
        <f>IFERROR(VLOOKUP(C265,BD!T:U,2,0),0)</f>
        <v>5</v>
      </c>
      <c r="F265" s="21">
        <f>IFERROR(VLOOKUP(C265,BD!T:V,3,0),0)</f>
        <v>17</v>
      </c>
      <c r="G265" s="23">
        <f>VLOOKUP(C265,[1]BIC!$B:$K,10,0)</f>
        <v>1000</v>
      </c>
      <c r="H265" s="74">
        <f>IFERROR(VLOOKUP(C265,BD!T:W,4,0),0)</f>
        <v>377.48</v>
      </c>
      <c r="I265" s="55">
        <f>H265/G265</f>
        <v>0.37748</v>
      </c>
      <c r="J265" s="24">
        <f>G265-H265</f>
        <v>622.52</v>
      </c>
      <c r="K265" s="25">
        <f>J265/$C$7</f>
        <v>207.506666666667</v>
      </c>
      <c r="L265" s="26">
        <f>IFERROR(VLOOKUP(C265,BD!Z:AC,4,0),0)</f>
        <v>0</v>
      </c>
      <c r="M265" s="27">
        <f>H265/$B$6*$C$6</f>
        <v>440.393333333333</v>
      </c>
      <c r="N265" s="28">
        <f>IFERROR(M265/G265,0)</f>
        <v>0.440393333333333</v>
      </c>
    </row>
    <row r="266" spans="2:14" x14ac:dyDescent="0.25">
      <c r="B266" s="21">
        <v>220</v>
      </c>
      <c r="C266" s="21">
        <v>3175</v>
      </c>
      <c r="D266" s="22" t="s">
        <v>54</v>
      </c>
      <c r="E266" s="21">
        <f>IFERROR(VLOOKUP(C266,BD!T:U,2,0),0)</f>
        <v>6</v>
      </c>
      <c r="F266" s="21">
        <f>IFERROR(VLOOKUP(C266,BD!T:V,3,0),0)</f>
        <v>46</v>
      </c>
      <c r="G266" s="23">
        <f>VLOOKUP(C266,[1]BIC!$B:$K,10,0)</f>
        <v>5500</v>
      </c>
      <c r="H266" s="74">
        <f>IFERROR(VLOOKUP(C266,BD!T:W,4,0),0)</f>
        <v>2060.42</v>
      </c>
      <c r="I266" s="55">
        <f>H266/G266</f>
        <v>0.374621818181818</v>
      </c>
      <c r="J266" s="24">
        <f>G266-H266</f>
        <v>3439.58</v>
      </c>
      <c r="K266" s="25">
        <f>J266/$C$7</f>
        <v>1146.52666666667</v>
      </c>
      <c r="L266" s="26">
        <f>IFERROR(VLOOKUP(C266,BD!Z:AC,4,0),0)</f>
        <v>0</v>
      </c>
      <c r="M266" s="27">
        <f>H266/$B$6*$C$6</f>
        <v>2403.82333333333</v>
      </c>
      <c r="N266" s="28">
        <f>IFERROR(M266/G266,0)</f>
        <v>0.437058787878788</v>
      </c>
    </row>
    <row r="267" spans="2:14" x14ac:dyDescent="0.25">
      <c r="B267" s="21">
        <v>220</v>
      </c>
      <c r="C267" s="21">
        <v>2343</v>
      </c>
      <c r="D267" s="22" t="s">
        <v>285</v>
      </c>
      <c r="E267" s="21">
        <f>IFERROR(VLOOKUP(C267,BD!T:U,2,0),0)</f>
        <v>7</v>
      </c>
      <c r="F267" s="21">
        <f>IFERROR(VLOOKUP(C267,BD!T:V,3,0),0)</f>
        <v>70</v>
      </c>
      <c r="G267" s="23">
        <f>VLOOKUP(C267,[1]BIC!$B:$K,10,0)</f>
        <v>3700</v>
      </c>
      <c r="H267" s="74">
        <f>IFERROR(VLOOKUP(C267,BD!T:W,4,0),0)</f>
        <v>1378.69</v>
      </c>
      <c r="I267" s="55">
        <f>H267/G267</f>
        <v>0.372618918918919</v>
      </c>
      <c r="J267" s="24">
        <f>G267-H267</f>
        <v>2321.31</v>
      </c>
      <c r="K267" s="25">
        <f>J267/$C$7</f>
        <v>773.77</v>
      </c>
      <c r="L267" s="26">
        <f>IFERROR(VLOOKUP(C267,BD!Z:AC,4,0),0)</f>
        <v>0</v>
      </c>
      <c r="M267" s="27">
        <f>H267/$B$6*$C$6</f>
        <v>1608.47166666667</v>
      </c>
      <c r="N267" s="28">
        <f>IFERROR(M267/G267,0)</f>
        <v>0.434722072072072</v>
      </c>
    </row>
    <row r="268" spans="2:14" x14ac:dyDescent="0.25">
      <c r="B268" s="21">
        <v>320</v>
      </c>
      <c r="C268" s="21">
        <v>3252</v>
      </c>
      <c r="D268" s="22" t="s">
        <v>274</v>
      </c>
      <c r="E268" s="21">
        <f>IFERROR(VLOOKUP(C268,BD!T:U,2,0),0)</f>
        <v>4</v>
      </c>
      <c r="F268" s="21">
        <f>IFERROR(VLOOKUP(C268,BD!T:V,3,0),0)</f>
        <v>17</v>
      </c>
      <c r="G268" s="23">
        <f>VLOOKUP(C268,[1]BIC!$B:$K,10,0)</f>
        <v>1100</v>
      </c>
      <c r="H268" s="74">
        <f>IFERROR(VLOOKUP(C268,BD!T:W,4,0),0)</f>
        <v>404.46</v>
      </c>
      <c r="I268" s="55">
        <f>H268/G268</f>
        <v>0.367690909090909</v>
      </c>
      <c r="J268" s="24">
        <f>G268-H268</f>
        <v>695.54</v>
      </c>
      <c r="K268" s="25">
        <f>J268/$C$7</f>
        <v>231.846666666667</v>
      </c>
      <c r="L268" s="26">
        <f>IFERROR(VLOOKUP(C268,BD!Z:AC,4,0),0)</f>
        <v>126.15</v>
      </c>
      <c r="M268" s="27">
        <f>H268/$B$6*$C$6</f>
        <v>471.87</v>
      </c>
      <c r="N268" s="28">
        <f>IFERROR(M268/G268,0)</f>
        <v>0.428972727272727</v>
      </c>
    </row>
    <row r="269" spans="2:14" x14ac:dyDescent="0.25">
      <c r="B269" s="21">
        <v>450</v>
      </c>
      <c r="C269" s="21">
        <v>4556</v>
      </c>
      <c r="D269" s="22" t="s">
        <v>160</v>
      </c>
      <c r="E269" s="21">
        <f>IFERROR(VLOOKUP(C269,BD!T:U,2,0),0)</f>
        <v>2</v>
      </c>
      <c r="F269" s="21">
        <f>IFERROR(VLOOKUP(C269,BD!T:V,3,0),0)</f>
        <v>22</v>
      </c>
      <c r="G269" s="23">
        <f>VLOOKUP(C269,[1]BIC!$B:$K,10,0)</f>
        <v>1000</v>
      </c>
      <c r="H269" s="74">
        <f>IFERROR(VLOOKUP(C269,BD!T:W,4,0),0)</f>
        <v>363.43</v>
      </c>
      <c r="I269" s="55">
        <f>H269/G269</f>
        <v>0.36343</v>
      </c>
      <c r="J269" s="24">
        <f>G269-H269</f>
        <v>636.57</v>
      </c>
      <c r="K269" s="25">
        <f>J269/$C$7</f>
        <v>212.19</v>
      </c>
      <c r="L269" s="26">
        <f>IFERROR(VLOOKUP(C269,BD!Z:AC,4,0),0)</f>
        <v>91.3</v>
      </c>
      <c r="M269" s="27">
        <f>H269/$B$6*$C$6</f>
        <v>424.001666666667</v>
      </c>
      <c r="N269" s="28">
        <f>IFERROR(M269/G269,0)</f>
        <v>0.424001666666667</v>
      </c>
    </row>
    <row r="270" spans="2:14" x14ac:dyDescent="0.25">
      <c r="B270" s="21">
        <v>104</v>
      </c>
      <c r="C270" s="21">
        <v>3126</v>
      </c>
      <c r="D270" s="22" t="s">
        <v>92</v>
      </c>
      <c r="E270" s="21">
        <f>IFERROR(VLOOKUP(C270,BD!T:U,2,0),0)</f>
        <v>10</v>
      </c>
      <c r="F270" s="21">
        <f>IFERROR(VLOOKUP(C270,BD!T:V,3,0),0)</f>
        <v>38</v>
      </c>
      <c r="G270" s="23">
        <f>VLOOKUP(C270,[1]BIC!$B:$K,10,0)</f>
        <v>4500</v>
      </c>
      <c r="H270" s="74">
        <f>IFERROR(VLOOKUP(C270,BD!T:W,4,0),0)</f>
        <v>1625.55</v>
      </c>
      <c r="I270" s="55">
        <f>H270/G270</f>
        <v>0.361233333333333</v>
      </c>
      <c r="J270" s="24">
        <f>G270-H270</f>
        <v>2874.45</v>
      </c>
      <c r="K270" s="25">
        <f>J270/$C$7</f>
        <v>958.15</v>
      </c>
      <c r="L270" s="26">
        <f>IFERROR(VLOOKUP(C270,BD!Z:AC,4,0),0)</f>
        <v>46.59</v>
      </c>
      <c r="M270" s="27">
        <f>H270/$B$6*$C$6</f>
        <v>1896.475</v>
      </c>
      <c r="N270" s="28">
        <f>IFERROR(M270/G270,0)</f>
        <v>0.421438888888889</v>
      </c>
    </row>
    <row r="271" spans="2:14" x14ac:dyDescent="0.25">
      <c r="B271" s="21">
        <v>104</v>
      </c>
      <c r="C271" s="21">
        <v>4334</v>
      </c>
      <c r="D271" s="22" t="s">
        <v>363</v>
      </c>
      <c r="E271" s="21">
        <f>IFERROR(VLOOKUP(C271,BD!T:U,2,0),0)</f>
        <v>1</v>
      </c>
      <c r="F271" s="21">
        <f>IFERROR(VLOOKUP(C271,BD!T:V,3,0),0)</f>
        <v>28</v>
      </c>
      <c r="G271" s="23">
        <f>VLOOKUP(C271,[1]BIC!$B:$K,10,0)</f>
        <v>1000</v>
      </c>
      <c r="H271" s="74">
        <f>IFERROR(VLOOKUP(C271,BD!T:W,4,0),0)</f>
        <v>358.96</v>
      </c>
      <c r="I271" s="55">
        <f>H271/G271</f>
        <v>0.35896</v>
      </c>
      <c r="J271" s="24">
        <f>G271-H271</f>
        <v>641.04</v>
      </c>
      <c r="K271" s="25">
        <f>J271/$C$7</f>
        <v>213.68</v>
      </c>
      <c r="L271" s="26">
        <f>IFERROR(VLOOKUP(C271,BD!Z:AC,4,0),0)</f>
        <v>0</v>
      </c>
      <c r="M271" s="27">
        <f>H271/$B$6*$C$6</f>
        <v>418.786666666667</v>
      </c>
      <c r="N271" s="28">
        <f>IFERROR(M271/G271,0)</f>
        <v>0.418786666666667</v>
      </c>
    </row>
    <row r="272" spans="2:14" x14ac:dyDescent="0.25">
      <c r="B272" s="21">
        <v>180</v>
      </c>
      <c r="C272" s="21">
        <v>3066</v>
      </c>
      <c r="D272" s="22" t="s">
        <v>373</v>
      </c>
      <c r="E272" s="21">
        <f>IFERROR(VLOOKUP(C272,BD!T:U,2,0),0)</f>
        <v>5</v>
      </c>
      <c r="F272" s="21">
        <f>IFERROR(VLOOKUP(C272,BD!T:V,3,0),0)</f>
        <v>253</v>
      </c>
      <c r="G272" s="23">
        <f>VLOOKUP(C272,[1]BIC!$B:$K,10,0)</f>
        <v>3800</v>
      </c>
      <c r="H272" s="74">
        <f>IFERROR(VLOOKUP(C272,BD!T:W,4,0),0)</f>
        <v>2298.5</v>
      </c>
      <c r="I272" s="55">
        <f>H272/G272</f>
        <v>0.604868421052632</v>
      </c>
      <c r="J272" s="24">
        <f>G272-H272</f>
        <v>1501.5</v>
      </c>
      <c r="K272" s="25">
        <f>J272/$C$7</f>
        <v>500.5</v>
      </c>
      <c r="L272" s="26">
        <f>IFERROR(VLOOKUP(C272,BD!Z:AC,4,0),0)</f>
        <v>0</v>
      </c>
      <c r="M272" s="27">
        <f>H272/$B$6*$C$6</f>
        <v>2681.58333333333</v>
      </c>
      <c r="N272" s="28">
        <f>IFERROR(M272/G272,0)</f>
        <v>0.705679824561404</v>
      </c>
    </row>
    <row r="273" spans="2:14" x14ac:dyDescent="0.25">
      <c r="B273" s="21">
        <v>180</v>
      </c>
      <c r="C273" s="21">
        <v>1840</v>
      </c>
      <c r="D273" s="22" t="s">
        <v>370</v>
      </c>
      <c r="E273" s="21">
        <f>IFERROR(VLOOKUP(C273,BD!T:U,2,0),0)</f>
        <v>16</v>
      </c>
      <c r="F273" s="21">
        <f>IFERROR(VLOOKUP(C273,BD!T:V,3,0),0)</f>
        <v>43</v>
      </c>
      <c r="G273" s="23">
        <f>VLOOKUP(C273,[1]BIC!$B:$K,10,0)</f>
        <v>3800</v>
      </c>
      <c r="H273" s="74">
        <f>IFERROR(VLOOKUP(C273,BD!T:W,4,0),0)</f>
        <v>1348.16</v>
      </c>
      <c r="I273" s="55">
        <f>H273/G273</f>
        <v>0.354778947368421</v>
      </c>
      <c r="J273" s="24">
        <f>G273-H273</f>
        <v>2451.84</v>
      </c>
      <c r="K273" s="25">
        <f>J273/$C$7</f>
        <v>817.28</v>
      </c>
      <c r="L273" s="26">
        <f>IFERROR(VLOOKUP(C273,BD!Z:AC,4,0),0)</f>
        <v>0</v>
      </c>
      <c r="M273" s="27">
        <f>H273/$B$6*$C$6</f>
        <v>1572.85333333333</v>
      </c>
      <c r="N273" s="28">
        <f>IFERROR(M273/G273,0)</f>
        <v>0.413908771929825</v>
      </c>
    </row>
    <row r="274" spans="2:14" x14ac:dyDescent="0.25">
      <c r="B274" s="21">
        <v>300</v>
      </c>
      <c r="C274" s="21">
        <v>8126</v>
      </c>
      <c r="D274" s="22" t="s">
        <v>398</v>
      </c>
      <c r="E274" s="21">
        <f>IFERROR(VLOOKUP(C274,BD!T:U,2,0),0)</f>
        <v>1</v>
      </c>
      <c r="F274" s="21">
        <f>IFERROR(VLOOKUP(C274,BD!T:V,3,0),0)</f>
        <v>10</v>
      </c>
      <c r="G274" s="23">
        <f>VLOOKUP(C274,[1]BIC!$B:$K,10,0)</f>
        <v>1000</v>
      </c>
      <c r="H274" s="74">
        <f>IFERROR(VLOOKUP(C274,BD!T:W,4,0),0)</f>
        <v>346.7</v>
      </c>
      <c r="I274" s="55">
        <f>H274/G274</f>
        <v>0.3467</v>
      </c>
      <c r="J274" s="24">
        <f>G274-H274</f>
        <v>653.3</v>
      </c>
      <c r="K274" s="25">
        <f>J274/$C$7</f>
        <v>217.766666666667</v>
      </c>
      <c r="L274" s="26">
        <f>IFERROR(VLOOKUP(C274,BD!Z:AC,4,0),0)</f>
        <v>0</v>
      </c>
      <c r="M274" s="27">
        <f>H274/$B$6*$C$6</f>
        <v>404.483333333333</v>
      </c>
      <c r="N274" s="28">
        <f>IFERROR(M274/G274,0)</f>
        <v>0.404483333333333</v>
      </c>
    </row>
    <row r="275" spans="2:14" x14ac:dyDescent="0.25">
      <c r="B275" s="21">
        <v>650</v>
      </c>
      <c r="C275" s="21">
        <v>6553</v>
      </c>
      <c r="D275" s="22" t="s">
        <v>426</v>
      </c>
      <c r="E275" s="21">
        <f>IFERROR(VLOOKUP(C275,BD!T:U,2,0),0)</f>
        <v>3</v>
      </c>
      <c r="F275" s="21">
        <f>IFERROR(VLOOKUP(C275,BD!T:V,3,0),0)</f>
        <v>10</v>
      </c>
      <c r="G275" s="23">
        <f>VLOOKUP(C275,[1]BIC!$B:$K,10,0)</f>
        <v>1000</v>
      </c>
      <c r="H275" s="74">
        <f>IFERROR(VLOOKUP(C275,BD!T:W,4,0),0)</f>
        <v>342.48</v>
      </c>
      <c r="I275" s="55">
        <f>H275/G275</f>
        <v>0.34248</v>
      </c>
      <c r="J275" s="24">
        <f>G275-H275</f>
        <v>657.52</v>
      </c>
      <c r="K275" s="25">
        <f>J275/$C$7</f>
        <v>219.173333333333</v>
      </c>
      <c r="L275" s="26">
        <f>IFERROR(VLOOKUP(C275,BD!Z:AC,4,0),0)</f>
        <v>0</v>
      </c>
      <c r="M275" s="27">
        <f>H275/$B$6*$C$6</f>
        <v>399.56</v>
      </c>
      <c r="N275" s="28">
        <f>IFERROR(M275/G275,0)</f>
        <v>0.39956</v>
      </c>
    </row>
    <row r="276" spans="2:14" x14ac:dyDescent="0.25">
      <c r="B276" s="21">
        <v>280</v>
      </c>
      <c r="C276" s="21">
        <v>2896</v>
      </c>
      <c r="D276" s="22" t="s">
        <v>127</v>
      </c>
      <c r="E276" s="21">
        <f>IFERROR(VLOOKUP(C276,BD!T:U,2,0),0)</f>
        <v>5</v>
      </c>
      <c r="F276" s="21">
        <f>IFERROR(VLOOKUP(C276,BD!T:V,3,0),0)</f>
        <v>15</v>
      </c>
      <c r="G276" s="23">
        <f>VLOOKUP(C276,[1]BIC!$B:$K,10,0)</f>
        <v>1000</v>
      </c>
      <c r="H276" s="74">
        <f>IFERROR(VLOOKUP(C276,BD!T:W,4,0),0)</f>
        <v>340.24</v>
      </c>
      <c r="I276" s="55">
        <f>H276/G276</f>
        <v>0.34024</v>
      </c>
      <c r="J276" s="24">
        <f>G276-H276</f>
        <v>659.76</v>
      </c>
      <c r="K276" s="25">
        <f>J276/$C$7</f>
        <v>219.92</v>
      </c>
      <c r="L276" s="26">
        <f>IFERROR(VLOOKUP(C276,BD!Z:AC,4,0),0)</f>
        <v>0</v>
      </c>
      <c r="M276" s="27">
        <f>H276/$B$6*$C$6</f>
        <v>396.946666666667</v>
      </c>
      <c r="N276" s="28">
        <f>IFERROR(M276/G276,0)</f>
        <v>0.396946666666667</v>
      </c>
    </row>
    <row r="277" spans="2:14" x14ac:dyDescent="0.25">
      <c r="B277" s="21">
        <v>220</v>
      </c>
      <c r="C277" s="21">
        <v>2324</v>
      </c>
      <c r="D277" s="22" t="s">
        <v>82</v>
      </c>
      <c r="E277" s="21">
        <f>IFERROR(VLOOKUP(C277,BD!T:U,2,0),0)</f>
        <v>7</v>
      </c>
      <c r="F277" s="21">
        <f>IFERROR(VLOOKUP(C277,BD!T:V,3,0),0)</f>
        <v>40</v>
      </c>
      <c r="G277" s="23">
        <f>VLOOKUP(C277,[1]BIC!$B:$K,10,0)</f>
        <v>2400</v>
      </c>
      <c r="H277" s="74">
        <f>IFERROR(VLOOKUP(C277,BD!T:W,4,0),0)</f>
        <v>815</v>
      </c>
      <c r="I277" s="55">
        <f>H277/G277</f>
        <v>0.339583333333333</v>
      </c>
      <c r="J277" s="24">
        <f>G277-H277</f>
        <v>1585</v>
      </c>
      <c r="K277" s="25">
        <f>J277/$C$7</f>
        <v>528.333333333333</v>
      </c>
      <c r="L277" s="26">
        <f>IFERROR(VLOOKUP(C277,BD!Z:AC,4,0),0)</f>
        <v>0</v>
      </c>
      <c r="M277" s="27">
        <f>H277/$B$6*$C$6</f>
        <v>950.833333333333</v>
      </c>
      <c r="N277" s="28">
        <f>IFERROR(M277/G277,0)</f>
        <v>0.396180555555556</v>
      </c>
    </row>
    <row r="278" spans="2:14" x14ac:dyDescent="0.25">
      <c r="B278" s="21">
        <v>777</v>
      </c>
      <c r="C278" s="21">
        <v>9151</v>
      </c>
      <c r="D278" s="22" t="s">
        <v>364</v>
      </c>
      <c r="E278" s="21">
        <f>IFERROR(VLOOKUP(C278,BD!T:U,2,0),0)</f>
        <v>16</v>
      </c>
      <c r="F278" s="21">
        <f>IFERROR(VLOOKUP(C278,BD!T:V,3,0),0)</f>
        <v>30</v>
      </c>
      <c r="G278" s="23">
        <f>VLOOKUP(C278,[1]BIC!$B:$K,10,0)</f>
        <v>3500</v>
      </c>
      <c r="H278" s="74">
        <f>IFERROR(VLOOKUP(C278,BD!T:W,4,0),0)</f>
        <v>1183.55</v>
      </c>
      <c r="I278" s="55">
        <f>H278/G278</f>
        <v>0.338157142857143</v>
      </c>
      <c r="J278" s="24">
        <f>G278-H278</f>
        <v>2316.45</v>
      </c>
      <c r="K278" s="25">
        <f>J278/$C$7</f>
        <v>772.15</v>
      </c>
      <c r="L278" s="26">
        <f>IFERROR(VLOOKUP(C278,BD!Z:AC,4,0),0)</f>
        <v>5.69</v>
      </c>
      <c r="M278" s="27">
        <f>H278/$B$6*$C$6</f>
        <v>1380.80833333333</v>
      </c>
      <c r="N278" s="28">
        <f>IFERROR(M278/G278,0)</f>
        <v>0.394516666666667</v>
      </c>
    </row>
    <row r="279" spans="2:14" x14ac:dyDescent="0.25">
      <c r="B279" s="21">
        <v>260</v>
      </c>
      <c r="C279" s="21">
        <v>2621</v>
      </c>
      <c r="D279" s="22" t="s">
        <v>237</v>
      </c>
      <c r="E279" s="21">
        <f>IFERROR(VLOOKUP(C279,BD!T:U,2,0),0)</f>
        <v>13</v>
      </c>
      <c r="F279" s="21">
        <f>IFERROR(VLOOKUP(C279,BD!T:V,3,0),0)</f>
        <v>63</v>
      </c>
      <c r="G279" s="23">
        <f>VLOOKUP(C279,[1]BIC!$B:$K,10,0)</f>
        <v>8300</v>
      </c>
      <c r="H279" s="74">
        <f>IFERROR(VLOOKUP(C279,BD!T:W,4,0),0)</f>
        <v>2778.59</v>
      </c>
      <c r="I279" s="55">
        <f>H279/G279</f>
        <v>0.334769879518072</v>
      </c>
      <c r="J279" s="24">
        <f>G279-H279</f>
        <v>5521.41</v>
      </c>
      <c r="K279" s="25">
        <f>J279/$C$7</f>
        <v>1840.47</v>
      </c>
      <c r="L279" s="26">
        <f>IFERROR(VLOOKUP(C279,BD!Z:AC,4,0),0)</f>
        <v>0</v>
      </c>
      <c r="M279" s="27">
        <f>H279/$B$6*$C$6</f>
        <v>3241.68833333333</v>
      </c>
      <c r="N279" s="28">
        <f>IFERROR(M279/G279,0)</f>
        <v>0.390564859437751</v>
      </c>
    </row>
    <row r="280" spans="2:14" x14ac:dyDescent="0.25">
      <c r="B280" s="21">
        <v>340</v>
      </c>
      <c r="C280" s="21">
        <v>3495</v>
      </c>
      <c r="D280" s="22" t="s">
        <v>410</v>
      </c>
      <c r="E280" s="21">
        <f>IFERROR(VLOOKUP(C280,BD!T:U,2,0),0)</f>
        <v>2</v>
      </c>
      <c r="F280" s="21">
        <f>IFERROR(VLOOKUP(C280,BD!T:V,3,0),0)</f>
        <v>15</v>
      </c>
      <c r="G280" s="23">
        <f>VLOOKUP(C280,[1]BIC!$B:$K,10,0)</f>
        <v>2600</v>
      </c>
      <c r="H280" s="74">
        <f>IFERROR(VLOOKUP(C280,BD!T:W,4,0),0)</f>
        <v>859.79</v>
      </c>
      <c r="I280" s="55">
        <f>H280/G280</f>
        <v>0.330688461538462</v>
      </c>
      <c r="J280" s="24">
        <f>G280-H280</f>
        <v>1740.21</v>
      </c>
      <c r="K280" s="25">
        <f>J280/$C$7</f>
        <v>580.07</v>
      </c>
      <c r="L280" s="26">
        <f>IFERROR(VLOOKUP(C280,BD!Z:AC,4,0),0)</f>
        <v>0</v>
      </c>
      <c r="M280" s="27">
        <f>H280/$B$6*$C$6</f>
        <v>1003.08833333333</v>
      </c>
      <c r="N280" s="28">
        <f>IFERROR(M280/G280,0)</f>
        <v>0.385803205128205</v>
      </c>
    </row>
    <row r="281" spans="2:14" x14ac:dyDescent="0.25">
      <c r="B281" s="21">
        <v>370</v>
      </c>
      <c r="C281" s="21">
        <v>3848</v>
      </c>
      <c r="D281" s="22" t="s">
        <v>417</v>
      </c>
      <c r="E281" s="21">
        <f>IFERROR(VLOOKUP(C281,BD!T:U,2,0),0)</f>
        <v>10</v>
      </c>
      <c r="F281" s="21">
        <f>IFERROR(VLOOKUP(C281,BD!T:V,3,0),0)</f>
        <v>143</v>
      </c>
      <c r="G281" s="23">
        <f>VLOOKUP(C281,[1]BIC!$B:$K,10,0)</f>
        <v>9300</v>
      </c>
      <c r="H281" s="74">
        <f>IFERROR(VLOOKUP(C281,BD!T:W,4,0),0)</f>
        <v>4003.56</v>
      </c>
      <c r="I281" s="55">
        <f>H281/G281</f>
        <v>0.430490322580645</v>
      </c>
      <c r="J281" s="24">
        <f>G281-H281</f>
        <v>5296.44</v>
      </c>
      <c r="K281" s="25">
        <f>J281/$C$7</f>
        <v>1765.48</v>
      </c>
      <c r="L281" s="26">
        <f>IFERROR(VLOOKUP(C281,BD!Z:AC,4,0),0)</f>
        <v>0</v>
      </c>
      <c r="M281" s="27">
        <f>H281/$B$6*$C$6</f>
        <v>4670.82</v>
      </c>
      <c r="N281" s="28">
        <f>IFERROR(M281/G281,0)</f>
        <v>0.502238709677419</v>
      </c>
    </row>
    <row r="282" spans="2:14" x14ac:dyDescent="0.25">
      <c r="B282" s="21">
        <v>180</v>
      </c>
      <c r="C282" s="21">
        <v>1975</v>
      </c>
      <c r="D282" s="22" t="s">
        <v>48</v>
      </c>
      <c r="E282" s="21">
        <f>IFERROR(VLOOKUP(C282,BD!T:U,2,0),0)</f>
        <v>6</v>
      </c>
      <c r="F282" s="21">
        <f>IFERROR(VLOOKUP(C282,BD!T:V,3,0),0)</f>
        <v>26</v>
      </c>
      <c r="G282" s="23">
        <f>VLOOKUP(C282,[1]BIC!$B:$K,10,0)</f>
        <v>2000</v>
      </c>
      <c r="H282" s="74">
        <f>IFERROR(VLOOKUP(C282,BD!T:W,4,0),0)</f>
        <v>656.26</v>
      </c>
      <c r="I282" s="55">
        <f>H282/G282</f>
        <v>0.32813</v>
      </c>
      <c r="J282" s="24">
        <f>G282-H282</f>
        <v>1343.74</v>
      </c>
      <c r="K282" s="25">
        <f>J282/$C$7</f>
        <v>447.913333333333</v>
      </c>
      <c r="L282" s="26">
        <f>IFERROR(VLOOKUP(C282,BD!Z:AC,4,0),0)</f>
        <v>0</v>
      </c>
      <c r="M282" s="27">
        <f>H282/$B$6*$C$6</f>
        <v>765.636666666667</v>
      </c>
      <c r="N282" s="28">
        <f>IFERROR(M282/G282,0)</f>
        <v>0.382818333333333</v>
      </c>
    </row>
    <row r="283" spans="2:14" x14ac:dyDescent="0.25">
      <c r="B283" s="21">
        <v>250</v>
      </c>
      <c r="C283" s="21">
        <v>5204</v>
      </c>
      <c r="D283" s="22" t="s">
        <v>357</v>
      </c>
      <c r="E283" s="21">
        <f>IFERROR(VLOOKUP(C283,BD!T:U,2,0),0)</f>
        <v>6</v>
      </c>
      <c r="F283" s="21">
        <f>IFERROR(VLOOKUP(C283,BD!T:V,3,0),0)</f>
        <v>16</v>
      </c>
      <c r="G283" s="23">
        <f>VLOOKUP(C283,[1]BIC!$B:$K,10,0)</f>
        <v>2700</v>
      </c>
      <c r="H283" s="74">
        <f>IFERROR(VLOOKUP(C283,BD!T:W,4,0),0)</f>
        <v>879.85</v>
      </c>
      <c r="I283" s="55">
        <f>H283/G283</f>
        <v>0.32587037037037</v>
      </c>
      <c r="J283" s="24">
        <f>G283-H283</f>
        <v>1820.15</v>
      </c>
      <c r="K283" s="25">
        <f>J283/$C$7</f>
        <v>606.716666666667</v>
      </c>
      <c r="L283" s="26">
        <f>IFERROR(VLOOKUP(C283,BD!Z:AC,4,0),0)</f>
        <v>192.91</v>
      </c>
      <c r="M283" s="27">
        <f>H283/$B$6*$C$6</f>
        <v>1026.49166666667</v>
      </c>
      <c r="N283" s="28">
        <f>IFERROR(M283/G283,0)</f>
        <v>0.380182098765432</v>
      </c>
    </row>
    <row r="284" spans="2:14" x14ac:dyDescent="0.25">
      <c r="B284" s="21">
        <v>290</v>
      </c>
      <c r="C284" s="21">
        <v>3063</v>
      </c>
      <c r="D284" s="22" t="s">
        <v>130</v>
      </c>
      <c r="E284" s="21">
        <f>IFERROR(VLOOKUP(C284,BD!T:U,2,0),0)</f>
        <v>9</v>
      </c>
      <c r="F284" s="21">
        <f>IFERROR(VLOOKUP(C284,BD!T:V,3,0),0)</f>
        <v>19</v>
      </c>
      <c r="G284" s="23">
        <f>VLOOKUP(C284,[1]BIC!$B:$K,10,0)</f>
        <v>3900</v>
      </c>
      <c r="H284" s="74">
        <f>IFERROR(VLOOKUP(C284,BD!T:W,4,0),0)</f>
        <v>1270.67</v>
      </c>
      <c r="I284" s="55">
        <f>H284/G284</f>
        <v>0.325812820512821</v>
      </c>
      <c r="J284" s="24">
        <f>G284-H284</f>
        <v>2629.33</v>
      </c>
      <c r="K284" s="25">
        <f>J284/$C$7</f>
        <v>876.443333333333</v>
      </c>
      <c r="L284" s="26">
        <f>IFERROR(VLOOKUP(C284,BD!Z:AC,4,0),0)</f>
        <v>0</v>
      </c>
      <c r="M284" s="27">
        <f>H284/$B$6*$C$6</f>
        <v>1482.44833333333</v>
      </c>
      <c r="N284" s="28">
        <f>IFERROR(M284/G284,0)</f>
        <v>0.380114957264957</v>
      </c>
    </row>
    <row r="285" spans="2:14" x14ac:dyDescent="0.25">
      <c r="B285" s="21">
        <v>555</v>
      </c>
      <c r="C285" s="21">
        <v>6064</v>
      </c>
      <c r="D285" s="22" t="s">
        <v>423</v>
      </c>
      <c r="E285" s="21">
        <f>IFERROR(VLOOKUP(C285,BD!T:U,2,0),0)</f>
        <v>3</v>
      </c>
      <c r="F285" s="21">
        <f>IFERROR(VLOOKUP(C285,BD!T:V,3,0),0)</f>
        <v>7</v>
      </c>
      <c r="G285" s="23">
        <f>VLOOKUP(C285,[1]BIC!$B:$K,10,0)</f>
        <v>1000</v>
      </c>
      <c r="H285" s="74">
        <f>IFERROR(VLOOKUP(C285,BD!T:W,4,0),0)</f>
        <v>323.62</v>
      </c>
      <c r="I285" s="55">
        <f>H285/G285</f>
        <v>0.32362</v>
      </c>
      <c r="J285" s="24">
        <f>G285-H285</f>
        <v>676.38</v>
      </c>
      <c r="K285" s="25">
        <f>J285/$C$7</f>
        <v>225.46</v>
      </c>
      <c r="L285" s="26">
        <f>IFERROR(VLOOKUP(C285,BD!Z:AC,4,0),0)</f>
        <v>0</v>
      </c>
      <c r="M285" s="27">
        <f>H285/$B$6*$C$6</f>
        <v>377.556666666667</v>
      </c>
      <c r="N285" s="28">
        <f>IFERROR(M285/G285,0)</f>
        <v>0.377556666666667</v>
      </c>
    </row>
    <row r="286" spans="2:14" x14ac:dyDescent="0.25">
      <c r="B286" s="21">
        <v>340</v>
      </c>
      <c r="C286" s="21">
        <v>8148</v>
      </c>
      <c r="D286" s="22" t="s">
        <v>59</v>
      </c>
      <c r="E286" s="21">
        <f>IFERROR(VLOOKUP(C286,BD!T:U,2,0),0)</f>
        <v>3</v>
      </c>
      <c r="F286" s="21">
        <f>IFERROR(VLOOKUP(C286,BD!T:V,3,0),0)</f>
        <v>14</v>
      </c>
      <c r="G286" s="23">
        <f>VLOOKUP(C286,[1]BIC!$B:$K,10,0)</f>
        <v>1000</v>
      </c>
      <c r="H286" s="74">
        <f>IFERROR(VLOOKUP(C286,BD!T:W,4,0),0)</f>
        <v>322.73</v>
      </c>
      <c r="I286" s="55">
        <f>H286/G286</f>
        <v>0.32273</v>
      </c>
      <c r="J286" s="24">
        <f>G286-H286</f>
        <v>677.27</v>
      </c>
      <c r="K286" s="25">
        <f>J286/$C$7</f>
        <v>225.756666666667</v>
      </c>
      <c r="L286" s="26">
        <f>IFERROR(VLOOKUP(C286,BD!Z:AC,4,0),0)</f>
        <v>0</v>
      </c>
      <c r="M286" s="27">
        <f>H286/$B$6*$C$6</f>
        <v>376.518333333333</v>
      </c>
      <c r="N286" s="28">
        <f>IFERROR(M286/G286,0)</f>
        <v>0.376518333333333</v>
      </c>
    </row>
    <row r="287" spans="2:14" x14ac:dyDescent="0.25">
      <c r="B287" s="21">
        <v>260</v>
      </c>
      <c r="C287" s="21">
        <v>2642</v>
      </c>
      <c r="D287" s="22" t="s">
        <v>61</v>
      </c>
      <c r="E287" s="21">
        <f>IFERROR(VLOOKUP(C287,BD!T:U,2,0),0)</f>
        <v>7</v>
      </c>
      <c r="F287" s="21">
        <f>IFERROR(VLOOKUP(C287,BD!T:V,3,0),0)</f>
        <v>60</v>
      </c>
      <c r="G287" s="23">
        <f>VLOOKUP(C287,[1]BIC!$B:$K,10,0)</f>
        <v>4600</v>
      </c>
      <c r="H287" s="74">
        <f>IFERROR(VLOOKUP(C287,BD!T:W,4,0),0)</f>
        <v>1483.66</v>
      </c>
      <c r="I287" s="55">
        <f>H287/G287</f>
        <v>0.322534782608696</v>
      </c>
      <c r="J287" s="24">
        <f>G287-H287</f>
        <v>3116.34</v>
      </c>
      <c r="K287" s="25">
        <f>J287/$C$7</f>
        <v>1038.78</v>
      </c>
      <c r="L287" s="26">
        <f>IFERROR(VLOOKUP(C287,BD!Z:AC,4,0),0)</f>
        <v>228.14</v>
      </c>
      <c r="M287" s="27">
        <f>H287/$B$6*$C$6</f>
        <v>1730.93666666667</v>
      </c>
      <c r="N287" s="28">
        <f>IFERROR(M287/G287,0)</f>
        <v>0.376290579710145</v>
      </c>
    </row>
    <row r="288" spans="2:14" x14ac:dyDescent="0.25">
      <c r="B288" s="21">
        <v>450</v>
      </c>
      <c r="C288" s="21">
        <v>4558</v>
      </c>
      <c r="D288" s="22" t="s">
        <v>576</v>
      </c>
      <c r="E288" s="21">
        <f>IFERROR(VLOOKUP(C288,BD!T:U,2,0),0)</f>
        <v>3</v>
      </c>
      <c r="F288" s="21">
        <f>IFERROR(VLOOKUP(C288,BD!T:V,3,0),0)</f>
        <v>8</v>
      </c>
      <c r="G288" s="23">
        <f>VLOOKUP(C288,[1]BIC!$B:$K,10,0)</f>
        <v>1000</v>
      </c>
      <c r="H288" s="74">
        <f>IFERROR(VLOOKUP(C288,BD!T:W,4,0),0)</f>
        <v>319.75</v>
      </c>
      <c r="I288" s="55">
        <f>H288/G288</f>
        <v>0.31975</v>
      </c>
      <c r="J288" s="24">
        <f>G288-H288</f>
        <v>680.25</v>
      </c>
      <c r="K288" s="25">
        <f>J288/$C$7</f>
        <v>226.75</v>
      </c>
      <c r="L288" s="26">
        <f>IFERROR(VLOOKUP(C288,BD!Z:AC,4,0),0)</f>
        <v>0</v>
      </c>
      <c r="M288" s="27">
        <f>H288/$B$6*$C$6</f>
        <v>373.041666666667</v>
      </c>
      <c r="N288" s="28">
        <f>IFERROR(M288/G288,0)</f>
        <v>0.373041666666667</v>
      </c>
    </row>
    <row r="289" spans="2:14" x14ac:dyDescent="0.25">
      <c r="B289" s="21">
        <v>220</v>
      </c>
      <c r="C289" s="21">
        <v>9300</v>
      </c>
      <c r="D289" s="22" t="s">
        <v>120</v>
      </c>
      <c r="E289" s="21">
        <f>IFERROR(VLOOKUP(C289,BD!T:U,2,0),0)</f>
        <v>2</v>
      </c>
      <c r="F289" s="21">
        <f>IFERROR(VLOOKUP(C289,BD!T:V,3,0),0)</f>
        <v>12</v>
      </c>
      <c r="G289" s="23">
        <f>VLOOKUP(C289,[1]BIC!$B:$K,10,0)</f>
        <v>2300</v>
      </c>
      <c r="H289" s="74">
        <f>IFERROR(VLOOKUP(C289,BD!T:W,4,0),0)</f>
        <v>734.19</v>
      </c>
      <c r="I289" s="55">
        <f>H289/G289</f>
        <v>0.319213043478261</v>
      </c>
      <c r="J289" s="24">
        <f>G289-H289</f>
        <v>1565.81</v>
      </c>
      <c r="K289" s="25">
        <f>J289/$C$7</f>
        <v>521.936666666667</v>
      </c>
      <c r="L289" s="26">
        <f>IFERROR(VLOOKUP(C289,BD!Z:AC,4,0),0)</f>
        <v>0</v>
      </c>
      <c r="M289" s="27">
        <f>H289/$B$6*$C$6</f>
        <v>856.555</v>
      </c>
      <c r="N289" s="28">
        <f>IFERROR(M289/G289,0)</f>
        <v>0.372415217391304</v>
      </c>
    </row>
    <row r="290" spans="2:14" x14ac:dyDescent="0.25">
      <c r="B290" s="21">
        <v>4980</v>
      </c>
      <c r="C290" s="21">
        <v>3194</v>
      </c>
      <c r="D290" s="22" t="s">
        <v>76</v>
      </c>
      <c r="E290" s="21">
        <f>IFERROR(VLOOKUP(C290,BD!T:U,2,0),0)</f>
        <v>5</v>
      </c>
      <c r="F290" s="21">
        <f>IFERROR(VLOOKUP(C290,BD!T:V,3,0),0)</f>
        <v>49</v>
      </c>
      <c r="G290" s="23">
        <f>VLOOKUP(C290,[1]BIC!$B:$K,10,0)</f>
        <v>2800</v>
      </c>
      <c r="H290" s="74">
        <f>IFERROR(VLOOKUP(C290,BD!T:W,4,0),0)</f>
        <v>893.61</v>
      </c>
      <c r="I290" s="55">
        <f>H290/G290</f>
        <v>0.319146428571429</v>
      </c>
      <c r="J290" s="24">
        <f>G290-H290</f>
        <v>1906.39</v>
      </c>
      <c r="K290" s="25">
        <f>J290/$C$7</f>
        <v>635.463333333333</v>
      </c>
      <c r="L290" s="26">
        <f>IFERROR(VLOOKUP(C290,BD!Z:AC,4,0),0)</f>
        <v>84.7</v>
      </c>
      <c r="M290" s="27">
        <f>H290/$B$6*$C$6</f>
        <v>1042.545</v>
      </c>
      <c r="N290" s="28">
        <f>IFERROR(M290/G290,0)</f>
        <v>0.3723375</v>
      </c>
    </row>
    <row r="291" spans="2:14" x14ac:dyDescent="0.25">
      <c r="B291" s="21">
        <v>340</v>
      </c>
      <c r="C291" s="21">
        <v>3471</v>
      </c>
      <c r="D291" s="22" t="s">
        <v>135</v>
      </c>
      <c r="E291" s="21">
        <f>IFERROR(VLOOKUP(C291,BD!T:U,2,0),0)</f>
        <v>7</v>
      </c>
      <c r="F291" s="21">
        <f>IFERROR(VLOOKUP(C291,BD!T:V,3,0),0)</f>
        <v>18</v>
      </c>
      <c r="G291" s="23">
        <f>VLOOKUP(C291,[1]BIC!$B:$K,10,0)</f>
        <v>2300</v>
      </c>
      <c r="H291" s="74">
        <f>IFERROR(VLOOKUP(C291,BD!T:W,4,0),0)</f>
        <v>733.87</v>
      </c>
      <c r="I291" s="55">
        <f>H291/G291</f>
        <v>0.319073913043478</v>
      </c>
      <c r="J291" s="24">
        <f>G291-H291</f>
        <v>1566.13</v>
      </c>
      <c r="K291" s="25">
        <f>J291/$C$7</f>
        <v>522.043333333333</v>
      </c>
      <c r="L291" s="26">
        <f>IFERROR(VLOOKUP(C291,BD!Z:AC,4,0),0)</f>
        <v>0</v>
      </c>
      <c r="M291" s="27">
        <f>H291/$B$6*$C$6</f>
        <v>856.181666666667</v>
      </c>
      <c r="N291" s="28">
        <f>IFERROR(M291/G291,0)</f>
        <v>0.372252898550725</v>
      </c>
    </row>
    <row r="292" spans="2:14" x14ac:dyDescent="0.25">
      <c r="B292" s="21">
        <v>260</v>
      </c>
      <c r="C292" s="21">
        <v>2683</v>
      </c>
      <c r="D292" s="22" t="s">
        <v>174</v>
      </c>
      <c r="E292" s="21">
        <f>IFERROR(VLOOKUP(C292,BD!T:U,2,0),0)</f>
        <v>2</v>
      </c>
      <c r="F292" s="21">
        <f>IFERROR(VLOOKUP(C292,BD!T:V,3,0),0)</f>
        <v>19</v>
      </c>
      <c r="G292" s="23">
        <f>VLOOKUP(C292,[1]BIC!$B:$K,10,0)</f>
        <v>1100</v>
      </c>
      <c r="H292" s="74">
        <f>IFERROR(VLOOKUP(C292,BD!T:W,4,0),0)</f>
        <v>346.38</v>
      </c>
      <c r="I292" s="55">
        <f>H292/G292</f>
        <v>0.314890909090909</v>
      </c>
      <c r="J292" s="24">
        <f>G292-H292</f>
        <v>753.62</v>
      </c>
      <c r="K292" s="25">
        <f>J292/$C$7</f>
        <v>251.206666666667</v>
      </c>
      <c r="L292" s="26">
        <f>IFERROR(VLOOKUP(C292,BD!Z:AC,4,0),0)</f>
        <v>0</v>
      </c>
      <c r="M292" s="27">
        <f>H292/$B$6*$C$6</f>
        <v>404.11</v>
      </c>
      <c r="N292" s="28">
        <f>IFERROR(M292/G292,0)</f>
        <v>0.367372727272727</v>
      </c>
    </row>
    <row r="293" spans="2:14" x14ac:dyDescent="0.25">
      <c r="B293" s="21">
        <v>260</v>
      </c>
      <c r="C293" s="21">
        <v>2637</v>
      </c>
      <c r="D293" s="22" t="s">
        <v>179</v>
      </c>
      <c r="E293" s="21">
        <f>IFERROR(VLOOKUP(C293,BD!T:U,2,0),0)</f>
        <v>11</v>
      </c>
      <c r="F293" s="21">
        <f>IFERROR(VLOOKUP(C293,BD!T:V,3,0),0)</f>
        <v>16</v>
      </c>
      <c r="G293" s="23">
        <f>VLOOKUP(C293,[1]BIC!$B:$K,10,0)</f>
        <v>3700</v>
      </c>
      <c r="H293" s="74">
        <f>IFERROR(VLOOKUP(C293,BD!T:W,4,0),0)</f>
        <v>1156.7</v>
      </c>
      <c r="I293" s="55">
        <f>H293/G293</f>
        <v>0.312621621621622</v>
      </c>
      <c r="J293" s="24">
        <f>G293-H293</f>
        <v>2543.3</v>
      </c>
      <c r="K293" s="25">
        <f>J293/$C$7</f>
        <v>847.766666666667</v>
      </c>
      <c r="L293" s="26">
        <f>IFERROR(VLOOKUP(C293,BD!Z:AC,4,0),0)</f>
        <v>46.59</v>
      </c>
      <c r="M293" s="27">
        <f>H293/$B$6*$C$6</f>
        <v>1349.48333333333</v>
      </c>
      <c r="N293" s="28">
        <f>IFERROR(M293/G293,0)</f>
        <v>0.364725225225225</v>
      </c>
    </row>
    <row r="294" spans="2:14" x14ac:dyDescent="0.25">
      <c r="B294" s="21">
        <v>400</v>
      </c>
      <c r="C294" s="21">
        <v>4237</v>
      </c>
      <c r="D294" s="22" t="s">
        <v>157</v>
      </c>
      <c r="E294" s="21">
        <f>IFERROR(VLOOKUP(C294,BD!T:U,2,0),0)</f>
        <v>3</v>
      </c>
      <c r="F294" s="21">
        <f>IFERROR(VLOOKUP(C294,BD!T:V,3,0),0)</f>
        <v>15</v>
      </c>
      <c r="G294" s="23">
        <f>VLOOKUP(C294,[1]BIC!$B:$K,10,0)</f>
        <v>1000</v>
      </c>
      <c r="H294" s="74">
        <f>IFERROR(VLOOKUP(C294,BD!T:W,4,0),0)</f>
        <v>303.07</v>
      </c>
      <c r="I294" s="55">
        <f>H294/G294</f>
        <v>0.30307</v>
      </c>
      <c r="J294" s="24">
        <f>G294-H294</f>
        <v>696.93</v>
      </c>
      <c r="K294" s="25">
        <f>J294/$C$7</f>
        <v>232.31</v>
      </c>
      <c r="L294" s="26">
        <f>IFERROR(VLOOKUP(C294,BD!Z:AC,4,0),0)</f>
        <v>0</v>
      </c>
      <c r="M294" s="27">
        <f>H294/$B$6*$C$6</f>
        <v>353.581666666667</v>
      </c>
      <c r="N294" s="28">
        <f>IFERROR(M294/G294,0)</f>
        <v>0.353581666666667</v>
      </c>
    </row>
    <row r="295" spans="2:14" x14ac:dyDescent="0.25">
      <c r="B295" s="21">
        <v>220</v>
      </c>
      <c r="C295" s="21">
        <v>2340</v>
      </c>
      <c r="D295" s="22" t="s">
        <v>278</v>
      </c>
      <c r="E295" s="21">
        <f>IFERROR(VLOOKUP(C295,BD!T:U,2,0),0)</f>
        <v>3</v>
      </c>
      <c r="F295" s="21">
        <f>IFERROR(VLOOKUP(C295,BD!T:V,3,0),0)</f>
        <v>15</v>
      </c>
      <c r="G295" s="23">
        <f>VLOOKUP(C295,[1]BIC!$B:$K,10,0)</f>
        <v>1600</v>
      </c>
      <c r="H295" s="74">
        <f>IFERROR(VLOOKUP(C295,BD!T:W,4,0),0)</f>
        <v>484.32</v>
      </c>
      <c r="I295" s="55">
        <f>H295/G295</f>
        <v>0.3027</v>
      </c>
      <c r="J295" s="24">
        <f>G295-H295</f>
        <v>1115.68</v>
      </c>
      <c r="K295" s="25">
        <f>J295/$C$7</f>
        <v>371.893333333333</v>
      </c>
      <c r="L295" s="26">
        <f>IFERROR(VLOOKUP(C295,BD!Z:AC,4,0),0)</f>
        <v>0</v>
      </c>
      <c r="M295" s="27">
        <f>H295/$B$6*$C$6</f>
        <v>565.04</v>
      </c>
      <c r="N295" s="28">
        <f>IFERROR(M295/G295,0)</f>
        <v>0.35315</v>
      </c>
    </row>
    <row r="296" spans="2:14" x14ac:dyDescent="0.25">
      <c r="B296" s="21">
        <v>150</v>
      </c>
      <c r="C296" s="21">
        <v>1645</v>
      </c>
      <c r="D296" s="22" t="s">
        <v>265</v>
      </c>
      <c r="E296" s="21">
        <f>IFERROR(VLOOKUP(C296,BD!T:U,2,0),0)</f>
        <v>8</v>
      </c>
      <c r="F296" s="21">
        <f>IFERROR(VLOOKUP(C296,BD!T:V,3,0),0)</f>
        <v>33</v>
      </c>
      <c r="G296" s="23">
        <f>VLOOKUP(C296,[1]BIC!$B:$K,10,0)</f>
        <v>5200</v>
      </c>
      <c r="H296" s="74">
        <f>IFERROR(VLOOKUP(C296,BD!T:W,4,0),0)</f>
        <v>1573.05</v>
      </c>
      <c r="I296" s="55">
        <f>H296/G296</f>
        <v>0.302509615384615</v>
      </c>
      <c r="J296" s="24">
        <f>G296-H296</f>
        <v>3626.95</v>
      </c>
      <c r="K296" s="25">
        <f>J296/$C$7</f>
        <v>1208.98333333333</v>
      </c>
      <c r="L296" s="26">
        <f>IFERROR(VLOOKUP(C296,BD!Z:AC,4,0),0)</f>
        <v>46.54</v>
      </c>
      <c r="M296" s="27">
        <f>H296/$B$6*$C$6</f>
        <v>1835.225</v>
      </c>
      <c r="N296" s="28">
        <f>IFERROR(M296/G296,0)</f>
        <v>0.352927884615385</v>
      </c>
    </row>
    <row r="297" spans="2:14" x14ac:dyDescent="0.25">
      <c r="B297" s="21">
        <v>4980</v>
      </c>
      <c r="C297" s="21">
        <v>2620</v>
      </c>
      <c r="D297" s="22" t="s">
        <v>203</v>
      </c>
      <c r="E297" s="21">
        <f>IFERROR(VLOOKUP(C297,BD!T:U,2,0),0)</f>
        <v>4</v>
      </c>
      <c r="F297" s="21">
        <f>IFERROR(VLOOKUP(C297,BD!T:V,3,0),0)</f>
        <v>38</v>
      </c>
      <c r="G297" s="23">
        <f>VLOOKUP(C297,[1]BIC!$B:$K,10,0)</f>
        <v>3700</v>
      </c>
      <c r="H297" s="74">
        <f>IFERROR(VLOOKUP(C297,BD!T:W,4,0),0)</f>
        <v>1112.6</v>
      </c>
      <c r="I297" s="55">
        <f>H297/G297</f>
        <v>0.300702702702703</v>
      </c>
      <c r="J297" s="24">
        <f>G297-H297</f>
        <v>2587.4</v>
      </c>
      <c r="K297" s="25">
        <f>J297/$C$7</f>
        <v>862.466666666667</v>
      </c>
      <c r="L297" s="26">
        <f>IFERROR(VLOOKUP(C297,BD!Z:AC,4,0),0)</f>
        <v>0</v>
      </c>
      <c r="M297" s="27">
        <f>H297/$B$6*$C$6</f>
        <v>1298.03333333333</v>
      </c>
      <c r="N297" s="28">
        <f>IFERROR(M297/G297,0)</f>
        <v>0.35081981981982</v>
      </c>
    </row>
    <row r="298" spans="2:14" x14ac:dyDescent="0.25">
      <c r="B298" s="21">
        <v>220</v>
      </c>
      <c r="C298" s="21">
        <v>2352</v>
      </c>
      <c r="D298" s="22" t="s">
        <v>272</v>
      </c>
      <c r="E298" s="21">
        <f>IFERROR(VLOOKUP(C298,BD!T:U,2,0),0)</f>
        <v>4</v>
      </c>
      <c r="F298" s="21">
        <f>IFERROR(VLOOKUP(C298,BD!T:V,3,0),0)</f>
        <v>16</v>
      </c>
      <c r="G298" s="23">
        <f>VLOOKUP(C298,[1]BIC!$B:$K,10,0)</f>
        <v>1700</v>
      </c>
      <c r="H298" s="74">
        <f>IFERROR(VLOOKUP(C298,BD!T:W,4,0),0)</f>
        <v>510.04</v>
      </c>
      <c r="I298" s="55">
        <f>H298/G298</f>
        <v>0.300023529411765</v>
      </c>
      <c r="J298" s="24">
        <f>G298-H298</f>
        <v>1189.96</v>
      </c>
      <c r="K298" s="25">
        <f>J298/$C$7</f>
        <v>396.653333333333</v>
      </c>
      <c r="L298" s="26">
        <f>IFERROR(VLOOKUP(C298,BD!Z:AC,4,0),0)</f>
        <v>0</v>
      </c>
      <c r="M298" s="27">
        <f>H298/$B$6*$C$6</f>
        <v>595.046666666667</v>
      </c>
      <c r="N298" s="28">
        <f>IFERROR(M298/G298,0)</f>
        <v>0.350027450980392</v>
      </c>
    </row>
    <row r="299" spans="2:14" x14ac:dyDescent="0.25">
      <c r="B299" s="21">
        <v>290</v>
      </c>
      <c r="C299" s="21">
        <v>2994</v>
      </c>
      <c r="D299" s="22" t="s">
        <v>213</v>
      </c>
      <c r="E299" s="21">
        <f>IFERROR(VLOOKUP(C299,BD!T:U,2,0),0)</f>
        <v>3</v>
      </c>
      <c r="F299" s="21">
        <f>IFERROR(VLOOKUP(C299,BD!T:V,3,0),0)</f>
        <v>166</v>
      </c>
      <c r="G299" s="23">
        <f>VLOOKUP(C299,[1]BIC!$B:$K,10,0)</f>
        <v>14700</v>
      </c>
      <c r="H299" s="74">
        <f>IFERROR(VLOOKUP(C299,BD!T:W,4,0),0)</f>
        <v>4263.39</v>
      </c>
      <c r="I299" s="55">
        <f>H299/G299</f>
        <v>0.290026530612245</v>
      </c>
      <c r="J299" s="24">
        <f>G299-H299</f>
        <v>10436.61</v>
      </c>
      <c r="K299" s="25">
        <f>J299/$C$7</f>
        <v>3478.87</v>
      </c>
      <c r="L299" s="26">
        <f>IFERROR(VLOOKUP(C299,BD!Z:AC,4,0),0)</f>
        <v>0</v>
      </c>
      <c r="M299" s="27">
        <f>H299/$B$6*$C$6</f>
        <v>4973.955</v>
      </c>
      <c r="N299" s="28">
        <f>IFERROR(M299/G299,0)</f>
        <v>0.338364285714286</v>
      </c>
    </row>
    <row r="300" spans="2:14" x14ac:dyDescent="0.25">
      <c r="B300" s="21">
        <v>290</v>
      </c>
      <c r="C300" s="21">
        <v>2951</v>
      </c>
      <c r="D300" s="22" t="s">
        <v>246</v>
      </c>
      <c r="E300" s="21">
        <f>IFERROR(VLOOKUP(C300,BD!T:U,2,0),0)</f>
        <v>3</v>
      </c>
      <c r="F300" s="21">
        <f>IFERROR(VLOOKUP(C300,BD!T:V,3,0),0)</f>
        <v>22</v>
      </c>
      <c r="G300" s="23">
        <f>VLOOKUP(C300,[1]BIC!$B:$K,10,0)</f>
        <v>1200</v>
      </c>
      <c r="H300" s="74">
        <f>IFERROR(VLOOKUP(C300,BD!T:W,4,0),0)</f>
        <v>1344.64</v>
      </c>
      <c r="I300" s="55">
        <f>H300/G300</f>
        <v>1.12053333333333</v>
      </c>
      <c r="J300" s="24">
        <f>G300-H300</f>
        <v>-144.64</v>
      </c>
      <c r="K300" s="25">
        <f>J300/$C$7</f>
        <v>-48.2133333333334</v>
      </c>
      <c r="L300" s="26">
        <f>IFERROR(VLOOKUP(C300,BD!Z:AC,4,0),0)</f>
        <v>0</v>
      </c>
      <c r="M300" s="27">
        <f>H300/$B$6*$C$6</f>
        <v>1568.74666666667</v>
      </c>
      <c r="N300" s="28">
        <f>IFERROR(M300/G300,0)</f>
        <v>1.30728888888889</v>
      </c>
    </row>
    <row r="301" spans="2:14" x14ac:dyDescent="0.25">
      <c r="B301" s="21">
        <v>340</v>
      </c>
      <c r="C301" s="21">
        <v>3477</v>
      </c>
      <c r="D301" s="22" t="s">
        <v>46</v>
      </c>
      <c r="E301" s="21">
        <f>IFERROR(VLOOKUP(C301,BD!T:U,2,0),0)</f>
        <v>3</v>
      </c>
      <c r="F301" s="21">
        <f>IFERROR(VLOOKUP(C301,BD!T:V,3,0),0)</f>
        <v>19</v>
      </c>
      <c r="G301" s="23">
        <f>VLOOKUP(C301,[1]BIC!$B:$K,10,0)</f>
        <v>2400</v>
      </c>
      <c r="H301" s="74">
        <f>IFERROR(VLOOKUP(C301,BD!T:W,4,0),0)</f>
        <v>691.7</v>
      </c>
      <c r="I301" s="55">
        <f>H301/G301</f>
        <v>0.288208333333333</v>
      </c>
      <c r="J301" s="24">
        <f>G301-H301</f>
        <v>1708.3</v>
      </c>
      <c r="K301" s="25">
        <f>J301/$C$7</f>
        <v>569.433333333333</v>
      </c>
      <c r="L301" s="26">
        <f>IFERROR(VLOOKUP(C301,BD!Z:AC,4,0),0)</f>
        <v>0</v>
      </c>
      <c r="M301" s="27">
        <f>H301/$B$6*$C$6</f>
        <v>806.983333333333</v>
      </c>
      <c r="N301" s="28">
        <f>IFERROR(M301/G301,0)</f>
        <v>0.336243055555556</v>
      </c>
    </row>
    <row r="302" spans="2:14" x14ac:dyDescent="0.25">
      <c r="B302" s="21">
        <v>400</v>
      </c>
      <c r="C302" s="21">
        <v>4239</v>
      </c>
      <c r="D302" s="22" t="s">
        <v>244</v>
      </c>
      <c r="E302" s="21">
        <f>IFERROR(VLOOKUP(C302,BD!T:U,2,0),0)</f>
        <v>3</v>
      </c>
      <c r="F302" s="21">
        <f>IFERROR(VLOOKUP(C302,BD!T:V,3,0),0)</f>
        <v>17</v>
      </c>
      <c r="G302" s="23">
        <f>VLOOKUP(C302,[1]BIC!$B:$K,10,0)</f>
        <v>1000</v>
      </c>
      <c r="H302" s="74">
        <f>IFERROR(VLOOKUP(C302,BD!T:W,4,0),0)</f>
        <v>376.06</v>
      </c>
      <c r="I302" s="55">
        <f>H302/G302</f>
        <v>0.37606</v>
      </c>
      <c r="J302" s="24">
        <f>G302-H302</f>
        <v>623.94</v>
      </c>
      <c r="K302" s="25">
        <f>J302/$C$7</f>
        <v>207.98</v>
      </c>
      <c r="L302" s="26">
        <f>IFERROR(VLOOKUP(C302,BD!Z:AC,4,0),0)</f>
        <v>0</v>
      </c>
      <c r="M302" s="27">
        <f>H302/$B$6*$C$6</f>
        <v>438.736666666667</v>
      </c>
      <c r="N302" s="28">
        <f>IFERROR(M302/G302,0)</f>
        <v>0.438736666666667</v>
      </c>
    </row>
    <row r="303" spans="2:14" x14ac:dyDescent="0.25">
      <c r="B303" s="21">
        <v>650</v>
      </c>
      <c r="C303" s="21">
        <v>6547</v>
      </c>
      <c r="D303" s="22" t="s">
        <v>251</v>
      </c>
      <c r="E303" s="21">
        <f>IFERROR(VLOOKUP(C303,BD!T:U,2,0),0)</f>
        <v>3</v>
      </c>
      <c r="F303" s="21">
        <f>IFERROR(VLOOKUP(C303,BD!T:V,3,0),0)</f>
        <v>13</v>
      </c>
      <c r="G303" s="23">
        <f>VLOOKUP(C303,[1]BIC!$B:$K,10,0)</f>
        <v>1000</v>
      </c>
      <c r="H303" s="74">
        <f>IFERROR(VLOOKUP(C303,BD!T:W,4,0),0)</f>
        <v>360.64</v>
      </c>
      <c r="I303" s="55">
        <f>H303/G303</f>
        <v>0.36064</v>
      </c>
      <c r="J303" s="24">
        <f>G303-H303</f>
        <v>639.36</v>
      </c>
      <c r="K303" s="25">
        <f>J303/$C$7</f>
        <v>213.12</v>
      </c>
      <c r="L303" s="26">
        <f>IFERROR(VLOOKUP(C303,BD!Z:AC,4,0),0)</f>
        <v>0</v>
      </c>
      <c r="M303" s="27">
        <f>H303/$B$6*$C$6</f>
        <v>420.746666666667</v>
      </c>
      <c r="N303" s="28">
        <f>IFERROR(M303/G303,0)</f>
        <v>0.420746666666667</v>
      </c>
    </row>
    <row r="304" spans="2:14" x14ac:dyDescent="0.25">
      <c r="B304" s="21">
        <v>290</v>
      </c>
      <c r="C304" s="21">
        <v>3085</v>
      </c>
      <c r="D304" s="22" t="s">
        <v>614</v>
      </c>
      <c r="E304" s="21">
        <f>IFERROR(VLOOKUP(C304,BD!T:U,2,0),0)</f>
        <v>3</v>
      </c>
      <c r="F304" s="21">
        <f>IFERROR(VLOOKUP(C304,BD!T:V,3,0),0)</f>
        <v>13</v>
      </c>
      <c r="G304" s="23">
        <f>VLOOKUP(C304,[1]BIC!$B:$K,10,0)</f>
        <v>1000</v>
      </c>
      <c r="H304" s="74">
        <f>IFERROR(VLOOKUP(C304,BD!T:W,4,0),0)</f>
        <v>282.6</v>
      </c>
      <c r="I304" s="55">
        <f>H304/G304</f>
        <v>0.2826</v>
      </c>
      <c r="J304" s="24">
        <f>G304-H304</f>
        <v>717.4</v>
      </c>
      <c r="K304" s="25">
        <f>J304/$C$7</f>
        <v>239.133333333333</v>
      </c>
      <c r="L304" s="26">
        <f>IFERROR(VLOOKUP(C304,BD!Z:AC,4,0),0)</f>
        <v>0</v>
      </c>
      <c r="M304" s="27">
        <f>H304/$B$6*$C$6</f>
        <v>329.7</v>
      </c>
      <c r="N304" s="28">
        <f>IFERROR(M304/G304,0)</f>
        <v>0.3297</v>
      </c>
    </row>
    <row r="305" spans="2:14" x14ac:dyDescent="0.25">
      <c r="B305" s="21">
        <v>400</v>
      </c>
      <c r="C305" s="21">
        <v>4241</v>
      </c>
      <c r="D305" s="22" t="s">
        <v>63</v>
      </c>
      <c r="E305" s="21">
        <f>IFERROR(VLOOKUP(C305,BD!T:U,2,0),0)</f>
        <v>5</v>
      </c>
      <c r="F305" s="21">
        <f>IFERROR(VLOOKUP(C305,BD!T:V,3,0),0)</f>
        <v>9</v>
      </c>
      <c r="G305" s="23">
        <f>VLOOKUP(C305,[1]BIC!$B:$K,10,0)</f>
        <v>1000</v>
      </c>
      <c r="H305" s="74">
        <f>IFERROR(VLOOKUP(C305,BD!T:W,4,0),0)</f>
        <v>280.94</v>
      </c>
      <c r="I305" s="55">
        <f>H305/G305</f>
        <v>0.28094</v>
      </c>
      <c r="J305" s="24">
        <f>G305-H305</f>
        <v>719.06</v>
      </c>
      <c r="K305" s="25">
        <f>J305/$C$7</f>
        <v>239.686666666667</v>
      </c>
      <c r="L305" s="26">
        <f>IFERROR(VLOOKUP(C305,BD!Z:AC,4,0),0)</f>
        <v>42.05</v>
      </c>
      <c r="M305" s="27">
        <f>H305/$B$6*$C$6</f>
        <v>327.763333333333</v>
      </c>
      <c r="N305" s="28">
        <f>IFERROR(M305/G305,0)</f>
        <v>0.327763333333333</v>
      </c>
    </row>
    <row r="306" spans="2:14" x14ac:dyDescent="0.25">
      <c r="B306" s="21">
        <v>4980</v>
      </c>
      <c r="C306" s="21">
        <v>3121</v>
      </c>
      <c r="D306" s="22" t="s">
        <v>65</v>
      </c>
      <c r="E306" s="21">
        <f>IFERROR(VLOOKUP(C306,BD!T:U,2,0),0)</f>
        <v>6</v>
      </c>
      <c r="F306" s="21">
        <f>IFERROR(VLOOKUP(C306,BD!T:V,3,0),0)</f>
        <v>14</v>
      </c>
      <c r="G306" s="23">
        <f>VLOOKUP(C306,[1]BIC!$B:$K,10,0)</f>
        <v>2800</v>
      </c>
      <c r="H306" s="74">
        <f>IFERROR(VLOOKUP(C306,BD!T:W,4,0),0)</f>
        <v>782.48</v>
      </c>
      <c r="I306" s="55">
        <f>H306/G306</f>
        <v>0.279457142857143</v>
      </c>
      <c r="J306" s="24">
        <f>G306-H306</f>
        <v>2017.52</v>
      </c>
      <c r="K306" s="25">
        <f>J306/$C$7</f>
        <v>672.506666666667</v>
      </c>
      <c r="L306" s="26">
        <f>IFERROR(VLOOKUP(C306,BD!Z:AC,4,0),0)</f>
        <v>0</v>
      </c>
      <c r="M306" s="27">
        <f>H306/$B$6*$C$6</f>
        <v>912.893333333333</v>
      </c>
      <c r="N306" s="28">
        <f>IFERROR(M306/G306,0)</f>
        <v>0.326033333333333</v>
      </c>
    </row>
    <row r="307" spans="2:14" x14ac:dyDescent="0.25">
      <c r="B307" s="21">
        <v>180</v>
      </c>
      <c r="C307" s="21">
        <v>3078</v>
      </c>
      <c r="D307" s="22" t="s">
        <v>375</v>
      </c>
      <c r="E307" s="21">
        <f>IFERROR(VLOOKUP(C307,BD!T:U,2,0),0)</f>
        <v>3</v>
      </c>
      <c r="F307" s="21">
        <f>IFERROR(VLOOKUP(C307,BD!T:V,3,0),0)</f>
        <v>22</v>
      </c>
      <c r="G307" s="23">
        <f>VLOOKUP(C307,[1]BIC!$B:$K,10,0)</f>
        <v>1000</v>
      </c>
      <c r="H307" s="74">
        <f>IFERROR(VLOOKUP(C307,BD!T:W,4,0),0)</f>
        <v>277.66</v>
      </c>
      <c r="I307" s="55">
        <f>H307/G307</f>
        <v>0.27766</v>
      </c>
      <c r="J307" s="24">
        <f>G307-H307</f>
        <v>722.34</v>
      </c>
      <c r="K307" s="25">
        <f>J307/$C$7</f>
        <v>240.78</v>
      </c>
      <c r="L307" s="26">
        <f>IFERROR(VLOOKUP(C307,BD!Z:AC,4,0),0)</f>
        <v>44.83</v>
      </c>
      <c r="M307" s="27">
        <f>H307/$B$6*$C$6</f>
        <v>323.936666666667</v>
      </c>
      <c r="N307" s="28">
        <f>IFERROR(M307/G307,0)</f>
        <v>0.323936666666667</v>
      </c>
    </row>
    <row r="308" spans="2:14" x14ac:dyDescent="0.25">
      <c r="B308" s="21">
        <v>360</v>
      </c>
      <c r="C308" s="21">
        <v>9250</v>
      </c>
      <c r="D308" s="22" t="s">
        <v>414</v>
      </c>
      <c r="E308" s="21">
        <f>IFERROR(VLOOKUP(C308,BD!T:U,2,0),0)</f>
        <v>2</v>
      </c>
      <c r="F308" s="21">
        <f>IFERROR(VLOOKUP(C308,BD!T:V,3,0),0)</f>
        <v>6</v>
      </c>
      <c r="G308" s="23">
        <f>VLOOKUP(C308,[1]BIC!$B:$K,10,0)</f>
        <v>1000</v>
      </c>
      <c r="H308" s="74">
        <f>IFERROR(VLOOKUP(C308,BD!T:W,4,0),0)</f>
        <v>277.03</v>
      </c>
      <c r="I308" s="55">
        <f>H308/G308</f>
        <v>0.27703</v>
      </c>
      <c r="J308" s="24">
        <f>G308-H308</f>
        <v>722.97</v>
      </c>
      <c r="K308" s="25">
        <f>J308/$C$7</f>
        <v>240.99</v>
      </c>
      <c r="L308" s="26">
        <f>IFERROR(VLOOKUP(C308,BD!Z:AC,4,0),0)</f>
        <v>0</v>
      </c>
      <c r="M308" s="27">
        <f>H308/$B$6*$C$6</f>
        <v>323.201666666667</v>
      </c>
      <c r="N308" s="28">
        <f>IFERROR(M308/G308,0)</f>
        <v>0.323201666666667</v>
      </c>
    </row>
    <row r="309" spans="2:14" x14ac:dyDescent="0.25">
      <c r="B309" s="21">
        <v>150</v>
      </c>
      <c r="C309" s="21">
        <v>1679</v>
      </c>
      <c r="D309" s="22" t="s">
        <v>557</v>
      </c>
      <c r="E309" s="21">
        <f>IFERROR(VLOOKUP(C309,BD!T:U,2,0),0)</f>
        <v>9</v>
      </c>
      <c r="F309" s="21">
        <f>IFERROR(VLOOKUP(C309,BD!T:V,3,0),0)</f>
        <v>18</v>
      </c>
      <c r="G309" s="23">
        <f>VLOOKUP(C309,[1]BIC!$B:$K,10,0)</f>
        <v>2900</v>
      </c>
      <c r="H309" s="74">
        <f>IFERROR(VLOOKUP(C309,BD!T:W,4,0),0)</f>
        <v>799.55</v>
      </c>
      <c r="I309" s="55">
        <f>H309/G309</f>
        <v>0.275706896551724</v>
      </c>
      <c r="J309" s="24">
        <f>G309-H309</f>
        <v>2100.45</v>
      </c>
      <c r="K309" s="25">
        <f>J309/$C$7</f>
        <v>700.15</v>
      </c>
      <c r="L309" s="26">
        <f>IFERROR(VLOOKUP(C309,BD!Z:AC,4,0),0)</f>
        <v>0</v>
      </c>
      <c r="M309" s="27">
        <f>H309/$B$6*$C$6</f>
        <v>932.808333333333</v>
      </c>
      <c r="N309" s="28">
        <f>IFERROR(M309/G309,0)</f>
        <v>0.321658045977011</v>
      </c>
    </row>
    <row r="310" spans="2:14" x14ac:dyDescent="0.25">
      <c r="B310" s="21">
        <v>370</v>
      </c>
      <c r="C310" s="21">
        <v>3801</v>
      </c>
      <c r="D310" s="22" t="s">
        <v>89</v>
      </c>
      <c r="E310" s="21">
        <f>IFERROR(VLOOKUP(C310,BD!T:U,2,0),0)</f>
        <v>3</v>
      </c>
      <c r="F310" s="21">
        <f>IFERROR(VLOOKUP(C310,BD!T:V,3,0),0)</f>
        <v>94</v>
      </c>
      <c r="G310" s="23">
        <f>VLOOKUP(C310,[1]BIC!$B:$K,10,0)</f>
        <v>8000</v>
      </c>
      <c r="H310" s="74">
        <f>IFERROR(VLOOKUP(C310,BD!T:W,4,0),0)</f>
        <v>2191.29</v>
      </c>
      <c r="I310" s="55">
        <f>H310/G310</f>
        <v>0.27391125</v>
      </c>
      <c r="J310" s="24">
        <f>G310-H310</f>
        <v>5808.71</v>
      </c>
      <c r="K310" s="25">
        <f>J310/$C$7</f>
        <v>1936.23666666667</v>
      </c>
      <c r="L310" s="26">
        <f>IFERROR(VLOOKUP(C310,BD!Z:AC,4,0),0)</f>
        <v>0</v>
      </c>
      <c r="M310" s="27">
        <f>H310/$B$6*$C$6</f>
        <v>2556.505</v>
      </c>
      <c r="N310" s="28">
        <f>IFERROR(M310/G310,0)</f>
        <v>0.319563125</v>
      </c>
    </row>
    <row r="311" spans="2:14" x14ac:dyDescent="0.25">
      <c r="B311" s="21">
        <v>370</v>
      </c>
      <c r="C311" s="21">
        <v>3819</v>
      </c>
      <c r="D311" s="22" t="s">
        <v>163</v>
      </c>
      <c r="E311" s="21">
        <f>IFERROR(VLOOKUP(C311,BD!T:U,2,0),0)</f>
        <v>16</v>
      </c>
      <c r="F311" s="21">
        <f>IFERROR(VLOOKUP(C311,BD!T:V,3,0),0)</f>
        <v>378</v>
      </c>
      <c r="G311" s="23">
        <f>VLOOKUP(C311,[1]BIC!$B:$K,10,0)</f>
        <v>29500</v>
      </c>
      <c r="H311" s="74">
        <f>IFERROR(VLOOKUP(C311,BD!T:W,4,0),0)</f>
        <v>8035.62</v>
      </c>
      <c r="I311" s="55">
        <f>H311/G311</f>
        <v>0.272393898305085</v>
      </c>
      <c r="J311" s="24">
        <f>G311-H311</f>
        <v>21464.38</v>
      </c>
      <c r="K311" s="25">
        <f>J311/$C$7</f>
        <v>7154.79333333333</v>
      </c>
      <c r="L311" s="26">
        <f>IFERROR(VLOOKUP(C311,BD!Z:AC,4,0),0)</f>
        <v>0</v>
      </c>
      <c r="M311" s="27">
        <f>H311/$B$6*$C$6</f>
        <v>9374.89</v>
      </c>
      <c r="N311" s="28">
        <f>IFERROR(M311/G311,0)</f>
        <v>0.317792881355932</v>
      </c>
    </row>
    <row r="312" spans="2:14" x14ac:dyDescent="0.25">
      <c r="B312" s="21">
        <v>555</v>
      </c>
      <c r="C312" s="21">
        <v>6051</v>
      </c>
      <c r="D312" s="22" t="s">
        <v>241</v>
      </c>
      <c r="E312" s="21">
        <f>IFERROR(VLOOKUP(C312,BD!T:U,2,0),0)</f>
        <v>5</v>
      </c>
      <c r="F312" s="21">
        <f>IFERROR(VLOOKUP(C312,BD!T:V,3,0),0)</f>
        <v>11</v>
      </c>
      <c r="G312" s="23">
        <f>VLOOKUP(C312,[1]BIC!$B:$K,10,0)</f>
        <v>2500</v>
      </c>
      <c r="H312" s="74">
        <f>IFERROR(VLOOKUP(C312,BD!T:W,4,0),0)</f>
        <v>654.83</v>
      </c>
      <c r="I312" s="55">
        <f>H312/G312</f>
        <v>0.261932</v>
      </c>
      <c r="J312" s="24">
        <f>G312-H312</f>
        <v>1845.17</v>
      </c>
      <c r="K312" s="25">
        <f>J312/$C$7</f>
        <v>615.056666666667</v>
      </c>
      <c r="L312" s="26">
        <f>IFERROR(VLOOKUP(C312,BD!Z:AC,4,0),0)</f>
        <v>46.65</v>
      </c>
      <c r="M312" s="27">
        <f>H312/$B$6*$C$6</f>
        <v>763.968333333333</v>
      </c>
      <c r="N312" s="28">
        <f>IFERROR(M312/G312,0)</f>
        <v>0.305587333333333</v>
      </c>
    </row>
    <row r="313" spans="2:14" x14ac:dyDescent="0.25">
      <c r="B313" s="21">
        <v>340</v>
      </c>
      <c r="C313" s="21">
        <v>3490</v>
      </c>
      <c r="D313" s="22" t="s">
        <v>409</v>
      </c>
      <c r="E313" s="21">
        <f>IFERROR(VLOOKUP(C313,BD!T:U,2,0),0)</f>
        <v>2</v>
      </c>
      <c r="F313" s="21">
        <f>IFERROR(VLOOKUP(C313,BD!T:V,3,0),0)</f>
        <v>7</v>
      </c>
      <c r="G313" s="23">
        <f>VLOOKUP(C313,[1]BIC!$B:$K,10,0)</f>
        <v>1000</v>
      </c>
      <c r="H313" s="74">
        <f>IFERROR(VLOOKUP(C313,BD!T:W,4,0),0)</f>
        <v>261.31</v>
      </c>
      <c r="I313" s="55">
        <f>H313/G313</f>
        <v>0.26131</v>
      </c>
      <c r="J313" s="24">
        <f>G313-H313</f>
        <v>738.69</v>
      </c>
      <c r="K313" s="25">
        <f>J313/$C$7</f>
        <v>246.23</v>
      </c>
      <c r="L313" s="26">
        <f>IFERROR(VLOOKUP(C313,BD!Z:AC,4,0),0)</f>
        <v>0</v>
      </c>
      <c r="M313" s="27">
        <f>H313/$B$6*$C$6</f>
        <v>304.861666666667</v>
      </c>
      <c r="N313" s="28">
        <f>IFERROR(M313/G313,0)</f>
        <v>0.304861666666667</v>
      </c>
    </row>
    <row r="314" spans="2:14" x14ac:dyDescent="0.25">
      <c r="B314" s="21">
        <v>400</v>
      </c>
      <c r="C314" s="21">
        <v>4240</v>
      </c>
      <c r="D314" s="22" t="s">
        <v>580</v>
      </c>
      <c r="E314" s="21">
        <f>IFERROR(VLOOKUP(C314,BD!T:U,2,0),0)</f>
        <v>5</v>
      </c>
      <c r="F314" s="21">
        <f>IFERROR(VLOOKUP(C314,BD!T:V,3,0),0)</f>
        <v>17</v>
      </c>
      <c r="G314" s="23">
        <f>VLOOKUP(C314,[1]BIC!$B:$K,10,0)</f>
        <v>1000</v>
      </c>
      <c r="H314" s="74">
        <f>IFERROR(VLOOKUP(C314,BD!T:W,4,0),0)</f>
        <v>259.4</v>
      </c>
      <c r="I314" s="55">
        <f>H314/G314</f>
        <v>0.2594</v>
      </c>
      <c r="J314" s="24">
        <f>G314-H314</f>
        <v>740.6</v>
      </c>
      <c r="K314" s="25">
        <f>J314/$C$7</f>
        <v>246.866666666667</v>
      </c>
      <c r="L314" s="26">
        <f>IFERROR(VLOOKUP(C314,BD!Z:AC,4,0),0)</f>
        <v>62.97</v>
      </c>
      <c r="M314" s="27">
        <f>H314/$B$6*$C$6</f>
        <v>302.633333333333</v>
      </c>
      <c r="N314" s="28">
        <f>IFERROR(M314/G314,0)</f>
        <v>0.302633333333333</v>
      </c>
    </row>
    <row r="315" spans="2:14" x14ac:dyDescent="0.25">
      <c r="B315" s="21">
        <v>777</v>
      </c>
      <c r="C315" s="21">
        <v>7771</v>
      </c>
      <c r="D315" s="22" t="s">
        <v>323</v>
      </c>
      <c r="E315" s="21">
        <f>IFERROR(VLOOKUP(C315,BD!T:U,2,0),0)</f>
        <v>3</v>
      </c>
      <c r="F315" s="21">
        <f>IFERROR(VLOOKUP(C315,BD!T:V,3,0),0)</f>
        <v>20</v>
      </c>
      <c r="G315" s="23">
        <f>VLOOKUP(C315,[1]BIC!$B:$K,10,0)</f>
        <v>8400</v>
      </c>
      <c r="H315" s="74">
        <f>IFERROR(VLOOKUP(C315,BD!T:W,4,0),0)</f>
        <v>2164.98</v>
      </c>
      <c r="I315" s="55">
        <f>H315/G315</f>
        <v>0.257735714285714</v>
      </c>
      <c r="J315" s="24">
        <f>G315-H315</f>
        <v>6235.02</v>
      </c>
      <c r="K315" s="25">
        <f>J315/$C$7</f>
        <v>2078.34</v>
      </c>
      <c r="L315" s="26">
        <f>IFERROR(VLOOKUP(C315,BD!Z:AC,4,0),0)</f>
        <v>0</v>
      </c>
      <c r="M315" s="27">
        <f>H315/$B$6*$C$6</f>
        <v>2525.81</v>
      </c>
      <c r="N315" s="28">
        <f>IFERROR(M315/G315,0)</f>
        <v>0.300691666666667</v>
      </c>
    </row>
    <row r="316" spans="2:14" x14ac:dyDescent="0.25">
      <c r="B316" s="21">
        <v>450</v>
      </c>
      <c r="C316" s="21">
        <v>9264</v>
      </c>
      <c r="D316" s="22" t="s">
        <v>281</v>
      </c>
      <c r="E316" s="21">
        <f>IFERROR(VLOOKUP(C316,BD!T:U,2,0),0)</f>
        <v>3</v>
      </c>
      <c r="F316" s="21">
        <f>IFERROR(VLOOKUP(C316,BD!T:V,3,0),0)</f>
        <v>21</v>
      </c>
      <c r="G316" s="23">
        <f>VLOOKUP(C316,[1]BIC!$B:$K,10,0)</f>
        <v>1000</v>
      </c>
      <c r="H316" s="74">
        <f>IFERROR(VLOOKUP(C316,BD!T:W,4,0),0)</f>
        <v>293.41</v>
      </c>
      <c r="I316" s="55">
        <f>H316/G316</f>
        <v>0.29341</v>
      </c>
      <c r="J316" s="24">
        <f>G316-H316</f>
        <v>706.59</v>
      </c>
      <c r="K316" s="25">
        <f>J316/$C$7</f>
        <v>235.53</v>
      </c>
      <c r="L316" s="26">
        <f>IFERROR(VLOOKUP(C316,BD!Z:AC,4,0),0)</f>
        <v>0</v>
      </c>
      <c r="M316" s="27">
        <f>H316/$B$6*$C$6</f>
        <v>342.311666666667</v>
      </c>
      <c r="N316" s="28">
        <f>IFERROR(M316/G316,0)</f>
        <v>0.342311666666667</v>
      </c>
    </row>
    <row r="317" spans="2:14" x14ac:dyDescent="0.25">
      <c r="B317" s="21">
        <v>650</v>
      </c>
      <c r="C317" s="21">
        <v>6134</v>
      </c>
      <c r="D317" s="22" t="s">
        <v>571</v>
      </c>
      <c r="E317" s="21">
        <f>IFERROR(VLOOKUP(C317,BD!T:U,2,0),0)</f>
        <v>2</v>
      </c>
      <c r="F317" s="21">
        <f>IFERROR(VLOOKUP(C317,BD!T:V,3,0),0)</f>
        <v>19</v>
      </c>
      <c r="G317" s="23">
        <f>VLOOKUP(C317,[1]BIC!$B:$K,10,0)</f>
        <v>1000</v>
      </c>
      <c r="H317" s="74">
        <f>IFERROR(VLOOKUP(C317,BD!T:W,4,0),0)</f>
        <v>253.2</v>
      </c>
      <c r="I317" s="55">
        <f>H317/G317</f>
        <v>0.2532</v>
      </c>
      <c r="J317" s="24">
        <f>G317-H317</f>
        <v>746.8</v>
      </c>
      <c r="K317" s="25">
        <f>J317/$C$7</f>
        <v>248.933333333333</v>
      </c>
      <c r="L317" s="26">
        <f>IFERROR(VLOOKUP(C317,BD!Z:AC,4,0),0)</f>
        <v>0</v>
      </c>
      <c r="M317" s="27">
        <f>H317/$B$6*$C$6</f>
        <v>295.4</v>
      </c>
      <c r="N317" s="28">
        <f>IFERROR(M317/G317,0)</f>
        <v>0.2954</v>
      </c>
    </row>
    <row r="318" spans="2:14" x14ac:dyDescent="0.25">
      <c r="B318" s="21">
        <v>555</v>
      </c>
      <c r="C318" s="21">
        <v>5952</v>
      </c>
      <c r="D318" s="22" t="s">
        <v>253</v>
      </c>
      <c r="E318" s="21">
        <f>IFERROR(VLOOKUP(C318,BD!T:U,2,0),0)</f>
        <v>8</v>
      </c>
      <c r="F318" s="21">
        <f>IFERROR(VLOOKUP(C318,BD!T:V,3,0),0)</f>
        <v>20</v>
      </c>
      <c r="G318" s="23">
        <f>VLOOKUP(C318,[1]BIC!$B:$K,10,0)</f>
        <v>2800</v>
      </c>
      <c r="H318" s="74">
        <f>IFERROR(VLOOKUP(C318,BD!T:W,4,0),0)</f>
        <v>707.79</v>
      </c>
      <c r="I318" s="55">
        <f>H318/G318</f>
        <v>0.252782142857143</v>
      </c>
      <c r="J318" s="24">
        <f>G318-H318</f>
        <v>2092.21</v>
      </c>
      <c r="K318" s="25">
        <f>J318/$C$7</f>
        <v>697.403333333333</v>
      </c>
      <c r="L318" s="26">
        <f>IFERROR(VLOOKUP(C318,BD!Z:AC,4,0),0)</f>
        <v>0</v>
      </c>
      <c r="M318" s="27">
        <f>H318/$B$6*$C$6</f>
        <v>825.755</v>
      </c>
      <c r="N318" s="28">
        <f>IFERROR(M318/G318,0)</f>
        <v>0.2949125</v>
      </c>
    </row>
    <row r="319" spans="2:14" x14ac:dyDescent="0.25">
      <c r="B319" s="21">
        <v>260</v>
      </c>
      <c r="C319" s="21">
        <v>2611</v>
      </c>
      <c r="D319" s="22" t="s">
        <v>225</v>
      </c>
      <c r="E319" s="21">
        <f>IFERROR(VLOOKUP(C319,BD!T:U,2,0),0)</f>
        <v>3</v>
      </c>
      <c r="F319" s="21">
        <f>IFERROR(VLOOKUP(C319,BD!T:V,3,0),0)</f>
        <v>5</v>
      </c>
      <c r="G319" s="23">
        <f>VLOOKUP(C319,[1]BIC!$B:$K,10,0)</f>
        <v>1400</v>
      </c>
      <c r="H319" s="74">
        <f>IFERROR(VLOOKUP(C319,BD!T:W,4,0),0)</f>
        <v>347.38</v>
      </c>
      <c r="I319" s="55">
        <f>H319/G319</f>
        <v>0.248128571428571</v>
      </c>
      <c r="J319" s="24">
        <f>G319-H319</f>
        <v>1052.62</v>
      </c>
      <c r="K319" s="25">
        <f>J319/$C$7</f>
        <v>350.873333333333</v>
      </c>
      <c r="L319" s="26">
        <f>IFERROR(VLOOKUP(C319,BD!Z:AC,4,0),0)</f>
        <v>0</v>
      </c>
      <c r="M319" s="27">
        <f>H319/$B$6*$C$6</f>
        <v>405.276666666667</v>
      </c>
      <c r="N319" s="28">
        <f>IFERROR(M319/G319,0)</f>
        <v>0.289483333333333</v>
      </c>
    </row>
    <row r="320" spans="2:14" x14ac:dyDescent="0.25">
      <c r="B320" s="21">
        <v>180</v>
      </c>
      <c r="C320" s="21">
        <v>1891</v>
      </c>
      <c r="D320" s="22" t="s">
        <v>359</v>
      </c>
      <c r="E320" s="21">
        <f>IFERROR(VLOOKUP(C320,BD!T:U,2,0),0)</f>
        <v>3</v>
      </c>
      <c r="F320" s="21">
        <f>IFERROR(VLOOKUP(C320,BD!T:V,3,0),0)</f>
        <v>9</v>
      </c>
      <c r="G320" s="23">
        <f>VLOOKUP(C320,[1]BIC!$B:$K,10,0)</f>
        <v>1000</v>
      </c>
      <c r="H320" s="74">
        <f>IFERROR(VLOOKUP(C320,BD!T:W,4,0),0)</f>
        <v>247.01</v>
      </c>
      <c r="I320" s="55">
        <f>H320/G320</f>
        <v>0.24701</v>
      </c>
      <c r="J320" s="24">
        <f>G320-H320</f>
        <v>752.99</v>
      </c>
      <c r="K320" s="25">
        <f>J320/$C$7</f>
        <v>250.996666666667</v>
      </c>
      <c r="L320" s="26">
        <f>IFERROR(VLOOKUP(C320,BD!Z:AC,4,0),0)</f>
        <v>0</v>
      </c>
      <c r="M320" s="27">
        <f>H320/$B$6*$C$6</f>
        <v>288.178333333333</v>
      </c>
      <c r="N320" s="28">
        <f>IFERROR(M320/G320,0)</f>
        <v>0.288178333333333</v>
      </c>
    </row>
    <row r="321" spans="2:14" x14ac:dyDescent="0.25">
      <c r="B321" s="21">
        <v>104</v>
      </c>
      <c r="C321" s="21">
        <v>4127</v>
      </c>
      <c r="D321" s="22" t="s">
        <v>228</v>
      </c>
      <c r="E321" s="21">
        <f>IFERROR(VLOOKUP(C321,BD!T:U,2,0),0)</f>
        <v>7</v>
      </c>
      <c r="F321" s="21">
        <f>IFERROR(VLOOKUP(C321,BD!T:V,3,0),0)</f>
        <v>22</v>
      </c>
      <c r="G321" s="23">
        <f>VLOOKUP(C321,[1]BIC!$B:$K,10,0)</f>
        <v>2600</v>
      </c>
      <c r="H321" s="74">
        <f>IFERROR(VLOOKUP(C321,BD!T:W,4,0),0)</f>
        <v>1238.23</v>
      </c>
      <c r="I321" s="55">
        <f>H321/G321</f>
        <v>0.476242307692308</v>
      </c>
      <c r="J321" s="24">
        <f>G321-H321</f>
        <v>1361.77</v>
      </c>
      <c r="K321" s="25">
        <f>J321/$C$7</f>
        <v>453.923333333333</v>
      </c>
      <c r="L321" s="26">
        <f>IFERROR(VLOOKUP(C321,BD!Z:AC,4,0),0)</f>
        <v>0</v>
      </c>
      <c r="M321" s="27">
        <f>H321/$B$6*$C$6</f>
        <v>1444.60166666667</v>
      </c>
      <c r="N321" s="28">
        <f>IFERROR(M321/G321,0)</f>
        <v>0.555616025641026</v>
      </c>
    </row>
    <row r="322" spans="2:14" x14ac:dyDescent="0.25">
      <c r="B322" s="21">
        <v>180</v>
      </c>
      <c r="C322" s="21">
        <v>3084</v>
      </c>
      <c r="D322" s="22" t="s">
        <v>612</v>
      </c>
      <c r="E322" s="21">
        <f>IFERROR(VLOOKUP(C322,BD!T:U,2,0),0)</f>
        <v>2</v>
      </c>
      <c r="F322" s="21">
        <f>IFERROR(VLOOKUP(C322,BD!T:V,3,0),0)</f>
        <v>5</v>
      </c>
      <c r="G322" s="23">
        <f>VLOOKUP(C322,[1]BIC!$B:$K,10,0)</f>
        <v>1000</v>
      </c>
      <c r="H322" s="74">
        <f>IFERROR(VLOOKUP(C322,BD!T:W,4,0),0)</f>
        <v>242.66</v>
      </c>
      <c r="I322" s="55">
        <f>H322/G322</f>
        <v>0.24266</v>
      </c>
      <c r="J322" s="24">
        <f>G322-H322</f>
        <v>757.34</v>
      </c>
      <c r="K322" s="25">
        <f>J322/$C$7</f>
        <v>252.446666666667</v>
      </c>
      <c r="L322" s="26">
        <f>IFERROR(VLOOKUP(C322,BD!Z:AC,4,0),0)</f>
        <v>0</v>
      </c>
      <c r="M322" s="27">
        <f>H322/$B$6*$C$6</f>
        <v>283.103333333333</v>
      </c>
      <c r="N322" s="28">
        <f>IFERROR(M322/G322,0)</f>
        <v>0.283103333333333</v>
      </c>
    </row>
    <row r="323" spans="2:14" x14ac:dyDescent="0.25">
      <c r="B323" s="21">
        <v>555</v>
      </c>
      <c r="C323" s="21">
        <v>6065</v>
      </c>
      <c r="D323" s="22" t="s">
        <v>211</v>
      </c>
      <c r="E323" s="21">
        <f>IFERROR(VLOOKUP(C323,BD!T:U,2,0),0)</f>
        <v>4</v>
      </c>
      <c r="F323" s="21">
        <f>IFERROR(VLOOKUP(C323,BD!T:V,3,0),0)</f>
        <v>9</v>
      </c>
      <c r="G323" s="23">
        <f>VLOOKUP(C323,[1]BIC!$B:$K,10,0)</f>
        <v>1000</v>
      </c>
      <c r="H323" s="74">
        <f>IFERROR(VLOOKUP(C323,BD!T:W,4,0),0)</f>
        <v>238.01</v>
      </c>
      <c r="I323" s="55">
        <f>H323/G323</f>
        <v>0.23801</v>
      </c>
      <c r="J323" s="24">
        <f>G323-H323</f>
        <v>761.99</v>
      </c>
      <c r="K323" s="25">
        <f>J323/$C$7</f>
        <v>253.996666666667</v>
      </c>
      <c r="L323" s="26">
        <f>IFERROR(VLOOKUP(C323,BD!Z:AC,4,0),0)</f>
        <v>0</v>
      </c>
      <c r="M323" s="27">
        <f>H323/$B$6*$C$6</f>
        <v>277.678333333333</v>
      </c>
      <c r="N323" s="28">
        <f>IFERROR(M323/G323,0)</f>
        <v>0.277678333333333</v>
      </c>
    </row>
    <row r="324" spans="2:14" x14ac:dyDescent="0.25">
      <c r="B324" s="21">
        <v>104</v>
      </c>
      <c r="C324" s="21">
        <v>4113</v>
      </c>
      <c r="D324" s="22" t="s">
        <v>240</v>
      </c>
      <c r="E324" s="21">
        <f>IFERROR(VLOOKUP(C324,BD!T:U,2,0),0)</f>
        <v>8</v>
      </c>
      <c r="F324" s="21">
        <f>IFERROR(VLOOKUP(C324,BD!T:V,3,0),0)</f>
        <v>49</v>
      </c>
      <c r="G324" s="23">
        <f>VLOOKUP(C324,[1]BIC!$B:$K,10,0)</f>
        <v>5100</v>
      </c>
      <c r="H324" s="74">
        <f>IFERROR(VLOOKUP(C324,BD!T:W,4,0),0)</f>
        <v>1269.5</v>
      </c>
      <c r="I324" s="55">
        <f>H324/G324</f>
        <v>0.248921568627451</v>
      </c>
      <c r="J324" s="24">
        <f>G324-H324</f>
        <v>3830.5</v>
      </c>
      <c r="K324" s="25">
        <f>J324/$C$7</f>
        <v>1276.83333333333</v>
      </c>
      <c r="L324" s="26">
        <f>IFERROR(VLOOKUP(C324,BD!Z:AC,4,0),0)</f>
        <v>88.34</v>
      </c>
      <c r="M324" s="27">
        <f>H324/$B$6*$C$6</f>
        <v>1481.08333333333</v>
      </c>
      <c r="N324" s="28">
        <f>IFERROR(M324/G324,0)</f>
        <v>0.290408496732026</v>
      </c>
    </row>
    <row r="325" spans="2:14" x14ac:dyDescent="0.25">
      <c r="B325" s="21">
        <v>370</v>
      </c>
      <c r="C325" s="21">
        <v>3788</v>
      </c>
      <c r="D325" s="22" t="s">
        <v>275</v>
      </c>
      <c r="E325" s="21">
        <f>IFERROR(VLOOKUP(C325,BD!T:U,2,0),0)</f>
        <v>5</v>
      </c>
      <c r="F325" s="21">
        <f>IFERROR(VLOOKUP(C325,BD!T:V,3,0),0)</f>
        <v>12</v>
      </c>
      <c r="G325" s="23">
        <f>VLOOKUP(C325,[1]BIC!$B:$K,10,0)</f>
        <v>2300</v>
      </c>
      <c r="H325" s="74">
        <f>IFERROR(VLOOKUP(C325,BD!T:W,4,0),0)</f>
        <v>543.28</v>
      </c>
      <c r="I325" s="55">
        <f>H325/G325</f>
        <v>0.236208695652174</v>
      </c>
      <c r="J325" s="24">
        <f>G325-H325</f>
        <v>1756.72</v>
      </c>
      <c r="K325" s="25">
        <f>J325/$C$7</f>
        <v>585.573333333333</v>
      </c>
      <c r="L325" s="26">
        <f>IFERROR(VLOOKUP(C325,BD!Z:AC,4,0),0)</f>
        <v>0</v>
      </c>
      <c r="M325" s="27">
        <f>H325/$B$6*$C$6</f>
        <v>633.826666666667</v>
      </c>
      <c r="N325" s="28">
        <f>IFERROR(M325/G325,0)</f>
        <v>0.275576811594203</v>
      </c>
    </row>
    <row r="326" spans="2:14" x14ac:dyDescent="0.25">
      <c r="B326" s="21">
        <v>4980</v>
      </c>
      <c r="C326" s="21">
        <v>3137</v>
      </c>
      <c r="D326" s="22" t="s">
        <v>192</v>
      </c>
      <c r="E326" s="21">
        <f>IFERROR(VLOOKUP(C326,BD!T:U,2,0),0)</f>
        <v>8</v>
      </c>
      <c r="F326" s="21">
        <f>IFERROR(VLOOKUP(C326,BD!T:V,3,0),0)</f>
        <v>69</v>
      </c>
      <c r="G326" s="23">
        <f>VLOOKUP(C326,[1]BIC!$B:$K,10,0)</f>
        <v>7200</v>
      </c>
      <c r="H326" s="74">
        <f>IFERROR(VLOOKUP(C326,BD!T:W,4,0),0)</f>
        <v>1679.49</v>
      </c>
      <c r="I326" s="55">
        <f>H326/G326</f>
        <v>0.2332625</v>
      </c>
      <c r="J326" s="24">
        <f>G326-H326</f>
        <v>5520.51</v>
      </c>
      <c r="K326" s="25">
        <f>J326/$C$7</f>
        <v>1840.17</v>
      </c>
      <c r="L326" s="26">
        <f>IFERROR(VLOOKUP(C326,BD!Z:AC,4,0),0)</f>
        <v>0</v>
      </c>
      <c r="M326" s="27">
        <f>H326/$B$6*$C$6</f>
        <v>1959.405</v>
      </c>
      <c r="N326" s="28">
        <f>IFERROR(M326/G326,0)</f>
        <v>0.272139583333333</v>
      </c>
    </row>
    <row r="327" spans="2:14" x14ac:dyDescent="0.25">
      <c r="B327" s="21">
        <v>220</v>
      </c>
      <c r="C327" s="21">
        <v>9237</v>
      </c>
      <c r="D327" s="22" t="s">
        <v>97</v>
      </c>
      <c r="E327" s="21">
        <f>IFERROR(VLOOKUP(C327,BD!T:U,2,0),0)</f>
        <v>3</v>
      </c>
      <c r="F327" s="21">
        <f>IFERROR(VLOOKUP(C327,BD!T:V,3,0),0)</f>
        <v>46</v>
      </c>
      <c r="G327" s="23">
        <f>VLOOKUP(C327,[1]BIC!$B:$K,10,0)</f>
        <v>4200</v>
      </c>
      <c r="H327" s="74">
        <f>IFERROR(VLOOKUP(C327,BD!T:W,4,0),0)</f>
        <v>970.76</v>
      </c>
      <c r="I327" s="55">
        <f>H327/G327</f>
        <v>0.231133333333333</v>
      </c>
      <c r="J327" s="24">
        <f>G327-H327</f>
        <v>3229.24</v>
      </c>
      <c r="K327" s="25">
        <f>J327/$C$7</f>
        <v>1076.41333333333</v>
      </c>
      <c r="L327" s="26">
        <f>IFERROR(VLOOKUP(C327,BD!Z:AC,4,0),0)</f>
        <v>0</v>
      </c>
      <c r="M327" s="27">
        <f>H327/$B$6*$C$6</f>
        <v>1132.55333333333</v>
      </c>
      <c r="N327" s="28">
        <f>IFERROR(M327/G327,0)</f>
        <v>0.269655555555556</v>
      </c>
    </row>
    <row r="328" spans="2:14" x14ac:dyDescent="0.25">
      <c r="B328" s="21">
        <v>320</v>
      </c>
      <c r="C328" s="21">
        <v>3224</v>
      </c>
      <c r="D328" s="22" t="s">
        <v>209</v>
      </c>
      <c r="E328" s="21">
        <f>IFERROR(VLOOKUP(C328,BD!T:U,2,0),0)</f>
        <v>3</v>
      </c>
      <c r="F328" s="21">
        <f>IFERROR(VLOOKUP(C328,BD!T:V,3,0),0)</f>
        <v>5</v>
      </c>
      <c r="G328" s="23">
        <f>VLOOKUP(C328,[1]BIC!$B:$K,10,0)</f>
        <v>1000</v>
      </c>
      <c r="H328" s="74">
        <f>IFERROR(VLOOKUP(C328,BD!T:W,4,0),0)</f>
        <v>225.4</v>
      </c>
      <c r="I328" s="55">
        <f>H328/G328</f>
        <v>0.2254</v>
      </c>
      <c r="J328" s="24">
        <f>G328-H328</f>
        <v>774.6</v>
      </c>
      <c r="K328" s="25">
        <f>J328/$C$7</f>
        <v>258.2</v>
      </c>
      <c r="L328" s="26">
        <f>IFERROR(VLOOKUP(C328,BD!Z:AC,4,0),0)</f>
        <v>0</v>
      </c>
      <c r="M328" s="27">
        <f>H328/$B$6*$C$6</f>
        <v>262.966666666667</v>
      </c>
      <c r="N328" s="28">
        <f>IFERROR(M328/G328,0)</f>
        <v>0.262966666666667</v>
      </c>
    </row>
    <row r="329" spans="2:14" x14ac:dyDescent="0.25">
      <c r="B329" s="21">
        <v>104</v>
      </c>
      <c r="C329" s="21">
        <v>4177</v>
      </c>
      <c r="D329" s="22" t="s">
        <v>555</v>
      </c>
      <c r="E329" s="21">
        <f>IFERROR(VLOOKUP(C329,BD!T:U,2,0),0)</f>
        <v>1</v>
      </c>
      <c r="F329" s="21">
        <f>IFERROR(VLOOKUP(C329,BD!T:V,3,0),0)</f>
        <v>26</v>
      </c>
      <c r="G329" s="23">
        <f>VLOOKUP(C329,[1]BIC!$B:$K,10,0)</f>
        <v>1200</v>
      </c>
      <c r="H329" s="74">
        <f>IFERROR(VLOOKUP(C329,BD!T:W,4,0),0)</f>
        <v>318.31</v>
      </c>
      <c r="I329" s="55">
        <f>H329/G329</f>
        <v>0.265258333333333</v>
      </c>
      <c r="J329" s="24">
        <f>G329-H329</f>
        <v>881.69</v>
      </c>
      <c r="K329" s="25">
        <f>J329/$C$7</f>
        <v>293.896666666667</v>
      </c>
      <c r="L329" s="26">
        <f>IFERROR(VLOOKUP(C329,BD!Z:AC,4,0),0)</f>
        <v>0</v>
      </c>
      <c r="M329" s="27">
        <f>H329/$B$6*$C$6</f>
        <v>371.361666666667</v>
      </c>
      <c r="N329" s="28">
        <f>IFERROR(M329/G329,0)</f>
        <v>0.309468055555556</v>
      </c>
    </row>
    <row r="330" spans="2:14" x14ac:dyDescent="0.25">
      <c r="B330" s="21">
        <v>777</v>
      </c>
      <c r="C330" s="21">
        <v>7774</v>
      </c>
      <c r="D330" s="22" t="s">
        <v>432</v>
      </c>
      <c r="E330" s="21">
        <f>IFERROR(VLOOKUP(C330,BD!T:U,2,0),0)</f>
        <v>1</v>
      </c>
      <c r="F330" s="21">
        <f>IFERROR(VLOOKUP(C330,BD!T:V,3,0),0)</f>
        <v>6</v>
      </c>
      <c r="G330" s="23">
        <f>VLOOKUP(C330,[1]BIC!$B:$K,10,0)</f>
        <v>5100</v>
      </c>
      <c r="H330" s="74">
        <f>IFERROR(VLOOKUP(C330,BD!T:W,4,0),0)</f>
        <v>1142.34</v>
      </c>
      <c r="I330" s="55">
        <f>H330/G330</f>
        <v>0.223988235294118</v>
      </c>
      <c r="J330" s="24">
        <f>G330-H330</f>
        <v>3957.66</v>
      </c>
      <c r="K330" s="25">
        <f>J330/$C$7</f>
        <v>1319.22</v>
      </c>
      <c r="L330" s="26">
        <f>IFERROR(VLOOKUP(C330,BD!Z:AC,4,0),0)</f>
        <v>0</v>
      </c>
      <c r="M330" s="27">
        <f>H330/$B$6*$C$6</f>
        <v>1332.73</v>
      </c>
      <c r="N330" s="28">
        <f>IFERROR(M330/G330,0)</f>
        <v>0.261319607843137</v>
      </c>
    </row>
    <row r="331" spans="2:14" x14ac:dyDescent="0.25">
      <c r="B331" s="21">
        <v>450</v>
      </c>
      <c r="C331" s="21">
        <v>4531</v>
      </c>
      <c r="D331" s="22" t="s">
        <v>343</v>
      </c>
      <c r="E331" s="21">
        <f>IFERROR(VLOOKUP(C331,BD!T:U,2,0),0)</f>
        <v>3</v>
      </c>
      <c r="F331" s="21">
        <f>IFERROR(VLOOKUP(C331,BD!T:V,3,0),0)</f>
        <v>5</v>
      </c>
      <c r="G331" s="23">
        <f>VLOOKUP(C331,[1]BIC!$B:$K,10,0)</f>
        <v>1000</v>
      </c>
      <c r="H331" s="74">
        <f>IFERROR(VLOOKUP(C331,BD!T:W,4,0),0)</f>
        <v>223.5</v>
      </c>
      <c r="I331" s="55">
        <f>H331/G331</f>
        <v>0.2235</v>
      </c>
      <c r="J331" s="24">
        <f>G331-H331</f>
        <v>776.5</v>
      </c>
      <c r="K331" s="25">
        <f>J331/$C$7</f>
        <v>258.833333333333</v>
      </c>
      <c r="L331" s="26">
        <f>IFERROR(VLOOKUP(C331,BD!Z:AC,4,0),0)</f>
        <v>0</v>
      </c>
      <c r="M331" s="27">
        <f>H331/$B$6*$C$6</f>
        <v>260.75</v>
      </c>
      <c r="N331" s="28">
        <f>IFERROR(M331/G331,0)</f>
        <v>0.26075</v>
      </c>
    </row>
    <row r="332" spans="2:14" x14ac:dyDescent="0.25">
      <c r="B332" s="21">
        <v>400</v>
      </c>
      <c r="C332" s="21">
        <v>4218</v>
      </c>
      <c r="D332" s="22" t="s">
        <v>263</v>
      </c>
      <c r="E332" s="21">
        <f>IFERROR(VLOOKUP(C332,BD!T:U,2,0),0)</f>
        <v>4</v>
      </c>
      <c r="F332" s="21">
        <f>IFERROR(VLOOKUP(C332,BD!T:V,3,0),0)</f>
        <v>13</v>
      </c>
      <c r="G332" s="23">
        <f>VLOOKUP(C332,[1]BIC!$B:$K,10,0)</f>
        <v>1000</v>
      </c>
      <c r="H332" s="74">
        <f>IFERROR(VLOOKUP(C332,BD!T:W,4,0),0)</f>
        <v>222.81</v>
      </c>
      <c r="I332" s="55">
        <f>H332/G332</f>
        <v>0.22281</v>
      </c>
      <c r="J332" s="24">
        <f>G332-H332</f>
        <v>777.19</v>
      </c>
      <c r="K332" s="25">
        <f>J332/$C$7</f>
        <v>259.063333333333</v>
      </c>
      <c r="L332" s="26">
        <f>IFERROR(VLOOKUP(C332,BD!Z:AC,4,0),0)</f>
        <v>0</v>
      </c>
      <c r="M332" s="27">
        <f>H332/$B$6*$C$6</f>
        <v>259.945</v>
      </c>
      <c r="N332" s="28">
        <f>IFERROR(M332/G332,0)</f>
        <v>0.259945</v>
      </c>
    </row>
    <row r="333" spans="2:14" x14ac:dyDescent="0.25">
      <c r="B333" s="21">
        <v>104</v>
      </c>
      <c r="C333" s="21">
        <v>4178</v>
      </c>
      <c r="D333" s="22" t="s">
        <v>591</v>
      </c>
      <c r="E333" s="21">
        <f>IFERROR(VLOOKUP(C333,BD!T:U,2,0),0)</f>
        <v>5</v>
      </c>
      <c r="F333" s="21">
        <f>IFERROR(VLOOKUP(C333,BD!T:V,3,0),0)</f>
        <v>26</v>
      </c>
      <c r="G333" s="23">
        <f>VLOOKUP(C333,[1]BIC!$B:$K,10,0)</f>
        <v>3300</v>
      </c>
      <c r="H333" s="74">
        <f>IFERROR(VLOOKUP(C333,BD!T:W,4,0),0)</f>
        <v>731.46</v>
      </c>
      <c r="I333" s="55">
        <f>H333/G333</f>
        <v>0.221654545454545</v>
      </c>
      <c r="J333" s="24">
        <f>G333-H333</f>
        <v>2568.54</v>
      </c>
      <c r="K333" s="25">
        <f>J333/$C$7</f>
        <v>856.18</v>
      </c>
      <c r="L333" s="26">
        <f>IFERROR(VLOOKUP(C333,BD!Z:AC,4,0),0)</f>
        <v>207.81</v>
      </c>
      <c r="M333" s="27">
        <f>H333/$B$6*$C$6</f>
        <v>853.37</v>
      </c>
      <c r="N333" s="28">
        <f>IFERROR(M333/G333,0)</f>
        <v>0.25859696969697</v>
      </c>
    </row>
    <row r="334" spans="2:14" x14ac:dyDescent="0.25">
      <c r="B334" s="21">
        <v>450</v>
      </c>
      <c r="C334" s="21">
        <v>4557</v>
      </c>
      <c r="D334" s="22" t="s">
        <v>198</v>
      </c>
      <c r="E334" s="21">
        <f>IFERROR(VLOOKUP(C334,BD!T:U,2,0),0)</f>
        <v>2</v>
      </c>
      <c r="F334" s="21">
        <f>IFERROR(VLOOKUP(C334,BD!T:V,3,0),0)</f>
        <v>11</v>
      </c>
      <c r="G334" s="23">
        <f>VLOOKUP(C334,[1]BIC!$B:$K,10,0)</f>
        <v>1000</v>
      </c>
      <c r="H334" s="74">
        <f>IFERROR(VLOOKUP(C334,BD!T:W,4,0),0)</f>
        <v>220.16</v>
      </c>
      <c r="I334" s="55">
        <f>H334/G334</f>
        <v>0.22016</v>
      </c>
      <c r="J334" s="24">
        <f>G334-H334</f>
        <v>779.84</v>
      </c>
      <c r="K334" s="25">
        <f>J334/$C$7</f>
        <v>259.946666666667</v>
      </c>
      <c r="L334" s="26">
        <f>IFERROR(VLOOKUP(C334,BD!Z:AC,4,0),0)</f>
        <v>0</v>
      </c>
      <c r="M334" s="27">
        <f>H334/$B$6*$C$6</f>
        <v>256.853333333333</v>
      </c>
      <c r="N334" s="28">
        <f>IFERROR(M334/G334,0)</f>
        <v>0.256853333333333</v>
      </c>
    </row>
    <row r="335" spans="2:14" x14ac:dyDescent="0.25">
      <c r="B335" s="21">
        <v>370</v>
      </c>
      <c r="C335" s="21">
        <v>3750</v>
      </c>
      <c r="D335" s="22" t="s">
        <v>573</v>
      </c>
      <c r="E335" s="21">
        <f>IFERROR(VLOOKUP(C335,BD!T:U,2,0),0)</f>
        <v>3</v>
      </c>
      <c r="F335" s="21">
        <f>IFERROR(VLOOKUP(C335,BD!T:V,3,0),0)</f>
        <v>13</v>
      </c>
      <c r="G335" s="23">
        <f>VLOOKUP(C335,[1]BIC!$B:$K,10,0)</f>
        <v>1600</v>
      </c>
      <c r="H335" s="74">
        <f>IFERROR(VLOOKUP(C335,BD!T:W,4,0),0)</f>
        <v>350.96</v>
      </c>
      <c r="I335" s="55">
        <f>H335/G335</f>
        <v>0.21935</v>
      </c>
      <c r="J335" s="24">
        <f>G335-H335</f>
        <v>1249.04</v>
      </c>
      <c r="K335" s="25">
        <f>J335/$C$7</f>
        <v>416.346666666667</v>
      </c>
      <c r="L335" s="26">
        <f>IFERROR(VLOOKUP(C335,BD!Z:AC,4,0),0)</f>
        <v>0</v>
      </c>
      <c r="M335" s="27">
        <f>H335/$B$6*$C$6</f>
        <v>409.453333333333</v>
      </c>
      <c r="N335" s="28">
        <f>IFERROR(M335/G335,0)</f>
        <v>0.255908333333333</v>
      </c>
    </row>
    <row r="336" spans="2:14" x14ac:dyDescent="0.25">
      <c r="B336" s="21">
        <v>777</v>
      </c>
      <c r="C336" s="21">
        <v>7773</v>
      </c>
      <c r="D336" s="22" t="s">
        <v>333</v>
      </c>
      <c r="E336" s="21">
        <f>IFERROR(VLOOKUP(C336,BD!T:U,2,0),0)</f>
        <v>4</v>
      </c>
      <c r="F336" s="21">
        <f>IFERROR(VLOOKUP(C336,BD!T:V,3,0),0)</f>
        <v>8</v>
      </c>
      <c r="G336" s="23">
        <f>VLOOKUP(C336,[1]BIC!$B:$K,10,0)</f>
        <v>3000</v>
      </c>
      <c r="H336" s="74">
        <f>IFERROR(VLOOKUP(C336,BD!T:W,4,0),0)</f>
        <v>656.38</v>
      </c>
      <c r="I336" s="55">
        <f>H336/G336</f>
        <v>0.218793333333333</v>
      </c>
      <c r="J336" s="24">
        <f>G336-H336</f>
        <v>2343.62</v>
      </c>
      <c r="K336" s="25">
        <f>J336/$C$7</f>
        <v>781.206666666667</v>
      </c>
      <c r="L336" s="26">
        <f>IFERROR(VLOOKUP(C336,BD!Z:AC,4,0),0)</f>
        <v>0</v>
      </c>
      <c r="M336" s="27">
        <f>H336/$B$6*$C$6</f>
        <v>765.776666666667</v>
      </c>
      <c r="N336" s="28">
        <f>IFERROR(M336/G336,0)</f>
        <v>0.255258888888889</v>
      </c>
    </row>
    <row r="337" spans="2:14" x14ac:dyDescent="0.25">
      <c r="B337" s="21">
        <v>260</v>
      </c>
      <c r="C337" s="21">
        <v>2685</v>
      </c>
      <c r="D337" s="22" t="s">
        <v>381</v>
      </c>
      <c r="E337" s="21">
        <f>IFERROR(VLOOKUP(C337,BD!T:U,2,0),0)</f>
        <v>2</v>
      </c>
      <c r="F337" s="21">
        <f>IFERROR(VLOOKUP(C337,BD!T:V,3,0),0)</f>
        <v>5</v>
      </c>
      <c r="G337" s="23">
        <f>VLOOKUP(C337,[1]BIC!$B:$K,10,0)</f>
        <v>1100</v>
      </c>
      <c r="H337" s="74">
        <f>IFERROR(VLOOKUP(C337,BD!T:W,4,0),0)</f>
        <v>232.7</v>
      </c>
      <c r="I337" s="55">
        <f>H337/G337</f>
        <v>0.211545454545455</v>
      </c>
      <c r="J337" s="24">
        <f>G337-H337</f>
        <v>867.3</v>
      </c>
      <c r="K337" s="25">
        <f>J337/$C$7</f>
        <v>289.1</v>
      </c>
      <c r="L337" s="26">
        <f>IFERROR(VLOOKUP(C337,BD!Z:AC,4,0),0)</f>
        <v>0</v>
      </c>
      <c r="M337" s="27">
        <f>H337/$B$6*$C$6</f>
        <v>271.483333333333</v>
      </c>
      <c r="N337" s="28">
        <f>IFERROR(M337/G337,0)</f>
        <v>0.24680303030303</v>
      </c>
    </row>
    <row r="338" spans="2:14" x14ac:dyDescent="0.25">
      <c r="B338" s="21">
        <v>370</v>
      </c>
      <c r="C338" s="21">
        <v>3730</v>
      </c>
      <c r="D338" s="22" t="s">
        <v>182</v>
      </c>
      <c r="E338" s="21">
        <f>IFERROR(VLOOKUP(C338,BD!T:U,2,0),0)</f>
        <v>10</v>
      </c>
      <c r="F338" s="21">
        <f>IFERROR(VLOOKUP(C338,BD!T:V,3,0),0)</f>
        <v>54</v>
      </c>
      <c r="G338" s="23">
        <f>VLOOKUP(C338,[1]BIC!$B:$K,10,0)</f>
        <v>10800</v>
      </c>
      <c r="H338" s="74">
        <f>IFERROR(VLOOKUP(C338,BD!T:W,4,0),0)</f>
        <v>2462.59</v>
      </c>
      <c r="I338" s="55">
        <f>H338/G338</f>
        <v>0.228017592592593</v>
      </c>
      <c r="J338" s="24">
        <f>G338-H338</f>
        <v>8337.41</v>
      </c>
      <c r="K338" s="25">
        <f>J338/$C$7</f>
        <v>2779.13666666667</v>
      </c>
      <c r="L338" s="26">
        <f>IFERROR(VLOOKUP(C338,BD!Z:AC,4,0),0)</f>
        <v>0</v>
      </c>
      <c r="M338" s="27">
        <f>H338/$B$6*$C$6</f>
        <v>2873.02166666667</v>
      </c>
      <c r="N338" s="28">
        <f>IFERROR(M338/G338,0)</f>
        <v>0.266020524691358</v>
      </c>
    </row>
    <row r="339" spans="2:14" x14ac:dyDescent="0.25">
      <c r="B339" s="21">
        <v>260</v>
      </c>
      <c r="C339" s="21">
        <v>2667</v>
      </c>
      <c r="D339" s="22" t="s">
        <v>95</v>
      </c>
      <c r="E339" s="21">
        <f>IFERROR(VLOOKUP(C339,BD!T:U,2,0),0)</f>
        <v>3</v>
      </c>
      <c r="F339" s="21">
        <f>IFERROR(VLOOKUP(C339,BD!T:V,3,0),0)</f>
        <v>15</v>
      </c>
      <c r="G339" s="23">
        <f>VLOOKUP(C339,[1]BIC!$B:$K,10,0)</f>
        <v>1000</v>
      </c>
      <c r="H339" s="74">
        <f>IFERROR(VLOOKUP(C339,BD!T:W,4,0),0)</f>
        <v>204.56</v>
      </c>
      <c r="I339" s="55">
        <f>H339/G339</f>
        <v>0.20456</v>
      </c>
      <c r="J339" s="24">
        <f>G339-H339</f>
        <v>795.44</v>
      </c>
      <c r="K339" s="25">
        <f>J339/$C$7</f>
        <v>265.146666666667</v>
      </c>
      <c r="L339" s="26">
        <f>IFERROR(VLOOKUP(C339,BD!Z:AC,4,0),0)</f>
        <v>0</v>
      </c>
      <c r="M339" s="27">
        <f>H339/$B$6*$C$6</f>
        <v>238.653333333333</v>
      </c>
      <c r="N339" s="28">
        <f>IFERROR(M339/G339,0)</f>
        <v>0.238653333333333</v>
      </c>
    </row>
    <row r="340" spans="2:14" x14ac:dyDescent="0.25">
      <c r="B340" s="21">
        <v>290</v>
      </c>
      <c r="C340" s="21">
        <v>3030</v>
      </c>
      <c r="D340" s="22" t="s">
        <v>215</v>
      </c>
      <c r="E340" s="21">
        <f>IFERROR(VLOOKUP(C340,BD!T:U,2,0),0)</f>
        <v>3</v>
      </c>
      <c r="F340" s="21">
        <f>IFERROR(VLOOKUP(C340,BD!T:V,3,0),0)</f>
        <v>16</v>
      </c>
      <c r="G340" s="23">
        <f>VLOOKUP(C340,[1]BIC!$B:$K,10,0)</f>
        <v>1400</v>
      </c>
      <c r="H340" s="74">
        <f>IFERROR(VLOOKUP(C340,BD!T:W,4,0),0)</f>
        <v>283.17</v>
      </c>
      <c r="I340" s="55">
        <f>H340/G340</f>
        <v>0.202264285714286</v>
      </c>
      <c r="J340" s="24">
        <f>G340-H340</f>
        <v>1116.83</v>
      </c>
      <c r="K340" s="25">
        <f>J340/$C$7</f>
        <v>372.276666666667</v>
      </c>
      <c r="L340" s="26">
        <f>IFERROR(VLOOKUP(C340,BD!Z:AC,4,0),0)</f>
        <v>0</v>
      </c>
      <c r="M340" s="27">
        <f>H340/$B$6*$C$6</f>
        <v>330.365</v>
      </c>
      <c r="N340" s="28">
        <f>IFERROR(M340/G340,0)</f>
        <v>0.235975</v>
      </c>
    </row>
    <row r="341" spans="2:14" x14ac:dyDescent="0.25">
      <c r="B341" s="21">
        <v>150</v>
      </c>
      <c r="C341" s="21">
        <v>2763</v>
      </c>
      <c r="D341" s="22" t="s">
        <v>575</v>
      </c>
      <c r="E341" s="21">
        <f>IFERROR(VLOOKUP(C341,BD!T:U,2,0),0)</f>
        <v>6</v>
      </c>
      <c r="F341" s="21">
        <f>IFERROR(VLOOKUP(C341,BD!T:V,3,0),0)</f>
        <v>12</v>
      </c>
      <c r="G341" s="23">
        <f>VLOOKUP(C341,[1]BIC!$B:$K,10,0)</f>
        <v>2800</v>
      </c>
      <c r="H341" s="74">
        <f>IFERROR(VLOOKUP(C341,BD!T:W,4,0),0)</f>
        <v>558.53</v>
      </c>
      <c r="I341" s="55">
        <f>H341/G341</f>
        <v>0.199475</v>
      </c>
      <c r="J341" s="24">
        <f>G341-H341</f>
        <v>2241.47</v>
      </c>
      <c r="K341" s="25">
        <f>J341/$C$7</f>
        <v>747.156666666667</v>
      </c>
      <c r="L341" s="26">
        <f>IFERROR(VLOOKUP(C341,BD!Z:AC,4,0),0)</f>
        <v>0</v>
      </c>
      <c r="M341" s="27">
        <f>H341/$B$6*$C$6</f>
        <v>651.618333333333</v>
      </c>
      <c r="N341" s="28">
        <f>IFERROR(M341/G341,0)</f>
        <v>0.232720833333333</v>
      </c>
    </row>
    <row r="342" spans="2:14" x14ac:dyDescent="0.25">
      <c r="B342" s="21">
        <v>290</v>
      </c>
      <c r="C342" s="21">
        <v>3022</v>
      </c>
      <c r="D342" s="22" t="s">
        <v>73</v>
      </c>
      <c r="E342" s="21">
        <f>IFERROR(VLOOKUP(C342,BD!T:U,2,0),0)</f>
        <v>8</v>
      </c>
      <c r="F342" s="21">
        <f>IFERROR(VLOOKUP(C342,BD!T:V,3,0),0)</f>
        <v>47</v>
      </c>
      <c r="G342" s="23">
        <f>VLOOKUP(C342,[1]BIC!$B:$K,10,0)</f>
        <v>5500</v>
      </c>
      <c r="H342" s="74">
        <f>IFERROR(VLOOKUP(C342,BD!T:W,4,0),0)</f>
        <v>1091.59</v>
      </c>
      <c r="I342" s="55">
        <f>H342/G342</f>
        <v>0.198470909090909</v>
      </c>
      <c r="J342" s="24">
        <f>G342-H342</f>
        <v>4408.41</v>
      </c>
      <c r="K342" s="25">
        <f>J342/$C$7</f>
        <v>1469.47</v>
      </c>
      <c r="L342" s="26">
        <f>IFERROR(VLOOKUP(C342,BD!Z:AC,4,0),0)</f>
        <v>57.42</v>
      </c>
      <c r="M342" s="27">
        <f>H342/$B$6*$C$6</f>
        <v>1273.52166666667</v>
      </c>
      <c r="N342" s="28">
        <f>IFERROR(M342/G342,0)</f>
        <v>0.231549393939394</v>
      </c>
    </row>
    <row r="343" spans="2:14" x14ac:dyDescent="0.25">
      <c r="B343" s="21">
        <v>260</v>
      </c>
      <c r="C343" s="21">
        <v>2619</v>
      </c>
      <c r="D343" s="22" t="s">
        <v>303</v>
      </c>
      <c r="E343" s="21">
        <f>IFERROR(VLOOKUP(C343,BD!T:U,2,0),0)</f>
        <v>4</v>
      </c>
      <c r="F343" s="21">
        <f>IFERROR(VLOOKUP(C343,BD!T:V,3,0),0)</f>
        <v>20</v>
      </c>
      <c r="G343" s="23">
        <f>VLOOKUP(C343,[1]BIC!$B:$K,10,0)</f>
        <v>1600</v>
      </c>
      <c r="H343" s="74">
        <f>IFERROR(VLOOKUP(C343,BD!T:W,4,0),0)</f>
        <v>313.02</v>
      </c>
      <c r="I343" s="55">
        <f>H343/G343</f>
        <v>0.1956375</v>
      </c>
      <c r="J343" s="24">
        <f>G343-H343</f>
        <v>1286.98</v>
      </c>
      <c r="K343" s="25">
        <f>J343/$C$7</f>
        <v>428.993333333333</v>
      </c>
      <c r="L343" s="26">
        <f>IFERROR(VLOOKUP(C343,BD!Z:AC,4,0),0)</f>
        <v>0</v>
      </c>
      <c r="M343" s="27">
        <f>H343/$B$6*$C$6</f>
        <v>365.19</v>
      </c>
      <c r="N343" s="28">
        <f>IFERROR(M343/G343,0)</f>
        <v>0.22824375</v>
      </c>
    </row>
    <row r="344" spans="2:14" x14ac:dyDescent="0.25">
      <c r="B344" s="21">
        <v>150</v>
      </c>
      <c r="C344" s="21">
        <v>1677</v>
      </c>
      <c r="D344" s="22" t="s">
        <v>100</v>
      </c>
      <c r="E344" s="21">
        <f>IFERROR(VLOOKUP(C344,BD!T:U,2,0),0)</f>
        <v>5</v>
      </c>
      <c r="F344" s="21">
        <f>IFERROR(VLOOKUP(C344,BD!T:V,3,0),0)</f>
        <v>12</v>
      </c>
      <c r="G344" s="23">
        <f>VLOOKUP(C344,[1]BIC!$B:$K,10,0)</f>
        <v>1200</v>
      </c>
      <c r="H344" s="74">
        <f>IFERROR(VLOOKUP(C344,BD!T:W,4,0),0)</f>
        <v>319.34</v>
      </c>
      <c r="I344" s="55">
        <f>H344/G344</f>
        <v>0.266116666666667</v>
      </c>
      <c r="J344" s="24">
        <f>G344-H344</f>
        <v>880.66</v>
      </c>
      <c r="K344" s="25">
        <f>J344/$C$7</f>
        <v>293.553333333333</v>
      </c>
      <c r="L344" s="26">
        <f>IFERROR(VLOOKUP(C344,BD!Z:AC,4,0),0)</f>
        <v>0</v>
      </c>
      <c r="M344" s="27">
        <f>H344/$B$6*$C$6</f>
        <v>372.563333333333</v>
      </c>
      <c r="N344" s="28">
        <f>IFERROR(M344/G344,0)</f>
        <v>0.310469444444444</v>
      </c>
    </row>
    <row r="345" spans="2:14" x14ac:dyDescent="0.25">
      <c r="B345" s="21">
        <v>250</v>
      </c>
      <c r="C345" s="21">
        <v>5224</v>
      </c>
      <c r="D345" s="22" t="s">
        <v>185</v>
      </c>
      <c r="E345" s="21">
        <f>IFERROR(VLOOKUP(C345,BD!T:U,2,0),0)</f>
        <v>5</v>
      </c>
      <c r="F345" s="21">
        <f>IFERROR(VLOOKUP(C345,BD!T:V,3,0),0)</f>
        <v>18</v>
      </c>
      <c r="G345" s="23">
        <f>VLOOKUP(C345,[1]BIC!$B:$K,10,0)</f>
        <v>4500</v>
      </c>
      <c r="H345" s="74">
        <f>IFERROR(VLOOKUP(C345,BD!T:W,4,0),0)</f>
        <v>1024.14</v>
      </c>
      <c r="I345" s="55">
        <f>H345/G345</f>
        <v>0.227586666666667</v>
      </c>
      <c r="J345" s="24">
        <f>G345-H345</f>
        <v>3475.86</v>
      </c>
      <c r="K345" s="25">
        <f>J345/$C$7</f>
        <v>1158.62</v>
      </c>
      <c r="L345" s="26">
        <f>IFERROR(VLOOKUP(C345,BD!Z:AC,4,0),0)</f>
        <v>412.95</v>
      </c>
      <c r="M345" s="27">
        <f>H345/$B$6*$C$6</f>
        <v>1194.83</v>
      </c>
      <c r="N345" s="28">
        <f>IFERROR(M345/G345,0)</f>
        <v>0.265517777777778</v>
      </c>
    </row>
    <row r="346" spans="2:14" x14ac:dyDescent="0.25">
      <c r="B346" s="21">
        <v>555</v>
      </c>
      <c r="C346" s="21">
        <v>6062</v>
      </c>
      <c r="D346" s="22" t="s">
        <v>131</v>
      </c>
      <c r="E346" s="21">
        <f>IFERROR(VLOOKUP(C346,BD!T:U,2,0),0)</f>
        <v>7</v>
      </c>
      <c r="F346" s="21">
        <f>IFERROR(VLOOKUP(C346,BD!T:V,3,0),0)</f>
        <v>23</v>
      </c>
      <c r="G346" s="23">
        <f>VLOOKUP(C346,[1]BIC!$B:$K,10,0)</f>
        <v>4900</v>
      </c>
      <c r="H346" s="74">
        <f>IFERROR(VLOOKUP(C346,BD!T:W,4,0),0)</f>
        <v>983.77</v>
      </c>
      <c r="I346" s="55">
        <f>H346/G346</f>
        <v>0.200769387755102</v>
      </c>
      <c r="J346" s="24">
        <f>G346-H346</f>
        <v>3916.23</v>
      </c>
      <c r="K346" s="25">
        <f>J346/$C$7</f>
        <v>1305.41</v>
      </c>
      <c r="L346" s="26">
        <f>IFERROR(VLOOKUP(C346,BD!Z:AC,4,0),0)</f>
        <v>303.85</v>
      </c>
      <c r="M346" s="27">
        <f>H346/$B$6*$C$6</f>
        <v>1147.73166666667</v>
      </c>
      <c r="N346" s="28">
        <f>IFERROR(M346/G346,0)</f>
        <v>0.234230952380952</v>
      </c>
    </row>
    <row r="347" spans="2:14" x14ac:dyDescent="0.25">
      <c r="B347" s="21">
        <v>180</v>
      </c>
      <c r="C347" s="21">
        <v>1881</v>
      </c>
      <c r="D347" s="22" t="s">
        <v>74</v>
      </c>
      <c r="E347" s="21">
        <f>IFERROR(VLOOKUP(C347,BD!T:U,2,0),0)</f>
        <v>10</v>
      </c>
      <c r="F347" s="21">
        <f>IFERROR(VLOOKUP(C347,BD!T:V,3,0),0)</f>
        <v>32</v>
      </c>
      <c r="G347" s="23">
        <f>VLOOKUP(C347,[1]BIC!$B:$K,10,0)</f>
        <v>6800</v>
      </c>
      <c r="H347" s="74">
        <f>IFERROR(VLOOKUP(C347,BD!T:W,4,0),0)</f>
        <v>1263.06</v>
      </c>
      <c r="I347" s="55">
        <f>H347/G347</f>
        <v>0.185744117647059</v>
      </c>
      <c r="J347" s="24">
        <f>G347-H347</f>
        <v>5536.94</v>
      </c>
      <c r="K347" s="25">
        <f>J347/$C$7</f>
        <v>1845.64666666667</v>
      </c>
      <c r="L347" s="26">
        <f>IFERROR(VLOOKUP(C347,BD!Z:AC,4,0),0)</f>
        <v>0</v>
      </c>
      <c r="M347" s="27">
        <f>H347/$B$6*$C$6</f>
        <v>1473.57</v>
      </c>
      <c r="N347" s="28">
        <f>IFERROR(M347/G347,0)</f>
        <v>0.216701470588235</v>
      </c>
    </row>
    <row r="348" spans="2:14" x14ac:dyDescent="0.25">
      <c r="B348" s="21">
        <v>370</v>
      </c>
      <c r="C348" s="21">
        <v>3732</v>
      </c>
      <c r="D348" s="22" t="s">
        <v>336</v>
      </c>
      <c r="E348" s="21">
        <f>IFERROR(VLOOKUP(C348,BD!T:U,2,0),0)</f>
        <v>3</v>
      </c>
      <c r="F348" s="21">
        <f>IFERROR(VLOOKUP(C348,BD!T:V,3,0),0)</f>
        <v>45</v>
      </c>
      <c r="G348" s="23">
        <f>VLOOKUP(C348,[1]BIC!$B:$K,10,0)</f>
        <v>6700</v>
      </c>
      <c r="H348" s="74">
        <f>IFERROR(VLOOKUP(C348,BD!T:W,4,0),0)</f>
        <v>1208.67</v>
      </c>
      <c r="I348" s="55">
        <f>H348/G348</f>
        <v>0.180398507462687</v>
      </c>
      <c r="J348" s="24">
        <f>G348-H348</f>
        <v>5491.33</v>
      </c>
      <c r="K348" s="25">
        <f>J348/$C$7</f>
        <v>1830.44333333333</v>
      </c>
      <c r="L348" s="26">
        <f>IFERROR(VLOOKUP(C348,BD!Z:AC,4,0),0)</f>
        <v>0</v>
      </c>
      <c r="M348" s="27">
        <f>H348/$B$6*$C$6</f>
        <v>1410.115</v>
      </c>
      <c r="N348" s="28">
        <f>IFERROR(M348/G348,0)</f>
        <v>0.210464925373134</v>
      </c>
    </row>
    <row r="349" spans="2:14" x14ac:dyDescent="0.25">
      <c r="B349" s="21">
        <v>280</v>
      </c>
      <c r="C349" s="21">
        <v>9313</v>
      </c>
      <c r="D349" s="22" t="s">
        <v>239</v>
      </c>
      <c r="E349" s="21">
        <f>IFERROR(VLOOKUP(C349,BD!T:U,2,0),0)</f>
        <v>2</v>
      </c>
      <c r="F349" s="21">
        <f>IFERROR(VLOOKUP(C349,BD!T:V,3,0),0)</f>
        <v>13</v>
      </c>
      <c r="G349" s="23">
        <f>VLOOKUP(C349,[1]BIC!$B:$K,10,0)</f>
        <v>1000</v>
      </c>
      <c r="H349" s="74">
        <f>IFERROR(VLOOKUP(C349,BD!T:W,4,0),0)</f>
        <v>171.54</v>
      </c>
      <c r="I349" s="55">
        <f>H349/G349</f>
        <v>0.17154</v>
      </c>
      <c r="J349" s="24">
        <f>G349-H349</f>
        <v>828.46</v>
      </c>
      <c r="K349" s="25">
        <f>J349/$C$7</f>
        <v>276.153333333333</v>
      </c>
      <c r="L349" s="26">
        <f>IFERROR(VLOOKUP(C349,BD!Z:AC,4,0),0)</f>
        <v>0</v>
      </c>
      <c r="M349" s="27">
        <f>H349/$B$6*$C$6</f>
        <v>200.13</v>
      </c>
      <c r="N349" s="28">
        <f>IFERROR(M349/G349,0)</f>
        <v>0.20013</v>
      </c>
    </row>
    <row r="350" spans="2:14" x14ac:dyDescent="0.25">
      <c r="B350" s="21">
        <v>340</v>
      </c>
      <c r="C350" s="21">
        <v>3460</v>
      </c>
      <c r="D350" s="22" t="s">
        <v>56</v>
      </c>
      <c r="E350" s="21">
        <f>IFERROR(VLOOKUP(C350,BD!T:U,2,0),0)</f>
        <v>2</v>
      </c>
      <c r="F350" s="21">
        <f>IFERROR(VLOOKUP(C350,BD!T:V,3,0),0)</f>
        <v>24</v>
      </c>
      <c r="G350" s="23">
        <f>VLOOKUP(C350,[1]BIC!$B:$K,10,0)</f>
        <v>2900</v>
      </c>
      <c r="H350" s="74">
        <f>IFERROR(VLOOKUP(C350,BD!T:W,4,0),0)</f>
        <v>493.14</v>
      </c>
      <c r="I350" s="55">
        <f>H350/G350</f>
        <v>0.170048275862069</v>
      </c>
      <c r="J350" s="24">
        <f>G350-H350</f>
        <v>2406.86</v>
      </c>
      <c r="K350" s="25">
        <f>J350/$C$7</f>
        <v>802.286666666667</v>
      </c>
      <c r="L350" s="26">
        <f>IFERROR(VLOOKUP(C350,BD!Z:AC,4,0),0)</f>
        <v>0</v>
      </c>
      <c r="M350" s="27">
        <f>H350/$B$6*$C$6</f>
        <v>575.33</v>
      </c>
      <c r="N350" s="28">
        <f>IFERROR(M350/G350,0)</f>
        <v>0.198389655172414</v>
      </c>
    </row>
    <row r="351" spans="2:14" x14ac:dyDescent="0.25">
      <c r="B351" s="21">
        <v>180</v>
      </c>
      <c r="C351" s="21">
        <v>3079</v>
      </c>
      <c r="D351" s="22" t="s">
        <v>376</v>
      </c>
      <c r="E351" s="21">
        <f>IFERROR(VLOOKUP(C351,BD!T:U,2,0),0)</f>
        <v>2</v>
      </c>
      <c r="F351" s="21">
        <f>IFERROR(VLOOKUP(C351,BD!T:V,3,0),0)</f>
        <v>6</v>
      </c>
      <c r="G351" s="23">
        <f>VLOOKUP(C351,[1]BIC!$B:$K,10,0)</f>
        <v>2500</v>
      </c>
      <c r="H351" s="74">
        <f>IFERROR(VLOOKUP(C351,BD!T:W,4,0),0)</f>
        <v>423.42</v>
      </c>
      <c r="I351" s="55">
        <f>H351/G351</f>
        <v>0.169368</v>
      </c>
      <c r="J351" s="24">
        <f>G351-H351</f>
        <v>2076.58</v>
      </c>
      <c r="K351" s="25">
        <f>J351/$C$7</f>
        <v>692.193333333333</v>
      </c>
      <c r="L351" s="26">
        <f>IFERROR(VLOOKUP(C351,BD!Z:AC,4,0),0)</f>
        <v>0</v>
      </c>
      <c r="M351" s="27">
        <f>H351/$B$6*$C$6</f>
        <v>493.99</v>
      </c>
      <c r="N351" s="28">
        <f>IFERROR(M351/G351,0)</f>
        <v>0.197596</v>
      </c>
    </row>
    <row r="352" spans="2:14" x14ac:dyDescent="0.25">
      <c r="B352" s="21">
        <v>300</v>
      </c>
      <c r="C352" s="21">
        <v>9285</v>
      </c>
      <c r="D352" s="22" t="s">
        <v>290</v>
      </c>
      <c r="E352" s="21">
        <f>IFERROR(VLOOKUP(C352,BD!T:U,2,0),0)</f>
        <v>3</v>
      </c>
      <c r="F352" s="21">
        <f>IFERROR(VLOOKUP(C352,BD!T:V,3,0),0)</f>
        <v>9</v>
      </c>
      <c r="G352" s="23">
        <f>VLOOKUP(C352,[1]BIC!$B:$K,10,0)</f>
        <v>2000</v>
      </c>
      <c r="H352" s="74">
        <f>IFERROR(VLOOKUP(C352,BD!T:W,4,0),0)</f>
        <v>332.23</v>
      </c>
      <c r="I352" s="55">
        <f>H352/G352</f>
        <v>0.166115</v>
      </c>
      <c r="J352" s="24">
        <f>G352-H352</f>
        <v>1667.77</v>
      </c>
      <c r="K352" s="25">
        <f>J352/$C$7</f>
        <v>555.923333333333</v>
      </c>
      <c r="L352" s="26">
        <f>IFERROR(VLOOKUP(C352,BD!Z:AC,4,0),0)</f>
        <v>0</v>
      </c>
      <c r="M352" s="27">
        <f>H352/$B$6*$C$6</f>
        <v>387.601666666667</v>
      </c>
      <c r="N352" s="28">
        <f>IFERROR(M352/G352,0)</f>
        <v>0.193800833333333</v>
      </c>
    </row>
    <row r="353" spans="2:14" x14ac:dyDescent="0.25">
      <c r="B353" s="21">
        <v>180</v>
      </c>
      <c r="C353" s="21">
        <v>3048</v>
      </c>
      <c r="D353" s="22" t="s">
        <v>355</v>
      </c>
      <c r="E353" s="21">
        <f>IFERROR(VLOOKUP(C353,BD!T:U,2,0),0)</f>
        <v>4</v>
      </c>
      <c r="F353" s="21">
        <f>IFERROR(VLOOKUP(C353,BD!T:V,3,0),0)</f>
        <v>17</v>
      </c>
      <c r="G353" s="23">
        <f>VLOOKUP(C353,[1]BIC!$B:$K,10,0)</f>
        <v>2400</v>
      </c>
      <c r="H353" s="74">
        <f>IFERROR(VLOOKUP(C353,BD!T:W,4,0),0)</f>
        <v>398.2</v>
      </c>
      <c r="I353" s="55">
        <f>H353/G353</f>
        <v>0.165916666666667</v>
      </c>
      <c r="J353" s="24">
        <f>G353-H353</f>
        <v>2001.8</v>
      </c>
      <c r="K353" s="25">
        <f>J353/$C$7</f>
        <v>667.266666666667</v>
      </c>
      <c r="L353" s="26">
        <f>IFERROR(VLOOKUP(C353,BD!Z:AC,4,0),0)</f>
        <v>0</v>
      </c>
      <c r="M353" s="27">
        <f>H353/$B$6*$C$6</f>
        <v>464.566666666667</v>
      </c>
      <c r="N353" s="28">
        <f>IFERROR(M353/G353,0)</f>
        <v>0.193569444444444</v>
      </c>
    </row>
    <row r="354" spans="2:14" x14ac:dyDescent="0.25">
      <c r="B354" s="21">
        <v>360</v>
      </c>
      <c r="C354" s="21">
        <v>3603</v>
      </c>
      <c r="D354" s="22" t="s">
        <v>321</v>
      </c>
      <c r="E354" s="21">
        <f>IFERROR(VLOOKUP(C354,BD!T:U,2,0),0)</f>
        <v>2</v>
      </c>
      <c r="F354" s="21">
        <f>IFERROR(VLOOKUP(C354,BD!T:V,3,0),0)</f>
        <v>11</v>
      </c>
      <c r="G354" s="23">
        <f>VLOOKUP(C354,[1]BIC!$B:$K,10,0)</f>
        <v>1000</v>
      </c>
      <c r="H354" s="74">
        <f>IFERROR(VLOOKUP(C354,BD!T:W,4,0),0)</f>
        <v>165.53</v>
      </c>
      <c r="I354" s="55">
        <f>H354/G354</f>
        <v>0.16553</v>
      </c>
      <c r="J354" s="24">
        <f>G354-H354</f>
        <v>834.47</v>
      </c>
      <c r="K354" s="25">
        <f>J354/$C$7</f>
        <v>278.156666666667</v>
      </c>
      <c r="L354" s="26">
        <f>IFERROR(VLOOKUP(C354,BD!Z:AC,4,0),0)</f>
        <v>0</v>
      </c>
      <c r="M354" s="27">
        <f>H354/$B$6*$C$6</f>
        <v>193.118333333333</v>
      </c>
      <c r="N354" s="28">
        <f>IFERROR(M354/G354,0)</f>
        <v>0.193118333333333</v>
      </c>
    </row>
    <row r="355" spans="2:14" x14ac:dyDescent="0.25">
      <c r="B355" s="21">
        <v>555</v>
      </c>
      <c r="C355" s="21">
        <v>6049</v>
      </c>
      <c r="D355" s="22" t="s">
        <v>119</v>
      </c>
      <c r="E355" s="21">
        <f>IFERROR(VLOOKUP(C355,BD!T:U,2,0),0)</f>
        <v>1</v>
      </c>
      <c r="F355" s="21">
        <f>IFERROR(VLOOKUP(C355,BD!T:V,3,0),0)</f>
        <v>12</v>
      </c>
      <c r="G355" s="23">
        <f>VLOOKUP(C355,[1]BIC!$B:$K,10,0)</f>
        <v>1100</v>
      </c>
      <c r="H355" s="74">
        <f>IFERROR(VLOOKUP(C355,BD!T:W,4,0),0)</f>
        <v>180.64</v>
      </c>
      <c r="I355" s="55">
        <f>H355/G355</f>
        <v>0.164218181818182</v>
      </c>
      <c r="J355" s="24">
        <f>G355-H355</f>
        <v>919.36</v>
      </c>
      <c r="K355" s="25">
        <f>J355/$C$7</f>
        <v>306.453333333333</v>
      </c>
      <c r="L355" s="26">
        <f>IFERROR(VLOOKUP(C355,BD!Z:AC,4,0),0)</f>
        <v>0</v>
      </c>
      <c r="M355" s="27">
        <f>H355/$B$6*$C$6</f>
        <v>210.746666666667</v>
      </c>
      <c r="N355" s="28">
        <f>IFERROR(M355/G355,0)</f>
        <v>0.191587878787879</v>
      </c>
    </row>
    <row r="356" spans="2:14" x14ac:dyDescent="0.25">
      <c r="B356" s="21">
        <v>250</v>
      </c>
      <c r="C356" s="21">
        <v>5176</v>
      </c>
      <c r="D356" s="22" t="s">
        <v>315</v>
      </c>
      <c r="E356" s="21">
        <f>IFERROR(VLOOKUP(C356,BD!T:U,2,0),0)</f>
        <v>4</v>
      </c>
      <c r="F356" s="21">
        <f>IFERROR(VLOOKUP(C356,BD!T:V,3,0),0)</f>
        <v>9</v>
      </c>
      <c r="G356" s="23">
        <f>VLOOKUP(C356,[1]BIC!$B:$K,10,0)</f>
        <v>1000</v>
      </c>
      <c r="H356" s="74">
        <f>IFERROR(VLOOKUP(C356,BD!T:W,4,0),0)</f>
        <v>163.28</v>
      </c>
      <c r="I356" s="55">
        <f>H356/G356</f>
        <v>0.16328</v>
      </c>
      <c r="J356" s="24">
        <f>G356-H356</f>
        <v>836.72</v>
      </c>
      <c r="K356" s="25">
        <f>J356/$C$7</f>
        <v>278.906666666667</v>
      </c>
      <c r="L356" s="26">
        <f>IFERROR(VLOOKUP(C356,BD!Z:AC,4,0),0)</f>
        <v>43.33</v>
      </c>
      <c r="M356" s="27">
        <f>H356/$B$6*$C$6</f>
        <v>190.493333333333</v>
      </c>
      <c r="N356" s="28">
        <f>IFERROR(M356/G356,0)</f>
        <v>0.190493333333333</v>
      </c>
    </row>
    <row r="357" spans="2:14" x14ac:dyDescent="0.25">
      <c r="B357" s="21">
        <v>555</v>
      </c>
      <c r="C357" s="21">
        <v>6035</v>
      </c>
      <c r="D357" s="22" t="s">
        <v>234</v>
      </c>
      <c r="E357" s="21">
        <f>IFERROR(VLOOKUP(C357,BD!T:U,2,0),0)</f>
        <v>2</v>
      </c>
      <c r="F357" s="21">
        <f>IFERROR(VLOOKUP(C357,BD!T:V,3,0),0)</f>
        <v>13</v>
      </c>
      <c r="G357" s="23">
        <f>VLOOKUP(C357,[1]BIC!$B:$K,10,0)</f>
        <v>2200</v>
      </c>
      <c r="H357" s="74">
        <f>IFERROR(VLOOKUP(C357,BD!T:W,4,0),0)</f>
        <v>356.83</v>
      </c>
      <c r="I357" s="55">
        <f>H357/G357</f>
        <v>0.162195454545455</v>
      </c>
      <c r="J357" s="24">
        <f>G357-H357</f>
        <v>1843.17</v>
      </c>
      <c r="K357" s="25">
        <f>J357/$C$7</f>
        <v>614.39</v>
      </c>
      <c r="L357" s="26">
        <f>IFERROR(VLOOKUP(C357,BD!Z:AC,4,0),0)</f>
        <v>0</v>
      </c>
      <c r="M357" s="27">
        <f>H357/$B$6*$C$6</f>
        <v>416.301666666667</v>
      </c>
      <c r="N357" s="28">
        <f>IFERROR(M357/G357,0)</f>
        <v>0.18922803030303</v>
      </c>
    </row>
    <row r="358" spans="2:14" x14ac:dyDescent="0.25">
      <c r="B358" s="21">
        <v>650</v>
      </c>
      <c r="C358" s="21">
        <v>6550</v>
      </c>
      <c r="D358" s="22" t="s">
        <v>360</v>
      </c>
      <c r="E358" s="21">
        <f>IFERROR(VLOOKUP(C358,BD!T:U,2,0),0)</f>
        <v>2</v>
      </c>
      <c r="F358" s="21">
        <f>IFERROR(VLOOKUP(C358,BD!T:V,3,0),0)</f>
        <v>16</v>
      </c>
      <c r="G358" s="23">
        <f>VLOOKUP(C358,[1]BIC!$B:$K,10,0)</f>
        <v>1000</v>
      </c>
      <c r="H358" s="74">
        <f>IFERROR(VLOOKUP(C358,BD!T:W,4,0),0)</f>
        <v>161.41</v>
      </c>
      <c r="I358" s="55">
        <f>H358/G358</f>
        <v>0.16141</v>
      </c>
      <c r="J358" s="24">
        <f>G358-H358</f>
        <v>838.59</v>
      </c>
      <c r="K358" s="25">
        <f>J358/$C$7</f>
        <v>279.53</v>
      </c>
      <c r="L358" s="26">
        <f>IFERROR(VLOOKUP(C358,BD!Z:AC,4,0),0)</f>
        <v>0</v>
      </c>
      <c r="M358" s="27">
        <f>H358/$B$6*$C$6</f>
        <v>188.311666666667</v>
      </c>
      <c r="N358" s="28">
        <f>IFERROR(M358/G358,0)</f>
        <v>0.188311666666667</v>
      </c>
    </row>
    <row r="359" spans="2:14" x14ac:dyDescent="0.25">
      <c r="B359" s="21">
        <v>340</v>
      </c>
      <c r="C359" s="21">
        <v>3468</v>
      </c>
      <c r="D359" s="22" t="s">
        <v>153</v>
      </c>
      <c r="E359" s="21">
        <f>IFERROR(VLOOKUP(C359,BD!T:U,2,0),0)</f>
        <v>1</v>
      </c>
      <c r="F359" s="21">
        <f>IFERROR(VLOOKUP(C359,BD!T:V,3,0),0)</f>
        <v>3</v>
      </c>
      <c r="G359" s="23">
        <f>VLOOKUP(C359,[1]BIC!$B:$K,10,0)</f>
        <v>1000</v>
      </c>
      <c r="H359" s="74">
        <f>IFERROR(VLOOKUP(C359,BD!T:W,4,0),0)</f>
        <v>155.16</v>
      </c>
      <c r="I359" s="55">
        <f>H359/G359</f>
        <v>0.15516</v>
      </c>
      <c r="J359" s="24">
        <f>G359-H359</f>
        <v>844.84</v>
      </c>
      <c r="K359" s="25">
        <f>J359/$C$7</f>
        <v>281.613333333333</v>
      </c>
      <c r="L359" s="26">
        <f>IFERROR(VLOOKUP(C359,BD!Z:AC,4,0),0)</f>
        <v>0</v>
      </c>
      <c r="M359" s="27">
        <f>H359/$B$6*$C$6</f>
        <v>181.02</v>
      </c>
      <c r="N359" s="28">
        <f>IFERROR(M359/G359,0)</f>
        <v>0.18102</v>
      </c>
    </row>
    <row r="360" spans="2:14" x14ac:dyDescent="0.25">
      <c r="B360" s="21">
        <v>340</v>
      </c>
      <c r="C360" s="21">
        <v>3453</v>
      </c>
      <c r="D360" s="22" t="s">
        <v>172</v>
      </c>
      <c r="E360" s="21">
        <f>IFERROR(VLOOKUP(C360,BD!T:U,2,0),0)</f>
        <v>4</v>
      </c>
      <c r="F360" s="21">
        <f>IFERROR(VLOOKUP(C360,BD!T:V,3,0),0)</f>
        <v>11</v>
      </c>
      <c r="G360" s="23">
        <f>VLOOKUP(C360,[1]BIC!$B:$K,10,0)</f>
        <v>2000</v>
      </c>
      <c r="H360" s="74">
        <f>IFERROR(VLOOKUP(C360,BD!T:W,4,0),0)</f>
        <v>305.95</v>
      </c>
      <c r="I360" s="55">
        <f>H360/G360</f>
        <v>0.152975</v>
      </c>
      <c r="J360" s="24">
        <f>G360-H360</f>
        <v>1694.05</v>
      </c>
      <c r="K360" s="25">
        <f>J360/$C$7</f>
        <v>564.683333333333</v>
      </c>
      <c r="L360" s="26">
        <f>IFERROR(VLOOKUP(C360,BD!Z:AC,4,0),0)</f>
        <v>0</v>
      </c>
      <c r="M360" s="27">
        <f>H360/$B$6*$C$6</f>
        <v>356.941666666667</v>
      </c>
      <c r="N360" s="28">
        <f>IFERROR(M360/G360,0)</f>
        <v>0.178470833333333</v>
      </c>
    </row>
    <row r="361" spans="2:14" x14ac:dyDescent="0.25">
      <c r="B361" s="21">
        <v>340</v>
      </c>
      <c r="C361" s="21">
        <v>3423</v>
      </c>
      <c r="D361" s="22" t="s">
        <v>345</v>
      </c>
      <c r="E361" s="21">
        <f>IFERROR(VLOOKUP(C361,BD!T:U,2,0),0)</f>
        <v>3</v>
      </c>
      <c r="F361" s="21">
        <f>IFERROR(VLOOKUP(C361,BD!T:V,3,0),0)</f>
        <v>4</v>
      </c>
      <c r="G361" s="23">
        <f>VLOOKUP(C361,[1]BIC!$B:$K,10,0)</f>
        <v>2100</v>
      </c>
      <c r="H361" s="74">
        <f>IFERROR(VLOOKUP(C361,BD!T:W,4,0),0)</f>
        <v>319.84</v>
      </c>
      <c r="I361" s="55">
        <f>H361/G361</f>
        <v>0.152304761904762</v>
      </c>
      <c r="J361" s="24">
        <f>G361-H361</f>
        <v>1780.16</v>
      </c>
      <c r="K361" s="25">
        <f>J361/$C$7</f>
        <v>593.386666666667</v>
      </c>
      <c r="L361" s="26">
        <f>IFERROR(VLOOKUP(C361,BD!Z:AC,4,0),0)</f>
        <v>0</v>
      </c>
      <c r="M361" s="27">
        <f>H361/$B$6*$C$6</f>
        <v>373.146666666667</v>
      </c>
      <c r="N361" s="28">
        <f>IFERROR(M361/G361,0)</f>
        <v>0.177688888888889</v>
      </c>
    </row>
    <row r="362" spans="2:14" x14ac:dyDescent="0.25">
      <c r="B362" s="21">
        <v>777</v>
      </c>
      <c r="C362" s="21">
        <v>7738</v>
      </c>
      <c r="D362" s="22" t="s">
        <v>282</v>
      </c>
      <c r="E362" s="21">
        <f>IFERROR(VLOOKUP(C362,BD!T:U,2,0),0)</f>
        <v>16</v>
      </c>
      <c r="F362" s="21">
        <f>IFERROR(VLOOKUP(C362,BD!T:V,3,0),0)</f>
        <v>123</v>
      </c>
      <c r="G362" s="23">
        <f>VLOOKUP(C362,[1]BIC!$B:$K,10,0)</f>
        <v>15300</v>
      </c>
      <c r="H362" s="74">
        <f>IFERROR(VLOOKUP(C362,BD!T:W,4,0),0)</f>
        <v>2324.46</v>
      </c>
      <c r="I362" s="55">
        <f>H362/G362</f>
        <v>0.151925490196078</v>
      </c>
      <c r="J362" s="24">
        <f>G362-H362</f>
        <v>12975.54</v>
      </c>
      <c r="K362" s="25">
        <f>J362/$C$7</f>
        <v>4325.18</v>
      </c>
      <c r="L362" s="26">
        <f>IFERROR(VLOOKUP(C362,BD!Z:AC,4,0),0)</f>
        <v>0</v>
      </c>
      <c r="M362" s="27">
        <f>H362/$B$6*$C$6</f>
        <v>2711.87</v>
      </c>
      <c r="N362" s="28">
        <f>IFERROR(M362/G362,0)</f>
        <v>0.177246405228758</v>
      </c>
    </row>
    <row r="363" spans="2:14" x14ac:dyDescent="0.25">
      <c r="B363" s="21">
        <v>360</v>
      </c>
      <c r="C363" s="21">
        <v>9275</v>
      </c>
      <c r="D363" s="22" t="s">
        <v>214</v>
      </c>
      <c r="E363" s="21">
        <f>IFERROR(VLOOKUP(C363,BD!T:U,2,0),0)</f>
        <v>2</v>
      </c>
      <c r="F363" s="21">
        <f>IFERROR(VLOOKUP(C363,BD!T:V,3,0),0)</f>
        <v>12</v>
      </c>
      <c r="G363" s="23">
        <f>VLOOKUP(C363,[1]BIC!$B:$K,10,0)</f>
        <v>1000</v>
      </c>
      <c r="H363" s="74">
        <f>IFERROR(VLOOKUP(C363,BD!T:W,4,0),0)</f>
        <v>147.45</v>
      </c>
      <c r="I363" s="55">
        <f>H363/G363</f>
        <v>0.14745</v>
      </c>
      <c r="J363" s="24">
        <f>G363-H363</f>
        <v>852.55</v>
      </c>
      <c r="K363" s="25">
        <f>J363/$C$7</f>
        <v>284.183333333333</v>
      </c>
      <c r="L363" s="26">
        <f>IFERROR(VLOOKUP(C363,BD!Z:AC,4,0),0)</f>
        <v>0</v>
      </c>
      <c r="M363" s="27">
        <f>H363/$B$6*$C$6</f>
        <v>172.025</v>
      </c>
      <c r="N363" s="28">
        <f>IFERROR(M363/G363,0)</f>
        <v>0.172025</v>
      </c>
    </row>
    <row r="364" spans="2:14" x14ac:dyDescent="0.25">
      <c r="B364" s="21">
        <v>104</v>
      </c>
      <c r="C364" s="21">
        <v>4318</v>
      </c>
      <c r="D364" s="22" t="s">
        <v>132</v>
      </c>
      <c r="E364" s="21">
        <f>IFERROR(VLOOKUP(C364,BD!T:U,2,0),0)</f>
        <v>1</v>
      </c>
      <c r="F364" s="21">
        <f>IFERROR(VLOOKUP(C364,BD!T:V,3,0),0)</f>
        <v>14</v>
      </c>
      <c r="G364" s="23">
        <f>VLOOKUP(C364,[1]BIC!$B:$K,10,0)</f>
        <v>1400</v>
      </c>
      <c r="H364" s="74">
        <f>IFERROR(VLOOKUP(C364,BD!T:W,4,0),0)</f>
        <v>204.78</v>
      </c>
      <c r="I364" s="55">
        <f>H364/G364</f>
        <v>0.146271428571429</v>
      </c>
      <c r="J364" s="24">
        <f>G364-H364</f>
        <v>1195.22</v>
      </c>
      <c r="K364" s="25">
        <f>J364/$C$7</f>
        <v>398.406666666667</v>
      </c>
      <c r="L364" s="26">
        <f>IFERROR(VLOOKUP(C364,BD!Z:AC,4,0),0)</f>
        <v>0</v>
      </c>
      <c r="M364" s="27">
        <f>H364/$B$6*$C$6</f>
        <v>238.91</v>
      </c>
      <c r="N364" s="28">
        <f>IFERROR(M364/G364,0)</f>
        <v>0.17065</v>
      </c>
    </row>
    <row r="365" spans="2:14" x14ac:dyDescent="0.25">
      <c r="B365" s="21">
        <v>370</v>
      </c>
      <c r="C365" s="21">
        <v>3854</v>
      </c>
      <c r="D365" s="22" t="s">
        <v>619</v>
      </c>
      <c r="E365" s="21">
        <f>IFERROR(VLOOKUP(C365,BD!T:U,2,0),0)</f>
        <v>1</v>
      </c>
      <c r="F365" s="21">
        <f>IFERROR(VLOOKUP(C365,BD!T:V,3,0),0)</f>
        <v>3</v>
      </c>
      <c r="G365" s="23">
        <f>VLOOKUP(C365,[1]BIC!$B:$K,10,0)</f>
        <v>1000</v>
      </c>
      <c r="H365" s="74">
        <f>IFERROR(VLOOKUP(C365,BD!T:W,4,0),0)</f>
        <v>146.2</v>
      </c>
      <c r="I365" s="55">
        <f>H365/G365</f>
        <v>0.1462</v>
      </c>
      <c r="J365" s="24">
        <f>G365-H365</f>
        <v>853.8</v>
      </c>
      <c r="K365" s="25">
        <f>J365/$C$7</f>
        <v>284.6</v>
      </c>
      <c r="L365" s="26">
        <f>IFERROR(VLOOKUP(C365,BD!Z:AC,4,0),0)</f>
        <v>0</v>
      </c>
      <c r="M365" s="27">
        <f>H365/$B$6*$C$6</f>
        <v>170.566666666667</v>
      </c>
      <c r="N365" s="28">
        <f>IFERROR(M365/G365,0)</f>
        <v>0.170566666666667</v>
      </c>
    </row>
    <row r="366" spans="2:14" x14ac:dyDescent="0.25">
      <c r="B366" s="21">
        <v>290</v>
      </c>
      <c r="C366" s="21">
        <v>7300</v>
      </c>
      <c r="D366" s="22" t="s">
        <v>342</v>
      </c>
      <c r="E366" s="21">
        <f>IFERROR(VLOOKUP(C366,BD!T:U,2,0),0)</f>
        <v>6</v>
      </c>
      <c r="F366" s="21">
        <f>IFERROR(VLOOKUP(C366,BD!T:V,3,0),0)</f>
        <v>80</v>
      </c>
      <c r="G366" s="23">
        <f>VLOOKUP(C366,[1]BIC!$B:$K,10,0)</f>
        <v>25500</v>
      </c>
      <c r="H366" s="74">
        <f>IFERROR(VLOOKUP(C366,BD!T:W,4,0),0)</f>
        <v>3635.54</v>
      </c>
      <c r="I366" s="55">
        <f>H366/G366</f>
        <v>0.142570196078431</v>
      </c>
      <c r="J366" s="24">
        <f>G366-H366</f>
        <v>21864.46</v>
      </c>
      <c r="K366" s="25">
        <f>J366/$C$7</f>
        <v>7288.15333333333</v>
      </c>
      <c r="L366" s="26">
        <f>IFERROR(VLOOKUP(C366,BD!Z:AC,4,0),0)</f>
        <v>0</v>
      </c>
      <c r="M366" s="27">
        <f>H366/$B$6*$C$6</f>
        <v>4241.46333333333</v>
      </c>
      <c r="N366" s="28">
        <f>IFERROR(M366/G366,0)</f>
        <v>0.166331895424837</v>
      </c>
    </row>
    <row r="367" spans="2:14" x14ac:dyDescent="0.25">
      <c r="B367" s="21">
        <v>300</v>
      </c>
      <c r="C367" s="21">
        <v>9317</v>
      </c>
      <c r="D367" s="22" t="s">
        <v>183</v>
      </c>
      <c r="E367" s="21">
        <f>IFERROR(VLOOKUP(C367,BD!T:U,2,0),0)</f>
        <v>2</v>
      </c>
      <c r="F367" s="21">
        <f>IFERROR(VLOOKUP(C367,BD!T:V,3,0),0)</f>
        <v>3</v>
      </c>
      <c r="G367" s="23">
        <f>VLOOKUP(C367,[1]BIC!$B:$K,10,0)</f>
        <v>1000</v>
      </c>
      <c r="H367" s="74">
        <f>IFERROR(VLOOKUP(C367,BD!T:W,4,0),0)</f>
        <v>139.22</v>
      </c>
      <c r="I367" s="55">
        <f>H367/G367</f>
        <v>0.13922</v>
      </c>
      <c r="J367" s="24">
        <f>G367-H367</f>
        <v>860.78</v>
      </c>
      <c r="K367" s="25">
        <f>J367/$C$7</f>
        <v>286.926666666667</v>
      </c>
      <c r="L367" s="26">
        <f>IFERROR(VLOOKUP(C367,BD!Z:AC,4,0),0)</f>
        <v>0</v>
      </c>
      <c r="M367" s="27">
        <f>H367/$B$6*$C$6</f>
        <v>162.423333333333</v>
      </c>
      <c r="N367" s="28">
        <f>IFERROR(M367/G367,0)</f>
        <v>0.162423333333333</v>
      </c>
    </row>
    <row r="368" spans="2:14" x14ac:dyDescent="0.25">
      <c r="B368" s="21">
        <v>260</v>
      </c>
      <c r="C368" s="21">
        <v>2684</v>
      </c>
      <c r="D368" s="22" t="s">
        <v>250</v>
      </c>
      <c r="E368" s="21">
        <f>IFERROR(VLOOKUP(C368,BD!T:U,2,0),0)</f>
        <v>2</v>
      </c>
      <c r="F368" s="21">
        <f>IFERROR(VLOOKUP(C368,BD!T:V,3,0),0)</f>
        <v>5</v>
      </c>
      <c r="G368" s="23">
        <f>VLOOKUP(C368,[1]BIC!$B:$K,10,0)</f>
        <v>1000</v>
      </c>
      <c r="H368" s="74">
        <f>IFERROR(VLOOKUP(C368,BD!T:W,4,0),0)</f>
        <v>131.8</v>
      </c>
      <c r="I368" s="55">
        <f>H368/G368</f>
        <v>0.1318</v>
      </c>
      <c r="J368" s="24">
        <f>G368-H368</f>
        <v>868.2</v>
      </c>
      <c r="K368" s="25">
        <f>J368/$C$7</f>
        <v>289.4</v>
      </c>
      <c r="L368" s="26">
        <f>IFERROR(VLOOKUP(C368,BD!Z:AC,4,0),0)</f>
        <v>0</v>
      </c>
      <c r="M368" s="27">
        <f>H368/$B$6*$C$6</f>
        <v>153.766666666667</v>
      </c>
      <c r="N368" s="28">
        <f>IFERROR(M368/G368,0)</f>
        <v>0.153766666666667</v>
      </c>
    </row>
    <row r="369" spans="2:14" x14ac:dyDescent="0.25">
      <c r="B369" s="21">
        <v>360</v>
      </c>
      <c r="C369" s="21">
        <v>3615</v>
      </c>
      <c r="D369" s="22" t="s">
        <v>561</v>
      </c>
      <c r="E369" s="21">
        <f>IFERROR(VLOOKUP(C369,BD!T:U,2,0),0)</f>
        <v>4</v>
      </c>
      <c r="F369" s="21">
        <f>IFERROR(VLOOKUP(C369,BD!T:V,3,0),0)</f>
        <v>4</v>
      </c>
      <c r="G369" s="23">
        <f>VLOOKUP(C369,[1]BIC!$B:$K,10,0)</f>
        <v>1000</v>
      </c>
      <c r="H369" s="74">
        <f>IFERROR(VLOOKUP(C369,BD!T:W,4,0),0)</f>
        <v>126.79</v>
      </c>
      <c r="I369" s="55">
        <f>H369/G369</f>
        <v>0.12679</v>
      </c>
      <c r="J369" s="24">
        <f>G369-H369</f>
        <v>873.21</v>
      </c>
      <c r="K369" s="25">
        <f>J369/$C$7</f>
        <v>291.07</v>
      </c>
      <c r="L369" s="26">
        <f>IFERROR(VLOOKUP(C369,BD!Z:AC,4,0),0)</f>
        <v>0</v>
      </c>
      <c r="M369" s="27">
        <f>H369/$B$6*$C$6</f>
        <v>147.921666666667</v>
      </c>
      <c r="N369" s="28">
        <f>IFERROR(M369/G369,0)</f>
        <v>0.147921666666667</v>
      </c>
    </row>
    <row r="370" spans="2:14" x14ac:dyDescent="0.25">
      <c r="B370" s="21">
        <v>104</v>
      </c>
      <c r="C370" s="21">
        <v>4333</v>
      </c>
      <c r="D370" s="22" t="s">
        <v>299</v>
      </c>
      <c r="E370" s="21">
        <f>IFERROR(VLOOKUP(C370,BD!T:U,2,0),0)</f>
        <v>3</v>
      </c>
      <c r="F370" s="21">
        <f>IFERROR(VLOOKUP(C370,BD!T:V,3,0),0)</f>
        <v>5</v>
      </c>
      <c r="G370" s="23">
        <f>VLOOKUP(C370,[1]BIC!$B:$K,10,0)</f>
        <v>1800</v>
      </c>
      <c r="H370" s="74">
        <f>IFERROR(VLOOKUP(C370,BD!T:W,4,0),0)</f>
        <v>225.19</v>
      </c>
      <c r="I370" s="55">
        <f>H370/G370</f>
        <v>0.125105555555556</v>
      </c>
      <c r="J370" s="24">
        <f>G370-H370</f>
        <v>1574.81</v>
      </c>
      <c r="K370" s="25">
        <f>J370/$C$7</f>
        <v>524.936666666667</v>
      </c>
      <c r="L370" s="26">
        <f>IFERROR(VLOOKUP(C370,BD!Z:AC,4,0),0)</f>
        <v>0</v>
      </c>
      <c r="M370" s="27">
        <f>H370/$B$6*$C$6</f>
        <v>262.721666666667</v>
      </c>
      <c r="N370" s="28">
        <f>IFERROR(M370/G370,0)</f>
        <v>0.145956481481481</v>
      </c>
    </row>
    <row r="371" spans="2:14" x14ac:dyDescent="0.25">
      <c r="B371" s="21">
        <v>260</v>
      </c>
      <c r="C371" s="21">
        <v>2663</v>
      </c>
      <c r="D371" s="22" t="s">
        <v>67</v>
      </c>
      <c r="E371" s="21">
        <f>IFERROR(VLOOKUP(C371,BD!T:U,2,0),0)</f>
        <v>1</v>
      </c>
      <c r="F371" s="21">
        <f>IFERROR(VLOOKUP(C371,BD!T:V,3,0),0)</f>
        <v>8</v>
      </c>
      <c r="G371" s="23">
        <f>VLOOKUP(C371,[1]BIC!$B:$K,10,0)</f>
        <v>1000</v>
      </c>
      <c r="H371" s="74">
        <f>IFERROR(VLOOKUP(C371,BD!T:W,4,0),0)</f>
        <v>124.43</v>
      </c>
      <c r="I371" s="55">
        <f>H371/G371</f>
        <v>0.12443</v>
      </c>
      <c r="J371" s="24">
        <f>G371-H371</f>
        <v>875.57</v>
      </c>
      <c r="K371" s="25">
        <f>J371/$C$7</f>
        <v>291.856666666667</v>
      </c>
      <c r="L371" s="26">
        <f>IFERROR(VLOOKUP(C371,BD!Z:AC,4,0),0)</f>
        <v>0</v>
      </c>
      <c r="M371" s="27">
        <f>H371/$B$6*$C$6</f>
        <v>145.168333333333</v>
      </c>
      <c r="N371" s="28">
        <f>IFERROR(M371/G371,0)</f>
        <v>0.145168333333333</v>
      </c>
    </row>
    <row r="372" spans="2:14" x14ac:dyDescent="0.25">
      <c r="B372" s="21">
        <v>555</v>
      </c>
      <c r="C372" s="21">
        <v>6069</v>
      </c>
      <c r="D372" s="22" t="s">
        <v>622</v>
      </c>
      <c r="E372" s="21">
        <f>IFERROR(VLOOKUP(C372,BD!T:U,2,0),0)</f>
        <v>2</v>
      </c>
      <c r="F372" s="21">
        <f>IFERROR(VLOOKUP(C372,BD!T:V,3,0),0)</f>
        <v>5</v>
      </c>
      <c r="G372" s="23">
        <f>VLOOKUP(C372,[1]BIC!$B:$K,10,0)</f>
        <v>1000</v>
      </c>
      <c r="H372" s="74">
        <f>IFERROR(VLOOKUP(C372,BD!T:W,4,0),0)</f>
        <v>122.36</v>
      </c>
      <c r="I372" s="55">
        <f>H372/G372</f>
        <v>0.12236</v>
      </c>
      <c r="J372" s="24">
        <f>G372-H372</f>
        <v>877.64</v>
      </c>
      <c r="K372" s="25">
        <f>J372/$C$7</f>
        <v>292.546666666667</v>
      </c>
      <c r="L372" s="26">
        <f>IFERROR(VLOOKUP(C372,BD!Z:AC,4,0),0)</f>
        <v>29.1</v>
      </c>
      <c r="M372" s="27">
        <f>H372/$B$6*$C$6</f>
        <v>142.753333333333</v>
      </c>
      <c r="N372" s="28">
        <f>IFERROR(M372/G372,0)</f>
        <v>0.142753333333333</v>
      </c>
    </row>
    <row r="373" spans="2:14" x14ac:dyDescent="0.25">
      <c r="B373" s="21">
        <v>400</v>
      </c>
      <c r="C373" s="21">
        <v>2146</v>
      </c>
      <c r="D373" s="22" t="s">
        <v>175</v>
      </c>
      <c r="E373" s="21">
        <f>IFERROR(VLOOKUP(C373,BD!T:U,2,0),0)</f>
        <v>2</v>
      </c>
      <c r="F373" s="21">
        <f>IFERROR(VLOOKUP(C373,BD!T:V,3,0),0)</f>
        <v>6</v>
      </c>
      <c r="G373" s="23">
        <f>VLOOKUP(C373,[1]BIC!$B:$K,10,0)</f>
        <v>1000</v>
      </c>
      <c r="H373" s="74">
        <f>IFERROR(VLOOKUP(C373,BD!T:W,4,0),0)</f>
        <v>121.03</v>
      </c>
      <c r="I373" s="55">
        <f>H373/G373</f>
        <v>0.12103</v>
      </c>
      <c r="J373" s="24">
        <f>G373-H373</f>
        <v>878.97</v>
      </c>
      <c r="K373" s="25">
        <f>J373/$C$7</f>
        <v>292.99</v>
      </c>
      <c r="L373" s="26">
        <f>IFERROR(VLOOKUP(C373,BD!Z:AC,4,0),0)</f>
        <v>0</v>
      </c>
      <c r="M373" s="27">
        <f>H373/$B$6*$C$6</f>
        <v>141.201666666667</v>
      </c>
      <c r="N373" s="28">
        <f>IFERROR(M373/G373,0)</f>
        <v>0.141201666666667</v>
      </c>
    </row>
    <row r="374" spans="2:14" x14ac:dyDescent="0.25">
      <c r="B374" s="21">
        <v>4980</v>
      </c>
      <c r="C374" s="21">
        <v>5052</v>
      </c>
      <c r="D374" s="22" t="s">
        <v>296</v>
      </c>
      <c r="E374" s="21">
        <f>IFERROR(VLOOKUP(C374,BD!T:U,2,0),0)</f>
        <v>3</v>
      </c>
      <c r="F374" s="21">
        <f>IFERROR(VLOOKUP(C374,BD!T:V,3,0),0)</f>
        <v>3</v>
      </c>
      <c r="G374" s="23">
        <f>VLOOKUP(C374,[1]BIC!$B:$K,10,0)</f>
        <v>1000</v>
      </c>
      <c r="H374" s="74">
        <f>IFERROR(VLOOKUP(C374,BD!T:W,4,0),0)</f>
        <v>118.59</v>
      </c>
      <c r="I374" s="55">
        <f>H374/G374</f>
        <v>0.11859</v>
      </c>
      <c r="J374" s="24">
        <f>G374-H374</f>
        <v>881.41</v>
      </c>
      <c r="K374" s="22">
        <v>293.803333333333</v>
      </c>
      <c r="L374" s="22">
        <v>0</v>
      </c>
      <c r="M374" s="22">
        <v>138.355</v>
      </c>
      <c r="N374" s="21">
        <v>0.138355</v>
      </c>
    </row>
    <row r="375" spans="2:14" x14ac:dyDescent="0.25">
      <c r="B375" s="21">
        <v>400</v>
      </c>
      <c r="C375" s="21">
        <v>3151</v>
      </c>
      <c r="D375" s="22" t="s">
        <v>419</v>
      </c>
      <c r="E375" s="21">
        <f>IFERROR(VLOOKUP(C375,BD!T:U,2,0),0)</f>
        <v>1</v>
      </c>
      <c r="F375" s="21">
        <f>IFERROR(VLOOKUP(C375,BD!T:V,3,0),0)</f>
        <v>12</v>
      </c>
      <c r="G375" s="23">
        <f>VLOOKUP(C375,[1]BIC!$B:$K,10,0)</f>
        <v>1000</v>
      </c>
      <c r="H375" s="74">
        <f>IFERROR(VLOOKUP(C375,BD!T:W,4,0),0)</f>
        <v>114.06</v>
      </c>
      <c r="I375" s="55">
        <f>H375/G375</f>
        <v>0.11406</v>
      </c>
      <c r="J375" s="24">
        <f>G375-H375</f>
        <v>885.94</v>
      </c>
      <c r="K375" s="25">
        <f>J375/$C$7</f>
        <v>295.313333333333</v>
      </c>
      <c r="L375" s="26">
        <f>IFERROR(VLOOKUP(C375,BD!Z:AC,4,0),0)</f>
        <v>0</v>
      </c>
      <c r="M375" s="27">
        <f>H375/$B$6*$C$6</f>
        <v>133.07</v>
      </c>
      <c r="N375" s="28">
        <f>IFERROR(M375/G375,0)</f>
        <v>0.13307</v>
      </c>
    </row>
    <row r="376" spans="2:14" x14ac:dyDescent="0.25">
      <c r="B376" s="21">
        <v>280</v>
      </c>
      <c r="C376" s="21">
        <v>375</v>
      </c>
      <c r="D376" s="22" t="s">
        <v>254</v>
      </c>
      <c r="E376" s="21">
        <f>IFERROR(VLOOKUP(C376,BD!T:U,2,0),0)</f>
        <v>1</v>
      </c>
      <c r="F376" s="21">
        <f>IFERROR(VLOOKUP(C376,BD!T:V,3,0),0)</f>
        <v>8</v>
      </c>
      <c r="G376" s="23">
        <f>VLOOKUP(C376,[1]BIC!$B:$K,10,0)</f>
        <v>1400</v>
      </c>
      <c r="H376" s="74">
        <f>IFERROR(VLOOKUP(C376,BD!T:W,4,0),0)</f>
        <v>152.76</v>
      </c>
      <c r="I376" s="55">
        <f>H376/G376</f>
        <v>0.109114285714286</v>
      </c>
      <c r="J376" s="24">
        <f>G376-H376</f>
        <v>1247.24</v>
      </c>
      <c r="K376" s="25">
        <f>J376/$C$7</f>
        <v>415.746666666667</v>
      </c>
      <c r="L376" s="26">
        <f>IFERROR(VLOOKUP(C376,BD!Z:AC,4,0),0)</f>
        <v>0</v>
      </c>
      <c r="M376" s="27">
        <f>H376/$B$6*$C$6</f>
        <v>178.22</v>
      </c>
      <c r="N376" s="28">
        <f>IFERROR(M376/G376,0)</f>
        <v>0.1273</v>
      </c>
    </row>
    <row r="377" spans="2:14" x14ac:dyDescent="0.25">
      <c r="B377" s="21">
        <v>555</v>
      </c>
      <c r="C377" s="21">
        <v>6050</v>
      </c>
      <c r="D377" s="22" t="s">
        <v>162</v>
      </c>
      <c r="E377" s="21">
        <f>IFERROR(VLOOKUP(C377,BD!T:U,2,0),0)</f>
        <v>1</v>
      </c>
      <c r="F377" s="21">
        <f>IFERROR(VLOOKUP(C377,BD!T:V,3,0),0)</f>
        <v>12</v>
      </c>
      <c r="G377" s="23">
        <f>VLOOKUP(C377,[1]BIC!$B:$K,10,0)</f>
        <v>1000</v>
      </c>
      <c r="H377" s="74">
        <f>IFERROR(VLOOKUP(C377,BD!T:W,4,0),0)</f>
        <v>106.08</v>
      </c>
      <c r="I377" s="55">
        <f>H377/G377</f>
        <v>0.10608</v>
      </c>
      <c r="J377" s="24">
        <f>G377-H377</f>
        <v>893.92</v>
      </c>
      <c r="K377" s="25">
        <f>J377/$C$7</f>
        <v>297.973333333333</v>
      </c>
      <c r="L377" s="26">
        <f>IFERROR(VLOOKUP(C377,BD!Z:AC,4,0),0)</f>
        <v>0</v>
      </c>
      <c r="M377" s="27">
        <f>H377/$B$6*$C$6</f>
        <v>123.76</v>
      </c>
      <c r="N377" s="28">
        <f>IFERROR(M377/G377,0)</f>
        <v>0.12376</v>
      </c>
    </row>
    <row r="378" spans="2:14" x14ac:dyDescent="0.25">
      <c r="B378" s="21">
        <v>340</v>
      </c>
      <c r="C378" s="21">
        <v>3454</v>
      </c>
      <c r="D378" s="22" t="s">
        <v>200</v>
      </c>
      <c r="E378" s="21">
        <f>IFERROR(VLOOKUP(C378,BD!T:U,2,0),0)</f>
        <v>3</v>
      </c>
      <c r="F378" s="21">
        <f>IFERROR(VLOOKUP(C378,BD!T:V,3,0),0)</f>
        <v>7</v>
      </c>
      <c r="G378" s="23">
        <f>VLOOKUP(C378,[1]BIC!$B:$K,10,0)</f>
        <v>2300</v>
      </c>
      <c r="H378" s="74">
        <f>IFERROR(VLOOKUP(C378,BD!T:W,4,0),0)</f>
        <v>242.07</v>
      </c>
      <c r="I378" s="55">
        <f>H378/G378</f>
        <v>0.105247826086957</v>
      </c>
      <c r="J378" s="24">
        <f>G378-H378</f>
        <v>2057.93</v>
      </c>
      <c r="K378" s="25">
        <f>J378/$C$7</f>
        <v>685.976666666667</v>
      </c>
      <c r="L378" s="26">
        <f>IFERROR(VLOOKUP(C378,BD!Z:AC,4,0),0)</f>
        <v>0</v>
      </c>
      <c r="M378" s="27">
        <f>H378/$B$6*$C$6</f>
        <v>282.415</v>
      </c>
      <c r="N378" s="28">
        <f>IFERROR(M378/G378,0)</f>
        <v>0.122789130434783</v>
      </c>
    </row>
    <row r="379" spans="2:14" x14ac:dyDescent="0.25">
      <c r="B379" s="21">
        <v>360</v>
      </c>
      <c r="C379" s="21">
        <v>3612</v>
      </c>
      <c r="D379" s="22" t="s">
        <v>173</v>
      </c>
      <c r="E379" s="21">
        <f>IFERROR(VLOOKUP(C379,BD!T:U,2,0),0)</f>
        <v>2</v>
      </c>
      <c r="F379" s="21">
        <f>IFERROR(VLOOKUP(C379,BD!T:V,3,0),0)</f>
        <v>3</v>
      </c>
      <c r="G379" s="23">
        <f>VLOOKUP(C379,[1]BIC!$B:$K,10,0)</f>
        <v>1000</v>
      </c>
      <c r="H379" s="74">
        <f>IFERROR(VLOOKUP(C379,BD!T:W,4,0),0)</f>
        <v>104.99</v>
      </c>
      <c r="I379" s="55">
        <f>H379/G379</f>
        <v>0.10499</v>
      </c>
      <c r="J379" s="24">
        <f>G379-H379</f>
        <v>895.01</v>
      </c>
      <c r="K379" s="25">
        <f>J379/$C$7</f>
        <v>298.336666666667</v>
      </c>
      <c r="L379" s="26">
        <f>IFERROR(VLOOKUP(C379,BD!Z:AC,4,0),0)</f>
        <v>0</v>
      </c>
      <c r="M379" s="27">
        <f>H379/$B$6*$C$6</f>
        <v>122.488333333333</v>
      </c>
      <c r="N379" s="28">
        <f>IFERROR(M379/G379,0)</f>
        <v>0.122488333333333</v>
      </c>
    </row>
    <row r="380" spans="2:14" x14ac:dyDescent="0.25">
      <c r="B380" s="21">
        <v>250</v>
      </c>
      <c r="C380" s="21">
        <v>5219</v>
      </c>
      <c r="D380" s="22" t="s">
        <v>379</v>
      </c>
      <c r="E380" s="21">
        <f>IFERROR(VLOOKUP(C380,BD!T:U,2,0),0)</f>
        <v>5</v>
      </c>
      <c r="F380" s="21">
        <f>IFERROR(VLOOKUP(C380,BD!T:V,3,0),0)</f>
        <v>13</v>
      </c>
      <c r="G380" s="23">
        <f>VLOOKUP(C380,[1]BIC!$B:$K,10,0)</f>
        <v>5600</v>
      </c>
      <c r="H380" s="74">
        <f>IFERROR(VLOOKUP(C380,BD!T:W,4,0),0)</f>
        <v>569.47</v>
      </c>
      <c r="I380" s="55">
        <f>H380/G380</f>
        <v>0.101691071428571</v>
      </c>
      <c r="J380" s="24">
        <f>G380-H380</f>
        <v>5030.53</v>
      </c>
      <c r="K380" s="25">
        <f>J380/$C$7</f>
        <v>1676.84333333333</v>
      </c>
      <c r="L380" s="26">
        <f>IFERROR(VLOOKUP(C380,BD!Z:AC,4,0),0)</f>
        <v>46.65</v>
      </c>
      <c r="M380" s="27">
        <f>H380/$B$6*$C$6</f>
        <v>664.381666666667</v>
      </c>
      <c r="N380" s="28">
        <f>IFERROR(M380/G380,0)</f>
        <v>0.118639583333333</v>
      </c>
    </row>
    <row r="381" spans="2:14" x14ac:dyDescent="0.25">
      <c r="B381" s="21">
        <v>220</v>
      </c>
      <c r="C381" s="21">
        <v>2325</v>
      </c>
      <c r="D381" s="22" t="s">
        <v>235</v>
      </c>
      <c r="E381" s="21">
        <f>IFERROR(VLOOKUP(C381,BD!T:U,2,0),0)</f>
        <v>9</v>
      </c>
      <c r="F381" s="21">
        <f>IFERROR(VLOOKUP(C381,BD!T:V,3,0),0)</f>
        <v>30</v>
      </c>
      <c r="G381" s="23">
        <f>VLOOKUP(C381,[1]BIC!$B:$K,10,0)</f>
        <v>12500</v>
      </c>
      <c r="H381" s="74">
        <f>IFERROR(VLOOKUP(C381,BD!T:W,4,0),0)</f>
        <v>1498.79</v>
      </c>
      <c r="I381" s="55">
        <f>H381/G381</f>
        <v>0.1199032</v>
      </c>
      <c r="J381" s="24">
        <f>G381-H381</f>
        <v>11001.21</v>
      </c>
      <c r="K381" s="25">
        <f>J381/$C$7</f>
        <v>3667.07</v>
      </c>
      <c r="L381" s="26">
        <f>IFERROR(VLOOKUP(C381,BD!Z:AC,4,0),0)</f>
        <v>0</v>
      </c>
      <c r="M381" s="27">
        <f>H381/$B$6*$C$6</f>
        <v>1748.58833333333</v>
      </c>
      <c r="N381" s="28">
        <f>IFERROR(M381/G381,0)</f>
        <v>0.139887066666667</v>
      </c>
    </row>
    <row r="382" spans="2:14" x14ac:dyDescent="0.25">
      <c r="B382" s="21">
        <v>300</v>
      </c>
      <c r="C382" s="21">
        <v>9290</v>
      </c>
      <c r="D382" s="22" t="s">
        <v>403</v>
      </c>
      <c r="E382" s="21">
        <f>IFERROR(VLOOKUP(C382,BD!T:U,2,0),0)</f>
        <v>1</v>
      </c>
      <c r="F382" s="21">
        <f>IFERROR(VLOOKUP(C382,BD!T:V,3,0),0)</f>
        <v>2</v>
      </c>
      <c r="G382" s="23">
        <f>VLOOKUP(C382,[1]BIC!$B:$K,10,0)</f>
        <v>1000</v>
      </c>
      <c r="H382" s="74">
        <f>IFERROR(VLOOKUP(C382,BD!T:W,4,0),0)</f>
        <v>96.86</v>
      </c>
      <c r="I382" s="55">
        <f>H382/G382</f>
        <v>0.09686</v>
      </c>
      <c r="J382" s="24">
        <f>G382-H382</f>
        <v>903.14</v>
      </c>
      <c r="K382" s="25">
        <f>J382/$C$7</f>
        <v>301.046666666667</v>
      </c>
      <c r="L382" s="26">
        <f>IFERROR(VLOOKUP(C382,BD!Z:AC,4,0),0)</f>
        <v>0</v>
      </c>
      <c r="M382" s="27">
        <f>H382/$B$6*$C$6</f>
        <v>113.003333333333</v>
      </c>
      <c r="N382" s="28">
        <f>IFERROR(M382/G382,0)</f>
        <v>0.113003333333333</v>
      </c>
    </row>
    <row r="383" spans="2:14" x14ac:dyDescent="0.25">
      <c r="B383" s="21">
        <v>150</v>
      </c>
      <c r="C383" s="21">
        <v>1651</v>
      </c>
      <c r="D383" s="22" t="s">
        <v>304</v>
      </c>
      <c r="E383" s="21">
        <f>IFERROR(VLOOKUP(C383,BD!T:U,2,0),0)</f>
        <v>1</v>
      </c>
      <c r="F383" s="21">
        <f>IFERROR(VLOOKUP(C383,BD!T:V,3,0),0)</f>
        <v>1</v>
      </c>
      <c r="G383" s="23">
        <f>VLOOKUP(C383,[1]BIC!$B:$K,10,0)</f>
        <v>1900</v>
      </c>
      <c r="H383" s="74">
        <f>IFERROR(VLOOKUP(C383,BD!T:W,4,0),0)</f>
        <v>182.1</v>
      </c>
      <c r="I383" s="55">
        <f>H383/G383</f>
        <v>0.0958421052631579</v>
      </c>
      <c r="J383" s="24">
        <f>G383-H383</f>
        <v>1717.9</v>
      </c>
      <c r="K383" s="25">
        <f>J383/$C$7</f>
        <v>572.633333333333</v>
      </c>
      <c r="L383" s="26">
        <f>IFERROR(VLOOKUP(C383,BD!Z:AC,4,0),0)</f>
        <v>182.1</v>
      </c>
      <c r="M383" s="27">
        <f>H383/$B$6*$C$6</f>
        <v>212.45</v>
      </c>
      <c r="N383" s="28">
        <f>IFERROR(M383/G383,0)</f>
        <v>0.111815789473684</v>
      </c>
    </row>
    <row r="384" spans="2:14" x14ac:dyDescent="0.25">
      <c r="B384" s="21">
        <v>250</v>
      </c>
      <c r="C384" s="21">
        <v>5239</v>
      </c>
      <c r="D384" s="22" t="s">
        <v>598</v>
      </c>
      <c r="E384" s="21">
        <f>IFERROR(VLOOKUP(C384,BD!T:U,2,0),0)</f>
        <v>2</v>
      </c>
      <c r="F384" s="21">
        <f>IFERROR(VLOOKUP(C384,BD!T:V,3,0),0)</f>
        <v>2</v>
      </c>
      <c r="G384" s="23">
        <f>VLOOKUP(C384,[1]BIC!$B:$K,10,0)</f>
        <v>1000</v>
      </c>
      <c r="H384" s="74">
        <f>IFERROR(VLOOKUP(C384,BD!T:W,4,0),0)</f>
        <v>95.49</v>
      </c>
      <c r="I384" s="55">
        <f>H384/G384</f>
        <v>0.09549</v>
      </c>
      <c r="J384" s="24">
        <f>G384-H384</f>
        <v>904.51</v>
      </c>
      <c r="K384" s="25">
        <f>J384/$C$7</f>
        <v>301.503333333333</v>
      </c>
      <c r="L384" s="26">
        <f>IFERROR(VLOOKUP(C384,BD!Z:AC,4,0),0)</f>
        <v>0</v>
      </c>
      <c r="M384" s="27">
        <f>H384/$B$6*$C$6</f>
        <v>111.405</v>
      </c>
      <c r="N384" s="28">
        <f>IFERROR(M384/G384,0)</f>
        <v>0.111405</v>
      </c>
    </row>
    <row r="385" spans="2:14" x14ac:dyDescent="0.25">
      <c r="B385" s="21">
        <v>400</v>
      </c>
      <c r="C385" s="21">
        <v>2155</v>
      </c>
      <c r="D385" s="22" t="s">
        <v>418</v>
      </c>
      <c r="E385" s="21">
        <f>IFERROR(VLOOKUP(C385,BD!T:U,2,0),0)</f>
        <v>2</v>
      </c>
      <c r="F385" s="21">
        <f>IFERROR(VLOOKUP(C385,BD!T:V,3,0),0)</f>
        <v>13</v>
      </c>
      <c r="G385" s="23">
        <f>VLOOKUP(C385,[1]BIC!$B:$K,10,0)</f>
        <v>2100</v>
      </c>
      <c r="H385" s="74">
        <f>IFERROR(VLOOKUP(C385,BD!T:W,4,0),0)</f>
        <v>200.18</v>
      </c>
      <c r="I385" s="55">
        <f>H385/G385</f>
        <v>0.0953238095238095</v>
      </c>
      <c r="J385" s="24">
        <f>G385-H385</f>
        <v>1899.82</v>
      </c>
      <c r="K385" s="25">
        <f>J385/$C$7</f>
        <v>633.273333333333</v>
      </c>
      <c r="L385" s="26">
        <f>IFERROR(VLOOKUP(C385,BD!Z:AC,4,0),0)</f>
        <v>0</v>
      </c>
      <c r="M385" s="27">
        <f>H385/$B$6*$C$6</f>
        <v>233.543333333333</v>
      </c>
      <c r="N385" s="28">
        <f>IFERROR(M385/G385,0)</f>
        <v>0.111211111111111</v>
      </c>
    </row>
    <row r="386" spans="2:14" x14ac:dyDescent="0.25">
      <c r="B386" s="21">
        <v>280</v>
      </c>
      <c r="C386" s="21">
        <v>2868</v>
      </c>
      <c r="D386" s="22" t="s">
        <v>392</v>
      </c>
      <c r="E386" s="21">
        <f>IFERROR(VLOOKUP(C386,BD!T:U,2,0),0)</f>
        <v>2</v>
      </c>
      <c r="F386" s="21">
        <f>IFERROR(VLOOKUP(C386,BD!T:V,3,0),0)</f>
        <v>2</v>
      </c>
      <c r="G386" s="23">
        <f>VLOOKUP(C386,[1]BIC!$B:$K,10,0)</f>
        <v>1000</v>
      </c>
      <c r="H386" s="74">
        <f>IFERROR(VLOOKUP(C386,BD!T:W,4,0),0)</f>
        <v>94.68</v>
      </c>
      <c r="I386" s="55">
        <f>H386/G386</f>
        <v>0.09468</v>
      </c>
      <c r="J386" s="24">
        <f>G386-H386</f>
        <v>905.32</v>
      </c>
      <c r="K386" s="25">
        <f>J386/$C$7</f>
        <v>301.773333333333</v>
      </c>
      <c r="L386" s="26">
        <f>IFERROR(VLOOKUP(C386,BD!Z:AC,4,0),0)</f>
        <v>0</v>
      </c>
      <c r="M386" s="27">
        <f>H386/$B$6*$C$6</f>
        <v>110.46</v>
      </c>
      <c r="N386" s="28">
        <f>IFERROR(M386/G386,0)</f>
        <v>0.11046</v>
      </c>
    </row>
    <row r="387" spans="2:14" x14ac:dyDescent="0.25">
      <c r="B387" s="21">
        <v>220</v>
      </c>
      <c r="C387" s="21">
        <v>3185</v>
      </c>
      <c r="D387" s="22" t="s">
        <v>217</v>
      </c>
      <c r="E387" s="21">
        <f>IFERROR(VLOOKUP(C387,BD!T:U,2,0),0)</f>
        <v>3</v>
      </c>
      <c r="F387" s="21">
        <f>IFERROR(VLOOKUP(C387,BD!T:V,3,0),0)</f>
        <v>9</v>
      </c>
      <c r="G387" s="23">
        <f>VLOOKUP(C387,[1]BIC!$B:$K,10,0)</f>
        <v>2500</v>
      </c>
      <c r="H387" s="74">
        <f>IFERROR(VLOOKUP(C387,BD!T:W,4,0),0)</f>
        <v>235.61</v>
      </c>
      <c r="I387" s="55">
        <f>H387/G387</f>
        <v>0.094244</v>
      </c>
      <c r="J387" s="24">
        <f>G387-H387</f>
        <v>2264.39</v>
      </c>
      <c r="K387" s="25">
        <f>J387/$C$7</f>
        <v>754.796666666667</v>
      </c>
      <c r="L387" s="26">
        <f>IFERROR(VLOOKUP(C387,BD!Z:AC,4,0),0)</f>
        <v>0</v>
      </c>
      <c r="M387" s="27">
        <f>H387/$B$6*$C$6</f>
        <v>274.878333333333</v>
      </c>
      <c r="N387" s="28">
        <f>IFERROR(M387/G387,0)</f>
        <v>0.109951333333333</v>
      </c>
    </row>
    <row r="388" spans="2:14" x14ac:dyDescent="0.25">
      <c r="B388" s="21">
        <v>340</v>
      </c>
      <c r="C388" s="21">
        <v>3405</v>
      </c>
      <c r="D388" s="22" t="s">
        <v>212</v>
      </c>
      <c r="E388" s="21">
        <f>IFERROR(VLOOKUP(C388,BD!T:U,2,0),0)</f>
        <v>3</v>
      </c>
      <c r="F388" s="21">
        <f>IFERROR(VLOOKUP(C388,BD!T:V,3,0),0)</f>
        <v>3</v>
      </c>
      <c r="G388" s="23">
        <f>VLOOKUP(C388,[1]BIC!$B:$K,10,0)</f>
        <v>1700</v>
      </c>
      <c r="H388" s="74">
        <f>IFERROR(VLOOKUP(C388,BD!T:W,4,0),0)</f>
        <v>158.61</v>
      </c>
      <c r="I388" s="55">
        <f>H388/G388</f>
        <v>0.0933</v>
      </c>
      <c r="J388" s="24">
        <f>G388-H388</f>
        <v>1541.39</v>
      </c>
      <c r="K388" s="25">
        <f>J388/$C$7</f>
        <v>513.796666666667</v>
      </c>
      <c r="L388" s="26">
        <f>IFERROR(VLOOKUP(C388,BD!Z:AC,4,0),0)</f>
        <v>0</v>
      </c>
      <c r="M388" s="27">
        <f>H388/$B$6*$C$6</f>
        <v>185.045</v>
      </c>
      <c r="N388" s="28">
        <f>IFERROR(M388/G388,0)</f>
        <v>0.10885</v>
      </c>
    </row>
    <row r="389" spans="2:14" x14ac:dyDescent="0.25">
      <c r="B389" s="21">
        <v>250</v>
      </c>
      <c r="C389" s="21">
        <v>5112</v>
      </c>
      <c r="D389" s="22" t="s">
        <v>301</v>
      </c>
      <c r="E389" s="21">
        <f>IFERROR(VLOOKUP(C389,BD!T:U,2,0),0)</f>
        <v>4</v>
      </c>
      <c r="F389" s="21">
        <f>IFERROR(VLOOKUP(C389,BD!T:V,3,0),0)</f>
        <v>7</v>
      </c>
      <c r="G389" s="23">
        <f>VLOOKUP(C389,[1]BIC!$B:$K,10,0)</f>
        <v>3500</v>
      </c>
      <c r="H389" s="74">
        <f>IFERROR(VLOOKUP(C389,BD!T:W,4,0),0)</f>
        <v>324.75</v>
      </c>
      <c r="I389" s="55">
        <f>H389/G389</f>
        <v>0.0927857142857143</v>
      </c>
      <c r="J389" s="24">
        <f>G389-H389</f>
        <v>3175.25</v>
      </c>
      <c r="K389" s="25">
        <f>J389/$C$7</f>
        <v>1058.41666666667</v>
      </c>
      <c r="L389" s="26">
        <f>IFERROR(VLOOKUP(C389,BD!Z:AC,4,0),0)</f>
        <v>0</v>
      </c>
      <c r="M389" s="27">
        <f>H389/$B$6*$C$6</f>
        <v>378.875</v>
      </c>
      <c r="N389" s="28">
        <f>IFERROR(M389/G389,0)</f>
        <v>0.10825</v>
      </c>
    </row>
    <row r="390" spans="2:14" x14ac:dyDescent="0.25">
      <c r="B390" s="21">
        <v>650</v>
      </c>
      <c r="C390" s="21">
        <v>6552</v>
      </c>
      <c r="D390" s="22" t="s">
        <v>317</v>
      </c>
      <c r="E390" s="21">
        <f>IFERROR(VLOOKUP(C390,BD!T:U,2,0),0)</f>
        <v>1</v>
      </c>
      <c r="F390" s="21">
        <f>IFERROR(VLOOKUP(C390,BD!T:V,3,0),0)</f>
        <v>2</v>
      </c>
      <c r="G390" s="23">
        <f>VLOOKUP(C390,[1]BIC!$B:$K,10,0)</f>
        <v>1000</v>
      </c>
      <c r="H390" s="74">
        <f>IFERROR(VLOOKUP(C390,BD!T:W,4,0),0)</f>
        <v>92.56</v>
      </c>
      <c r="I390" s="55">
        <f>H390/G390</f>
        <v>0.09256</v>
      </c>
      <c r="J390" s="24">
        <f>G390-H390</f>
        <v>907.44</v>
      </c>
      <c r="K390" s="25">
        <f>J390/$C$7</f>
        <v>302.48</v>
      </c>
      <c r="L390" s="26">
        <f>IFERROR(VLOOKUP(C390,BD!Z:AC,4,0),0)</f>
        <v>0</v>
      </c>
      <c r="M390" s="27">
        <f>H390/$B$6*$C$6</f>
        <v>107.986666666667</v>
      </c>
      <c r="N390" s="28">
        <f>IFERROR(M390/G390,0)</f>
        <v>0.107986666666667</v>
      </c>
    </row>
    <row r="391" spans="2:14" x14ac:dyDescent="0.25">
      <c r="B391" s="21">
        <v>300</v>
      </c>
      <c r="C391" s="21">
        <v>9284</v>
      </c>
      <c r="D391" s="22" t="s">
        <v>226</v>
      </c>
      <c r="E391" s="21">
        <f>IFERROR(VLOOKUP(C391,BD!T:U,2,0),0)</f>
        <v>3</v>
      </c>
      <c r="F391" s="21">
        <f>IFERROR(VLOOKUP(C391,BD!T:V,3,0),0)</f>
        <v>5</v>
      </c>
      <c r="G391" s="23">
        <f>VLOOKUP(C391,[1]BIC!$B:$K,10,0)</f>
        <v>1000</v>
      </c>
      <c r="H391" s="74">
        <f>IFERROR(VLOOKUP(C391,BD!T:W,4,0),0)</f>
        <v>127.67</v>
      </c>
      <c r="I391" s="55">
        <f>H391/G391</f>
        <v>0.12767</v>
      </c>
      <c r="J391" s="24">
        <f>G391-H391</f>
        <v>872.33</v>
      </c>
      <c r="K391" s="25">
        <f>J391/$C$7</f>
        <v>290.776666666667</v>
      </c>
      <c r="L391" s="26">
        <f>IFERROR(VLOOKUP(C391,BD!Z:AC,4,0),0)</f>
        <v>0</v>
      </c>
      <c r="M391" s="27">
        <f>H391/$B$6*$C$6</f>
        <v>148.948333333333</v>
      </c>
      <c r="N391" s="28">
        <f>IFERROR(M391/G391,0)</f>
        <v>0.148948333333333</v>
      </c>
    </row>
    <row r="392" spans="2:14" x14ac:dyDescent="0.25">
      <c r="B392" s="21">
        <v>400</v>
      </c>
      <c r="C392" s="21">
        <v>4220</v>
      </c>
      <c r="D392" s="22" t="s">
        <v>248</v>
      </c>
      <c r="E392" s="21">
        <f>IFERROR(VLOOKUP(C392,BD!T:U,2,0),0)</f>
        <v>3</v>
      </c>
      <c r="F392" s="21">
        <f>IFERROR(VLOOKUP(C392,BD!T:V,3,0),0)</f>
        <v>3</v>
      </c>
      <c r="G392" s="23">
        <f>VLOOKUP(C392,[1]BIC!$B:$K,10,0)</f>
        <v>1000</v>
      </c>
      <c r="H392" s="74">
        <f>IFERROR(VLOOKUP(C392,BD!T:W,4,0),0)</f>
        <v>119.05</v>
      </c>
      <c r="I392" s="55">
        <f>H392/G392</f>
        <v>0.11905</v>
      </c>
      <c r="J392" s="24">
        <f>G392-H392</f>
        <v>880.95</v>
      </c>
      <c r="K392" s="25">
        <f>J392/$C$7</f>
        <v>293.65</v>
      </c>
      <c r="L392" s="26">
        <f>IFERROR(VLOOKUP(C392,BD!Z:AC,4,0),0)</f>
        <v>42.69</v>
      </c>
      <c r="M392" s="27">
        <f>H392/$B$6*$C$6</f>
        <v>138.891666666667</v>
      </c>
      <c r="N392" s="28">
        <f>IFERROR(M392/G392,0)</f>
        <v>0.138891666666667</v>
      </c>
    </row>
    <row r="393" spans="2:14" x14ac:dyDescent="0.25">
      <c r="B393" s="21">
        <v>290</v>
      </c>
      <c r="C393" s="21">
        <v>3083</v>
      </c>
      <c r="D393" s="22" t="s">
        <v>584</v>
      </c>
      <c r="E393" s="21">
        <f>IFERROR(VLOOKUP(C393,BD!T:U,2,0),0)</f>
        <v>5</v>
      </c>
      <c r="F393" s="21">
        <f>IFERROR(VLOOKUP(C393,BD!T:V,3,0),0)</f>
        <v>277</v>
      </c>
      <c r="G393" s="23">
        <f>VLOOKUP(C393,[1]BIC!$B:$K,10,0)</f>
        <v>13100</v>
      </c>
      <c r="H393" s="74">
        <f>IFERROR(VLOOKUP(C393,BD!T:W,4,0),0)</f>
        <v>14749.77</v>
      </c>
      <c r="I393" s="55">
        <f>H393/G393</f>
        <v>1.12593664122137</v>
      </c>
      <c r="J393" s="24">
        <f>G393-H393</f>
        <v>-1649.77</v>
      </c>
      <c r="K393" s="25">
        <f>J393/$C$7</f>
        <v>-549.923333333334</v>
      </c>
      <c r="L393" s="26">
        <f>IFERROR(VLOOKUP(C393,BD!Z:AC,4,0),0)</f>
        <v>47.88</v>
      </c>
      <c r="M393" s="27">
        <f>H393/$B$6*$C$6</f>
        <v>17208.065</v>
      </c>
      <c r="N393" s="28">
        <f>IFERROR(M393/G393,0)</f>
        <v>1.3135927480916</v>
      </c>
    </row>
    <row r="394" spans="2:14" x14ac:dyDescent="0.25">
      <c r="B394" s="21">
        <v>650</v>
      </c>
      <c r="C394" s="21">
        <v>6554</v>
      </c>
      <c r="D394" s="22" t="s">
        <v>585</v>
      </c>
      <c r="E394" s="21">
        <f>IFERROR(VLOOKUP(C394,BD!T:U,2,0),0)</f>
        <v>2</v>
      </c>
      <c r="F394" s="21">
        <f>IFERROR(VLOOKUP(C394,BD!T:V,3,0),0)</f>
        <v>2</v>
      </c>
      <c r="G394" s="23">
        <f>VLOOKUP(C394,[1]BIC!$B:$K,10,0)</f>
        <v>1000</v>
      </c>
      <c r="H394" s="74">
        <f>IFERROR(VLOOKUP(C394,BD!T:W,4,0),0)</f>
        <v>86.7</v>
      </c>
      <c r="I394" s="55">
        <f>H394/G394</f>
        <v>0.0867</v>
      </c>
      <c r="J394" s="24">
        <f>G394-H394</f>
        <v>913.3</v>
      </c>
      <c r="K394" s="25">
        <f>J394/$C$7</f>
        <v>304.433333333333</v>
      </c>
      <c r="L394" s="26">
        <f>IFERROR(VLOOKUP(C394,BD!Z:AC,4,0),0)</f>
        <v>0</v>
      </c>
      <c r="M394" s="27">
        <f>H394/$B$6*$C$6</f>
        <v>101.15</v>
      </c>
      <c r="N394" s="28">
        <f>IFERROR(M394/G394,0)</f>
        <v>0.10115</v>
      </c>
    </row>
    <row r="395" spans="2:14" x14ac:dyDescent="0.25">
      <c r="B395" s="21">
        <v>280</v>
      </c>
      <c r="C395" s="21">
        <v>9307</v>
      </c>
      <c r="D395" s="22" t="s">
        <v>341</v>
      </c>
      <c r="E395" s="21">
        <f>IFERROR(VLOOKUP(C395,BD!T:U,2,0),0)</f>
        <v>1</v>
      </c>
      <c r="F395" s="21">
        <f>IFERROR(VLOOKUP(C395,BD!T:V,3,0),0)</f>
        <v>4</v>
      </c>
      <c r="G395" s="23">
        <f>VLOOKUP(C395,[1]BIC!$B:$K,10,0)</f>
        <v>1000</v>
      </c>
      <c r="H395" s="74">
        <f>IFERROR(VLOOKUP(C395,BD!T:W,4,0),0)</f>
        <v>80.51</v>
      </c>
      <c r="I395" s="55">
        <f>H395/G395</f>
        <v>0.08051</v>
      </c>
      <c r="J395" s="24">
        <f>G395-H395</f>
        <v>919.49</v>
      </c>
      <c r="K395" s="25">
        <f>J395/$C$7</f>
        <v>306.496666666667</v>
      </c>
      <c r="L395" s="26">
        <f>IFERROR(VLOOKUP(C395,BD!Z:AC,4,0),0)</f>
        <v>0</v>
      </c>
      <c r="M395" s="27">
        <f>H395/$B$6*$C$6</f>
        <v>93.9283333333333</v>
      </c>
      <c r="N395" s="28">
        <f>IFERROR(M395/G395,0)</f>
        <v>0.0939283333333333</v>
      </c>
    </row>
    <row r="396" spans="2:14" x14ac:dyDescent="0.25">
      <c r="B396" s="21">
        <v>104</v>
      </c>
      <c r="C396" s="21">
        <v>4146</v>
      </c>
      <c r="D396" s="22" t="s">
        <v>233</v>
      </c>
      <c r="E396" s="21">
        <f>IFERROR(VLOOKUP(C396,BD!T:U,2,0),0)</f>
        <v>2</v>
      </c>
      <c r="F396" s="21">
        <f>IFERROR(VLOOKUP(C396,BD!T:V,3,0),0)</f>
        <v>4</v>
      </c>
      <c r="G396" s="23">
        <f>VLOOKUP(C396,[1]BIC!$B:$K,10,0)</f>
        <v>1800</v>
      </c>
      <c r="H396" s="74">
        <f>IFERROR(VLOOKUP(C396,BD!T:W,4,0),0)</f>
        <v>141.84</v>
      </c>
      <c r="I396" s="55">
        <f>H396/G396</f>
        <v>0.0788</v>
      </c>
      <c r="J396" s="24">
        <f>G396-H396</f>
        <v>1658.16</v>
      </c>
      <c r="K396" s="25">
        <f>J396/$C$7</f>
        <v>552.72</v>
      </c>
      <c r="L396" s="26">
        <f>IFERROR(VLOOKUP(C396,BD!Z:AC,4,0),0)</f>
        <v>0</v>
      </c>
      <c r="M396" s="27">
        <f>H396/$B$6*$C$6</f>
        <v>165.48</v>
      </c>
      <c r="N396" s="28">
        <f>IFERROR(M396/G396,0)</f>
        <v>0.0919333333333333</v>
      </c>
    </row>
    <row r="397" spans="2:14" x14ac:dyDescent="0.25">
      <c r="B397" s="21">
        <v>4980</v>
      </c>
      <c r="C397" s="21">
        <v>5036</v>
      </c>
      <c r="D397" s="22" t="s">
        <v>344</v>
      </c>
      <c r="E397" s="21">
        <f>IFERROR(VLOOKUP(C397,BD!T:U,2,0),0)</f>
        <v>9</v>
      </c>
      <c r="F397" s="21">
        <f>IFERROR(VLOOKUP(C397,BD!T:V,3,0),0)</f>
        <v>99</v>
      </c>
      <c r="G397" s="23">
        <f>VLOOKUP(C397,[1]BIC!$B:$K,10,0)</f>
        <v>39000</v>
      </c>
      <c r="H397" s="74">
        <f>IFERROR(VLOOKUP(C397,BD!T:W,4,0),0)</f>
        <v>2766.78</v>
      </c>
      <c r="I397" s="55">
        <f>H397/G397</f>
        <v>0.0709430769230769</v>
      </c>
      <c r="J397" s="24">
        <f>G397-H397</f>
        <v>36233.22</v>
      </c>
      <c r="K397" s="25">
        <f>J397/$C$7</f>
        <v>12077.74</v>
      </c>
      <c r="L397" s="26">
        <f>IFERROR(VLOOKUP(C397,BD!Z:AC,4,0),0)</f>
        <v>0</v>
      </c>
      <c r="M397" s="27">
        <f>H397/$B$6*$C$6</f>
        <v>3227.91</v>
      </c>
      <c r="N397" s="28">
        <f>IFERROR(M397/G397,0)</f>
        <v>0.0827669230769231</v>
      </c>
    </row>
    <row r="398" spans="2:14" x14ac:dyDescent="0.25">
      <c r="B398" s="21">
        <v>650</v>
      </c>
      <c r="C398" s="21">
        <v>6115</v>
      </c>
      <c r="D398" s="22" t="s">
        <v>582</v>
      </c>
      <c r="E398" s="21">
        <f>IFERROR(VLOOKUP(C398,BD!T:U,2,0),0)</f>
        <v>2</v>
      </c>
      <c r="F398" s="21">
        <f>IFERROR(VLOOKUP(C398,BD!T:V,3,0),0)</f>
        <v>2</v>
      </c>
      <c r="G398" s="23">
        <f>VLOOKUP(C398,[1]BIC!$B:$K,10,0)</f>
        <v>1000</v>
      </c>
      <c r="H398" s="74">
        <f>IFERROR(VLOOKUP(C398,BD!T:W,4,0),0)</f>
        <v>70.8</v>
      </c>
      <c r="I398" s="55">
        <f>H398/G398</f>
        <v>0.0708</v>
      </c>
      <c r="J398" s="24">
        <f>G398-H398</f>
        <v>929.2</v>
      </c>
      <c r="K398" s="25">
        <f>J398/$C$7</f>
        <v>309.733333333333</v>
      </c>
      <c r="L398" s="26">
        <f>IFERROR(VLOOKUP(C398,BD!Z:AC,4,0),0)</f>
        <v>0</v>
      </c>
      <c r="M398" s="27">
        <f>H398/$B$6*$C$6</f>
        <v>82.6</v>
      </c>
      <c r="N398" s="28">
        <f>IFERROR(M398/G398,0)</f>
        <v>0.0826</v>
      </c>
    </row>
    <row r="399" spans="2:14" x14ac:dyDescent="0.25">
      <c r="B399" s="21">
        <v>340</v>
      </c>
      <c r="C399" s="21">
        <v>3463</v>
      </c>
      <c r="D399" s="22" t="s">
        <v>328</v>
      </c>
      <c r="E399" s="21">
        <f>IFERROR(VLOOKUP(C399,BD!T:U,2,0),0)</f>
        <v>2</v>
      </c>
      <c r="F399" s="21">
        <f>IFERROR(VLOOKUP(C399,BD!T:V,3,0),0)</f>
        <v>5</v>
      </c>
      <c r="G399" s="23">
        <f>VLOOKUP(C399,[1]BIC!$B:$K,10,0)</f>
        <v>1000</v>
      </c>
      <c r="H399" s="74">
        <f>IFERROR(VLOOKUP(C399,BD!T:W,4,0),0)</f>
        <v>69.11</v>
      </c>
      <c r="I399" s="55">
        <f>H399/G399</f>
        <v>0.06911</v>
      </c>
      <c r="J399" s="24">
        <f>G399-H399</f>
        <v>930.89</v>
      </c>
      <c r="K399" s="25">
        <f>J399/$C$7</f>
        <v>310.296666666667</v>
      </c>
      <c r="L399" s="26">
        <f>IFERROR(VLOOKUP(C399,BD!Z:AC,4,0),0)</f>
        <v>0</v>
      </c>
      <c r="M399" s="27">
        <f>H399/$B$6*$C$6</f>
        <v>80.6283333333333</v>
      </c>
      <c r="N399" s="28">
        <f>IFERROR(M399/G399,0)</f>
        <v>0.0806283333333333</v>
      </c>
    </row>
    <row r="400" spans="2:14" x14ac:dyDescent="0.25">
      <c r="B400" s="21">
        <v>400</v>
      </c>
      <c r="C400" s="21">
        <v>4223</v>
      </c>
      <c r="D400" s="22" t="s">
        <v>326</v>
      </c>
      <c r="E400" s="21">
        <f>IFERROR(VLOOKUP(C400,BD!T:U,2,0),0)</f>
        <v>2</v>
      </c>
      <c r="F400" s="21">
        <f>IFERROR(VLOOKUP(C400,BD!T:V,3,0),0)</f>
        <v>2</v>
      </c>
      <c r="G400" s="23">
        <f>VLOOKUP(C400,[1]BIC!$B:$K,10,0)</f>
        <v>1000</v>
      </c>
      <c r="H400" s="74">
        <f>IFERROR(VLOOKUP(C400,BD!T:W,4,0),0)</f>
        <v>67.86</v>
      </c>
      <c r="I400" s="55">
        <f>H400/G400</f>
        <v>0.06786</v>
      </c>
      <c r="J400" s="24">
        <f>G400-H400</f>
        <v>932.14</v>
      </c>
      <c r="K400" s="25">
        <f>J400/$C$7</f>
        <v>310.713333333333</v>
      </c>
      <c r="L400" s="26">
        <f>IFERROR(VLOOKUP(C400,BD!Z:AC,4,0),0)</f>
        <v>0</v>
      </c>
      <c r="M400" s="27">
        <f>H400/$B$6*$C$6</f>
        <v>79.17</v>
      </c>
      <c r="N400" s="28">
        <f>IFERROR(M400/G400,0)</f>
        <v>0.07917</v>
      </c>
    </row>
    <row r="401" spans="2:14" x14ac:dyDescent="0.25">
      <c r="B401" s="21">
        <v>260</v>
      </c>
      <c r="C401" s="21">
        <v>2629</v>
      </c>
      <c r="D401" s="22" t="s">
        <v>284</v>
      </c>
      <c r="E401" s="21">
        <f>IFERROR(VLOOKUP(C401,BD!T:U,2,0),0)</f>
        <v>6</v>
      </c>
      <c r="F401" s="21">
        <f>IFERROR(VLOOKUP(C401,BD!T:V,3,0),0)</f>
        <v>9</v>
      </c>
      <c r="G401" s="23">
        <f>VLOOKUP(C401,[1]BIC!$B:$K,10,0)</f>
        <v>3800</v>
      </c>
      <c r="H401" s="74">
        <f>IFERROR(VLOOKUP(C401,BD!T:W,4,0),0)</f>
        <v>294.88</v>
      </c>
      <c r="I401" s="55">
        <f>H401/G401</f>
        <v>0.0776</v>
      </c>
      <c r="J401" s="24">
        <f>G401-H401</f>
        <v>3505.12</v>
      </c>
      <c r="K401" s="25">
        <f>J401/$C$7</f>
        <v>1168.37333333333</v>
      </c>
      <c r="L401" s="26">
        <f>IFERROR(VLOOKUP(C401,BD!Z:AC,4,0),0)</f>
        <v>0</v>
      </c>
      <c r="M401" s="27">
        <f>H401/$B$6*$C$6</f>
        <v>344.026666666667</v>
      </c>
      <c r="N401" s="28">
        <f>IFERROR(M401/G401,0)</f>
        <v>0.0905333333333333</v>
      </c>
    </row>
    <row r="402" spans="2:14" x14ac:dyDescent="0.25">
      <c r="B402" s="21">
        <v>555</v>
      </c>
      <c r="C402" s="21">
        <v>6060</v>
      </c>
      <c r="D402" s="22" t="s">
        <v>149</v>
      </c>
      <c r="E402" s="21">
        <f>IFERROR(VLOOKUP(C402,BD!T:U,2,0),0)</f>
        <v>1</v>
      </c>
      <c r="F402" s="21">
        <f>IFERROR(VLOOKUP(C402,BD!T:V,3,0),0)</f>
        <v>6</v>
      </c>
      <c r="G402" s="23">
        <f>VLOOKUP(C402,[1]BIC!$B:$K,10,0)</f>
        <v>1000</v>
      </c>
      <c r="H402" s="74">
        <f>IFERROR(VLOOKUP(C402,BD!T:W,4,0),0)</f>
        <v>61.77</v>
      </c>
      <c r="I402" s="55">
        <f>H402/G402</f>
        <v>0.06177</v>
      </c>
      <c r="J402" s="24">
        <f>G402-H402</f>
        <v>938.23</v>
      </c>
      <c r="K402" s="25">
        <f>J402/$C$7</f>
        <v>312.743333333333</v>
      </c>
      <c r="L402" s="26">
        <f>IFERROR(VLOOKUP(C402,BD!Z:AC,4,0),0)</f>
        <v>0</v>
      </c>
      <c r="M402" s="27">
        <f>H402/$B$6*$C$6</f>
        <v>72.065</v>
      </c>
      <c r="N402" s="28">
        <f>IFERROR(M402/G402,0)</f>
        <v>0.072065</v>
      </c>
    </row>
    <row r="403" spans="2:14" x14ac:dyDescent="0.25">
      <c r="B403" s="21">
        <v>260</v>
      </c>
      <c r="C403" s="21">
        <v>2674</v>
      </c>
      <c r="D403" s="22" t="s">
        <v>78</v>
      </c>
      <c r="E403" s="21">
        <f>IFERROR(VLOOKUP(C403,BD!T:U,2,0),0)</f>
        <v>3</v>
      </c>
      <c r="F403" s="21">
        <f>IFERROR(VLOOKUP(C403,BD!T:V,3,0),0)</f>
        <v>6</v>
      </c>
      <c r="G403" s="23">
        <f>VLOOKUP(C403,[1]BIC!$B:$K,10,0)</f>
        <v>1700</v>
      </c>
      <c r="H403" s="74">
        <f>IFERROR(VLOOKUP(C403,BD!T:W,4,0),0)</f>
        <v>99.66</v>
      </c>
      <c r="I403" s="55">
        <f>H403/G403</f>
        <v>0.0586235294117647</v>
      </c>
      <c r="J403" s="24">
        <f>G403-H403</f>
        <v>1600.34</v>
      </c>
      <c r="K403" s="25">
        <f>J403/$C$7</f>
        <v>533.446666666667</v>
      </c>
      <c r="L403" s="26">
        <f>IFERROR(VLOOKUP(C403,BD!Z:AC,4,0),0)</f>
        <v>0</v>
      </c>
      <c r="M403" s="27">
        <f>H403/$B$6*$C$6</f>
        <v>116.27</v>
      </c>
      <c r="N403" s="28">
        <f>IFERROR(M403/G403,0)</f>
        <v>0.0683941176470588</v>
      </c>
    </row>
    <row r="404" spans="2:14" x14ac:dyDescent="0.25">
      <c r="B404" s="21">
        <v>320</v>
      </c>
      <c r="C404" s="21">
        <v>3253</v>
      </c>
      <c r="D404" s="22" t="s">
        <v>298</v>
      </c>
      <c r="E404" s="21">
        <f>IFERROR(VLOOKUP(C404,BD!T:U,2,0),0)</f>
        <v>2</v>
      </c>
      <c r="F404" s="21">
        <f>IFERROR(VLOOKUP(C404,BD!T:V,3,0),0)</f>
        <v>6</v>
      </c>
      <c r="G404" s="23">
        <f>VLOOKUP(C404,[1]BIC!$B:$K,10,0)</f>
        <v>1000</v>
      </c>
      <c r="H404" s="74">
        <f>IFERROR(VLOOKUP(C404,BD!T:W,4,0),0)</f>
        <v>58</v>
      </c>
      <c r="I404" s="55">
        <f>H404/G404</f>
        <v>0.058</v>
      </c>
      <c r="J404" s="24">
        <f>G404-H404</f>
        <v>942</v>
      </c>
      <c r="K404" s="25">
        <f>J404/$C$7</f>
        <v>314</v>
      </c>
      <c r="L404" s="26">
        <f>IFERROR(VLOOKUP(C404,BD!Z:AC,4,0),0)</f>
        <v>0</v>
      </c>
      <c r="M404" s="27">
        <f>H404/$B$6*$C$6</f>
        <v>67.6666666666667</v>
      </c>
      <c r="N404" s="28">
        <f>IFERROR(M404/G404,0)</f>
        <v>0.0676666666666667</v>
      </c>
    </row>
    <row r="405" spans="2:14" x14ac:dyDescent="0.25">
      <c r="B405" s="21">
        <v>300</v>
      </c>
      <c r="C405" s="21">
        <v>9293</v>
      </c>
      <c r="D405" s="22" t="s">
        <v>90</v>
      </c>
      <c r="E405" s="21">
        <f>IFERROR(VLOOKUP(C405,BD!T:U,2,0),0)</f>
        <v>1</v>
      </c>
      <c r="F405" s="21">
        <f>IFERROR(VLOOKUP(C405,BD!T:V,3,0),0)</f>
        <v>1</v>
      </c>
      <c r="G405" s="23">
        <f>VLOOKUP(C405,[1]BIC!$B:$K,10,0)</f>
        <v>1000</v>
      </c>
      <c r="H405" s="74">
        <f>IFERROR(VLOOKUP(C405,BD!T:W,4,0),0)</f>
        <v>55.29</v>
      </c>
      <c r="I405" s="55">
        <f>H405/G405</f>
        <v>0.05529</v>
      </c>
      <c r="J405" s="24">
        <f>G405-H405</f>
        <v>944.71</v>
      </c>
      <c r="K405" s="25">
        <f>J405/$C$7</f>
        <v>314.903333333333</v>
      </c>
      <c r="L405" s="26">
        <f>IFERROR(VLOOKUP(C405,BD!Z:AC,4,0),0)</f>
        <v>0</v>
      </c>
      <c r="M405" s="27">
        <f>H405/$B$6*$C$6</f>
        <v>64.505</v>
      </c>
      <c r="N405" s="28">
        <f>IFERROR(M405/G405,0)</f>
        <v>0.064505</v>
      </c>
    </row>
    <row r="406" spans="2:14" x14ac:dyDescent="0.25">
      <c r="B406" s="21">
        <v>370</v>
      </c>
      <c r="C406" s="21">
        <v>3052</v>
      </c>
      <c r="D406" s="22" t="s">
        <v>291</v>
      </c>
      <c r="E406" s="21">
        <f>IFERROR(VLOOKUP(C406,BD!T:U,2,0),0)</f>
        <v>1</v>
      </c>
      <c r="F406" s="21">
        <f>IFERROR(VLOOKUP(C406,BD!T:V,3,0),0)</f>
        <v>2</v>
      </c>
      <c r="G406" s="23">
        <f>VLOOKUP(C406,[1]BIC!$B:$K,10,0)</f>
        <v>1600</v>
      </c>
      <c r="H406" s="74">
        <f>IFERROR(VLOOKUP(C406,BD!T:W,4,0),0)</f>
        <v>88.43</v>
      </c>
      <c r="I406" s="55">
        <f>H406/G406</f>
        <v>0.05526875</v>
      </c>
      <c r="J406" s="24">
        <f>G406-H406</f>
        <v>1511.57</v>
      </c>
      <c r="K406" s="25">
        <f>J406/$C$7</f>
        <v>503.856666666667</v>
      </c>
      <c r="L406" s="26">
        <f>IFERROR(VLOOKUP(C406,BD!Z:AC,4,0),0)</f>
        <v>0</v>
      </c>
      <c r="M406" s="27">
        <f>H406/$B$6*$C$6</f>
        <v>103.168333333333</v>
      </c>
      <c r="N406" s="28">
        <f>IFERROR(M406/G406,0)</f>
        <v>0.0644802083333333</v>
      </c>
    </row>
    <row r="407" spans="2:14" x14ac:dyDescent="0.25">
      <c r="B407" s="21">
        <v>650</v>
      </c>
      <c r="C407" s="21">
        <v>6515</v>
      </c>
      <c r="D407" s="22" t="s">
        <v>347</v>
      </c>
      <c r="E407" s="21">
        <f>IFERROR(VLOOKUP(C407,BD!T:U,2,0),0)</f>
        <v>1</v>
      </c>
      <c r="F407" s="21">
        <f>IFERROR(VLOOKUP(C407,BD!T:V,3,0),0)</f>
        <v>1</v>
      </c>
      <c r="G407" s="23">
        <f>VLOOKUP(C407,[1]BIC!$B:$K,10,0)</f>
        <v>1000</v>
      </c>
      <c r="H407" s="74">
        <f>IFERROR(VLOOKUP(C407,BD!T:W,4,0),0)</f>
        <v>49.9</v>
      </c>
      <c r="I407" s="55">
        <f>H407/G407</f>
        <v>0.0499</v>
      </c>
      <c r="J407" s="24">
        <f>G407-H407</f>
        <v>950.1</v>
      </c>
      <c r="K407" s="25">
        <f>J407/$C$7</f>
        <v>316.7</v>
      </c>
      <c r="L407" s="26">
        <f>IFERROR(VLOOKUP(C407,BD!Z:AC,4,0),0)</f>
        <v>0</v>
      </c>
      <c r="M407" s="27">
        <f>H407/$B$6*$C$6</f>
        <v>58.2166666666667</v>
      </c>
      <c r="N407" s="28">
        <f>IFERROR(M407/G407,0)</f>
        <v>0.0582166666666667</v>
      </c>
    </row>
    <row r="408" spans="2:14" x14ac:dyDescent="0.25">
      <c r="B408" s="21">
        <v>4980</v>
      </c>
      <c r="C408" s="21">
        <v>3119</v>
      </c>
      <c r="D408" s="22" t="s">
        <v>441</v>
      </c>
      <c r="E408" s="21">
        <f>IFERROR(VLOOKUP(C408,BD!T:U,2,0),0)</f>
        <v>2</v>
      </c>
      <c r="F408" s="21">
        <f>IFERROR(VLOOKUP(C408,BD!T:V,3,0),0)</f>
        <v>30</v>
      </c>
      <c r="G408" s="23">
        <f>VLOOKUP(C408,[1]BIC!$B:$K,10,0)</f>
        <v>18400</v>
      </c>
      <c r="H408" s="74">
        <f>IFERROR(VLOOKUP(C408,BD!T:W,4,0),0)</f>
        <v>879.36</v>
      </c>
      <c r="I408" s="55">
        <f>H408/G408</f>
        <v>0.0477913043478261</v>
      </c>
      <c r="J408" s="24">
        <f>G408-H408</f>
        <v>17520.64</v>
      </c>
      <c r="K408" s="25">
        <f>J408/$C$7</f>
        <v>5840.21333333333</v>
      </c>
      <c r="L408" s="26">
        <f>IFERROR(VLOOKUP(C408,BD!Z:AC,4,0),0)</f>
        <v>0</v>
      </c>
      <c r="M408" s="27">
        <f>H408/$B$6*$C$6</f>
        <v>1025.92</v>
      </c>
      <c r="N408" s="28">
        <f>IFERROR(M408/G408,0)</f>
        <v>0.0557565217391304</v>
      </c>
    </row>
    <row r="409" spans="2:14" x14ac:dyDescent="0.25">
      <c r="B409" s="21">
        <v>450</v>
      </c>
      <c r="C409" s="21">
        <v>9270</v>
      </c>
      <c r="D409" s="22" t="s">
        <v>219</v>
      </c>
      <c r="E409" s="21">
        <f>IFERROR(VLOOKUP(C409,BD!T:U,2,0),0)</f>
        <v>1</v>
      </c>
      <c r="F409" s="21">
        <f>IFERROR(VLOOKUP(C409,BD!T:V,3,0),0)</f>
        <v>1</v>
      </c>
      <c r="G409" s="23">
        <f>VLOOKUP(C409,[1]BIC!$B:$K,10,0)</f>
        <v>1000</v>
      </c>
      <c r="H409" s="74">
        <f>IFERROR(VLOOKUP(C409,BD!T:W,4,0),0)</f>
        <v>45.97</v>
      </c>
      <c r="I409" s="55">
        <f>H409/G409</f>
        <v>0.04597</v>
      </c>
      <c r="J409" s="24">
        <f>G409-H409</f>
        <v>954.03</v>
      </c>
      <c r="K409" s="25">
        <f>J409/$C$7</f>
        <v>318.01</v>
      </c>
      <c r="L409" s="26">
        <f>IFERROR(VLOOKUP(C409,BD!Z:AC,4,0),0)</f>
        <v>0</v>
      </c>
      <c r="M409" s="27">
        <f>H409/$B$6*$C$6</f>
        <v>53.6316666666667</v>
      </c>
      <c r="N409" s="28">
        <f>IFERROR(M409/G409,0)</f>
        <v>0.0536316666666667</v>
      </c>
    </row>
    <row r="410" spans="2:14" x14ac:dyDescent="0.25">
      <c r="B410" s="21">
        <v>104</v>
      </c>
      <c r="C410" s="21">
        <v>4343</v>
      </c>
      <c r="D410" s="22" t="s">
        <v>369</v>
      </c>
      <c r="E410" s="21">
        <f>IFERROR(VLOOKUP(C410,BD!T:U,2,0),0)</f>
        <v>3</v>
      </c>
      <c r="F410" s="21">
        <f>IFERROR(VLOOKUP(C410,BD!T:V,3,0),0)</f>
        <v>77</v>
      </c>
      <c r="G410" s="23">
        <f>VLOOKUP(C410,[1]BIC!$B:$K,10,0)</f>
        <v>75700</v>
      </c>
      <c r="H410" s="74">
        <f>IFERROR(VLOOKUP(C410,BD!T:W,4,0),0)</f>
        <v>3445.58</v>
      </c>
      <c r="I410" s="55">
        <f>H410/G410</f>
        <v>0.045516248348745</v>
      </c>
      <c r="J410" s="24">
        <f>G410-H410</f>
        <v>72254.42</v>
      </c>
      <c r="K410" s="25">
        <f>J410/$C$7</f>
        <v>24084.8066666667</v>
      </c>
      <c r="L410" s="26">
        <f>IFERROR(VLOOKUP(C410,BD!Z:AC,4,0),0)</f>
        <v>0</v>
      </c>
      <c r="M410" s="27">
        <f>H410/$B$6*$C$6</f>
        <v>4019.84333333333</v>
      </c>
      <c r="N410" s="28">
        <f>IFERROR(M410/G410,0)</f>
        <v>0.0531022897402026</v>
      </c>
    </row>
    <row r="411" spans="2:14" x14ac:dyDescent="0.25">
      <c r="B411" s="21">
        <v>260</v>
      </c>
      <c r="C411" s="21">
        <v>2689</v>
      </c>
      <c r="D411" s="22" t="s">
        <v>283</v>
      </c>
      <c r="E411" s="21">
        <f>IFERROR(VLOOKUP(C411,BD!T:U,2,0),0)</f>
        <v>1</v>
      </c>
      <c r="F411" s="21">
        <f>IFERROR(VLOOKUP(C411,BD!T:V,3,0),0)</f>
        <v>1</v>
      </c>
      <c r="G411" s="23">
        <f>VLOOKUP(C411,[1]BIC!$B:$K,10,0)</f>
        <v>1000</v>
      </c>
      <c r="H411" s="74">
        <f>IFERROR(VLOOKUP(C411,BD!T:W,4,0),0)</f>
        <v>42.69</v>
      </c>
      <c r="I411" s="55">
        <f>H411/G411</f>
        <v>0.04269</v>
      </c>
      <c r="J411" s="24">
        <f>G411-H411</f>
        <v>957.31</v>
      </c>
      <c r="K411" s="25">
        <f>J411/$C$7</f>
        <v>319.103333333333</v>
      </c>
      <c r="L411" s="26">
        <f>IFERROR(VLOOKUP(C411,BD!Z:AC,4,0),0)</f>
        <v>0</v>
      </c>
      <c r="M411" s="27">
        <f>H411/$B$6*$C$6</f>
        <v>49.805</v>
      </c>
      <c r="N411" s="28">
        <f>IFERROR(M411/G411,0)</f>
        <v>0.049805</v>
      </c>
    </row>
    <row r="412" spans="2:14" x14ac:dyDescent="0.25">
      <c r="B412" s="21">
        <v>650</v>
      </c>
      <c r="C412" s="21">
        <v>5951</v>
      </c>
      <c r="D412" s="22" t="s">
        <v>568</v>
      </c>
      <c r="E412" s="21">
        <f>IFERROR(VLOOKUP(C412,BD!T:U,2,0),0)</f>
        <v>1</v>
      </c>
      <c r="F412" s="21">
        <f>IFERROR(VLOOKUP(C412,BD!T:V,3,0),0)</f>
        <v>12</v>
      </c>
      <c r="G412" s="23">
        <f>VLOOKUP(C412,[1]BIC!$B:$K,10,0)</f>
        <v>3500</v>
      </c>
      <c r="H412" s="74">
        <f>IFERROR(VLOOKUP(C412,BD!T:W,4,0),0)</f>
        <v>119.52</v>
      </c>
      <c r="I412" s="55">
        <f>H412/G412</f>
        <v>0.0341485714285714</v>
      </c>
      <c r="J412" s="24">
        <f>G412-H412</f>
        <v>3380.48</v>
      </c>
      <c r="K412" s="25">
        <f>J412/$C$7</f>
        <v>1126.82666666667</v>
      </c>
      <c r="L412" s="26">
        <f>IFERROR(VLOOKUP(C412,BD!Z:AC,4,0),0)</f>
        <v>0</v>
      </c>
      <c r="M412" s="27">
        <f>H412/$B$6*$C$6</f>
        <v>139.44</v>
      </c>
      <c r="N412" s="28">
        <f>IFERROR(M412/G412,0)</f>
        <v>0.03984</v>
      </c>
    </row>
    <row r="413" spans="2:14" x14ac:dyDescent="0.25">
      <c r="B413" s="21">
        <v>290</v>
      </c>
      <c r="C413" s="21">
        <v>3019</v>
      </c>
      <c r="D413" s="22" t="s">
        <v>393</v>
      </c>
      <c r="E413" s="21">
        <f>IFERROR(VLOOKUP(C413,BD!T:U,2,0),0)</f>
        <v>4</v>
      </c>
      <c r="F413" s="21">
        <f>IFERROR(VLOOKUP(C413,BD!T:V,3,0),0)</f>
        <v>75</v>
      </c>
      <c r="G413" s="23">
        <f>VLOOKUP(C413,[1]BIC!$B:$K,10,0)</f>
        <v>53900</v>
      </c>
      <c r="H413" s="74">
        <f>IFERROR(VLOOKUP(C413,BD!T:W,4,0),0)</f>
        <v>1757</v>
      </c>
      <c r="I413" s="55">
        <f>H413/G413</f>
        <v>0.0325974025974026</v>
      </c>
      <c r="J413" s="24">
        <f>G413-H413</f>
        <v>52143</v>
      </c>
      <c r="K413" s="25">
        <f>J413/$C$7</f>
        <v>17381</v>
      </c>
      <c r="L413" s="26">
        <f>IFERROR(VLOOKUP(C413,BD!Z:AC,4,0),0)</f>
        <v>1129.13</v>
      </c>
      <c r="M413" s="27">
        <f>H413/$B$6*$C$6</f>
        <v>2049.83333333333</v>
      </c>
      <c r="N413" s="28">
        <f>IFERROR(M413/G413,0)</f>
        <v>0.038030303030303</v>
      </c>
    </row>
    <row r="414" spans="2:14" x14ac:dyDescent="0.25">
      <c r="B414" s="21">
        <v>250</v>
      </c>
      <c r="C414" s="21">
        <v>5234</v>
      </c>
      <c r="D414" s="22" t="s">
        <v>581</v>
      </c>
      <c r="E414" s="21">
        <f>IFERROR(VLOOKUP(C414,BD!T:U,2,0),0)</f>
        <v>2</v>
      </c>
      <c r="F414" s="21">
        <f>IFERROR(VLOOKUP(C414,BD!T:V,3,0),0)</f>
        <v>3</v>
      </c>
      <c r="G414" s="23">
        <f>VLOOKUP(C414,[1]BIC!$B:$K,10,0)</f>
        <v>1000</v>
      </c>
      <c r="H414" s="74">
        <f>IFERROR(VLOOKUP(C414,BD!T:W,4,0),0)</f>
        <v>28.15</v>
      </c>
      <c r="I414" s="55">
        <f>H414/G414</f>
        <v>0.02815</v>
      </c>
      <c r="J414" s="24">
        <f>G414-H414</f>
        <v>971.85</v>
      </c>
      <c r="K414" s="25">
        <f>J414/$C$7</f>
        <v>323.95</v>
      </c>
      <c r="L414" s="26">
        <f>IFERROR(VLOOKUP(C414,BD!Z:AC,4,0),0)</f>
        <v>0</v>
      </c>
      <c r="M414" s="27">
        <f>H414/$B$6*$C$6</f>
        <v>32.8416666666667</v>
      </c>
      <c r="N414" s="28">
        <f>IFERROR(M414/G414,0)</f>
        <v>0.0328416666666667</v>
      </c>
    </row>
    <row r="415" spans="2:14" x14ac:dyDescent="0.25">
      <c r="B415" s="21">
        <v>555</v>
      </c>
      <c r="C415" s="21">
        <v>5962</v>
      </c>
      <c r="D415" s="22" t="s">
        <v>93</v>
      </c>
      <c r="E415" s="21">
        <f>IFERROR(VLOOKUP(C415,BD!T:U,2,0),0)</f>
        <v>2</v>
      </c>
      <c r="F415" s="21">
        <f>IFERROR(VLOOKUP(C415,BD!T:V,3,0),0)</f>
        <v>7</v>
      </c>
      <c r="G415" s="23">
        <f>VLOOKUP(C415,[1]BIC!$B:$K,10,0)</f>
        <v>11300</v>
      </c>
      <c r="H415" s="74">
        <f>IFERROR(VLOOKUP(C415,BD!T:W,4,0),0)</f>
        <v>317.82</v>
      </c>
      <c r="I415" s="55">
        <f>H415/G415</f>
        <v>0.0281256637168142</v>
      </c>
      <c r="J415" s="24">
        <f>G415-H415</f>
        <v>10982.18</v>
      </c>
      <c r="K415" s="25">
        <f>J415/$C$7</f>
        <v>3660.72666666667</v>
      </c>
      <c r="L415" s="26">
        <f>IFERROR(VLOOKUP(C415,BD!Z:AC,4,0),0)</f>
        <v>0</v>
      </c>
      <c r="M415" s="27">
        <f>H415/$B$6*$C$6</f>
        <v>370.79</v>
      </c>
      <c r="N415" s="28">
        <f>IFERROR(M415/G415,0)</f>
        <v>0.0328132743362832</v>
      </c>
    </row>
    <row r="416" spans="2:14" x14ac:dyDescent="0.25">
      <c r="B416" s="21">
        <v>104</v>
      </c>
      <c r="C416" s="21">
        <v>4314</v>
      </c>
      <c r="D416" s="22" t="s">
        <v>267</v>
      </c>
      <c r="E416" s="21">
        <f>IFERROR(VLOOKUP(C416,BD!T:U,2,0),0)</f>
        <v>5</v>
      </c>
      <c r="F416" s="21">
        <f>IFERROR(VLOOKUP(C416,BD!T:V,3,0),0)</f>
        <v>21</v>
      </c>
      <c r="G416" s="23">
        <f>VLOOKUP(C416,[1]BIC!$B:$K,10,0)</f>
        <v>26600</v>
      </c>
      <c r="H416" s="74">
        <f>IFERROR(VLOOKUP(C416,BD!T:W,4,0),0)</f>
        <v>713.41</v>
      </c>
      <c r="I416" s="55">
        <f>H416/G416</f>
        <v>0.0268199248120301</v>
      </c>
      <c r="J416" s="24">
        <f>G416-H416</f>
        <v>25886.59</v>
      </c>
      <c r="K416" s="25">
        <f>J416/$C$7</f>
        <v>8628.86333333333</v>
      </c>
      <c r="L416" s="26">
        <f>IFERROR(VLOOKUP(C416,BD!Z:AC,4,0),0)</f>
        <v>225.55</v>
      </c>
      <c r="M416" s="27">
        <f>H416/$B$6*$C$6</f>
        <v>832.311666666667</v>
      </c>
      <c r="N416" s="28">
        <f>IFERROR(M416/G416,0)</f>
        <v>0.0312899122807018</v>
      </c>
    </row>
    <row r="417" spans="2:14" x14ac:dyDescent="0.25">
      <c r="B417" s="21">
        <v>300</v>
      </c>
      <c r="C417" s="21">
        <v>9323</v>
      </c>
      <c r="D417" s="22" t="s">
        <v>586</v>
      </c>
      <c r="E417" s="21">
        <f>IFERROR(VLOOKUP(C417,BD!T:U,2,0),0)</f>
        <v>1</v>
      </c>
      <c r="F417" s="21">
        <f>IFERROR(VLOOKUP(C417,BD!T:V,3,0),0)</f>
        <v>1</v>
      </c>
      <c r="G417" s="23">
        <f>VLOOKUP(C417,[1]BIC!$B:$K,10,0)</f>
        <v>1000</v>
      </c>
      <c r="H417" s="74">
        <f>IFERROR(VLOOKUP(C417,BD!T:W,4,0),0)</f>
        <v>25.26</v>
      </c>
      <c r="I417" s="55">
        <f>H417/G417</f>
        <v>0.02526</v>
      </c>
      <c r="J417" s="24">
        <f>G417-H417</f>
        <v>974.74</v>
      </c>
      <c r="K417" s="25">
        <f>J417/$C$7</f>
        <v>324.913333333333</v>
      </c>
      <c r="L417" s="26">
        <f>IFERROR(VLOOKUP(C417,BD!Z:AC,4,0),0)</f>
        <v>0</v>
      </c>
      <c r="M417" s="27">
        <f>H417/$B$6*$C$6</f>
        <v>29.47</v>
      </c>
      <c r="N417" s="28">
        <f>IFERROR(M417/G417,0)</f>
        <v>0.02947</v>
      </c>
    </row>
    <row r="418" spans="2:14" x14ac:dyDescent="0.25">
      <c r="B418" s="21">
        <v>280</v>
      </c>
      <c r="C418" s="21">
        <v>9320</v>
      </c>
      <c r="D418" s="22" t="s">
        <v>579</v>
      </c>
      <c r="E418" s="21">
        <f>IFERROR(VLOOKUP(C418,BD!T:U,2,0),0)</f>
        <v>5</v>
      </c>
      <c r="F418" s="21">
        <f>IFERROR(VLOOKUP(C418,BD!T:V,3,0),0)</f>
        <v>30</v>
      </c>
      <c r="G418" s="23">
        <f>VLOOKUP(C418,[1]BIC!$B:$K,10,0)</f>
        <v>17900</v>
      </c>
      <c r="H418" s="74">
        <f>IFERROR(VLOOKUP(C418,BD!T:W,4,0),0)</f>
        <v>433.19</v>
      </c>
      <c r="I418" s="55">
        <f>H418/G418</f>
        <v>0.0242005586592179</v>
      </c>
      <c r="J418" s="24">
        <f>G418-H418</f>
        <v>17466.81</v>
      </c>
      <c r="K418" s="25">
        <f>J418/$C$7</f>
        <v>5822.27</v>
      </c>
      <c r="L418" s="26">
        <f>IFERROR(VLOOKUP(C418,BD!Z:AC,4,0),0)</f>
        <v>0</v>
      </c>
      <c r="M418" s="27">
        <f>H418/$B$6*$C$6</f>
        <v>505.388333333333</v>
      </c>
      <c r="N418" s="28">
        <f>IFERROR(M418/G418,0)</f>
        <v>0.0282339851024209</v>
      </c>
    </row>
    <row r="419" spans="2:14" x14ac:dyDescent="0.25">
      <c r="B419" s="21">
        <v>777</v>
      </c>
      <c r="C419" s="21">
        <v>9137</v>
      </c>
      <c r="D419" s="22" t="s">
        <v>324</v>
      </c>
      <c r="E419" s="21">
        <f>IFERROR(VLOOKUP(C419,BD!T:U,2,0),0)</f>
        <v>2</v>
      </c>
      <c r="F419" s="21">
        <f>IFERROR(VLOOKUP(C419,BD!T:V,3,0),0)</f>
        <v>3</v>
      </c>
      <c r="G419" s="23">
        <f>VLOOKUP(C419,[1]BIC!$B:$K,10,0)</f>
        <v>19500</v>
      </c>
      <c r="H419" s="74">
        <f>IFERROR(VLOOKUP(C419,BD!T:W,4,0),0)</f>
        <v>248.29</v>
      </c>
      <c r="I419" s="55">
        <f>H419/G419</f>
        <v>0.0127328205128205</v>
      </c>
      <c r="J419" s="24">
        <f>G419-H419</f>
        <v>19251.71</v>
      </c>
      <c r="K419" s="25">
        <f>J419/$C$7</f>
        <v>6417.23666666667</v>
      </c>
      <c r="L419" s="26">
        <f>IFERROR(VLOOKUP(C419,BD!Z:AC,4,0),0)</f>
        <v>0</v>
      </c>
      <c r="M419" s="27">
        <f>H419/$B$6*$C$6</f>
        <v>289.671666666667</v>
      </c>
      <c r="N419" s="28">
        <f>IFERROR(M419/G419,0)</f>
        <v>0.0148549572649573</v>
      </c>
    </row>
    <row r="420" spans="2:14" x14ac:dyDescent="0.25">
      <c r="B420" s="21">
        <v>777</v>
      </c>
      <c r="C420" s="21">
        <v>7733</v>
      </c>
      <c r="D420" s="22" t="s">
        <v>429</v>
      </c>
      <c r="E420" s="21">
        <f>IFERROR(VLOOKUP(C420,BD!T:U,2,0),0)</f>
        <v>9</v>
      </c>
      <c r="F420" s="21">
        <f>IFERROR(VLOOKUP(C420,BD!T:V,3,0),0)</f>
        <v>63</v>
      </c>
      <c r="G420" s="23">
        <f>VLOOKUP(C420,[1]BIC!$B:$K,10,0)</f>
        <v>79200</v>
      </c>
      <c r="H420" s="74">
        <f>IFERROR(VLOOKUP(C420,BD!T:W,4,0),0)</f>
        <v>903.42</v>
      </c>
      <c r="I420" s="55">
        <f>H420/G420</f>
        <v>0.0114068181818182</v>
      </c>
      <c r="J420" s="24">
        <f>G420-H420</f>
        <v>78296.58</v>
      </c>
      <c r="K420" s="25">
        <f>J420/$C$7</f>
        <v>26098.86</v>
      </c>
      <c r="L420" s="26">
        <f>IFERROR(VLOOKUP(C420,BD!Z:AC,4,0),0)</f>
        <v>0</v>
      </c>
      <c r="M420" s="27">
        <f>H420/$B$6*$C$6</f>
        <v>1053.99</v>
      </c>
      <c r="N420" s="28">
        <f>IFERROR(M420/G420,0)</f>
        <v>0.0133079545454545</v>
      </c>
    </row>
    <row r="421" spans="2:14" x14ac:dyDescent="0.25">
      <c r="B421" s="21">
        <v>450</v>
      </c>
      <c r="C421" s="21">
        <v>4529</v>
      </c>
      <c r="D421" s="22" t="s">
        <v>330</v>
      </c>
      <c r="E421" s="21">
        <f>IFERROR(VLOOKUP(C421,BD!T:U,2,0),0)</f>
        <v>1</v>
      </c>
      <c r="F421" s="21">
        <f>IFERROR(VLOOKUP(C421,BD!T:V,3,0),0)</f>
        <v>6</v>
      </c>
      <c r="G421" s="23">
        <f>VLOOKUP(C421,[1]BIC!$B:$K,10,0)</f>
        <v>4500</v>
      </c>
      <c r="H421" s="74">
        <f>IFERROR(VLOOKUP(C421,BD!T:W,4,0),0)</f>
        <v>49.41</v>
      </c>
      <c r="I421" s="55">
        <f>H421/G421</f>
        <v>0.01098</v>
      </c>
      <c r="J421" s="24">
        <f>G421-H421</f>
        <v>4450.59</v>
      </c>
      <c r="K421" s="25">
        <f>J421/$C$7</f>
        <v>1483.53</v>
      </c>
      <c r="L421" s="26">
        <f>IFERROR(VLOOKUP(C421,BD!Z:AC,4,0),0)</f>
        <v>0</v>
      </c>
      <c r="M421" s="27">
        <f>H421/$B$6*$C$6</f>
        <v>57.645</v>
      </c>
      <c r="N421" s="28">
        <f>IFERROR(M421/G421,0)</f>
        <v>0.01281</v>
      </c>
    </row>
    <row r="422" spans="2:14" x14ac:dyDescent="0.25">
      <c r="B422" s="21">
        <v>777</v>
      </c>
      <c r="C422" s="21">
        <v>354</v>
      </c>
      <c r="D422" s="22" t="s">
        <v>427</v>
      </c>
      <c r="E422" s="21">
        <f>IFERROR(VLOOKUP(C422,BD!T:U,2,0),0)</f>
        <v>1</v>
      </c>
      <c r="F422" s="21">
        <f>IFERROR(VLOOKUP(C422,BD!T:V,3,0),0)</f>
        <v>1</v>
      </c>
      <c r="G422" s="23">
        <f>VLOOKUP(C422,[1]BIC!$B:$K,10,0)</f>
        <v>1000</v>
      </c>
      <c r="H422" s="74">
        <f>IFERROR(VLOOKUP(C422,BD!T:W,4,0),0)</f>
        <v>10.39</v>
      </c>
      <c r="I422" s="55">
        <f>H422/G422</f>
        <v>0.01039</v>
      </c>
      <c r="J422" s="24">
        <f>G422-H422</f>
        <v>989.61</v>
      </c>
      <c r="K422" s="25">
        <f>J422/$C$7</f>
        <v>329.87</v>
      </c>
      <c r="L422" s="26">
        <f>IFERROR(VLOOKUP(C422,BD!Z:AC,4,0),0)</f>
        <v>0</v>
      </c>
      <c r="M422" s="27">
        <f>H422/$B$6*$C$6</f>
        <v>12.1216666666667</v>
      </c>
      <c r="N422" s="28">
        <f>IFERROR(M422/G422,0)</f>
        <v>0.0121216666666667</v>
      </c>
    </row>
    <row r="423" spans="2:14" x14ac:dyDescent="0.25">
      <c r="B423" s="21">
        <v>777</v>
      </c>
      <c r="C423" s="21">
        <v>7758</v>
      </c>
      <c r="D423" s="22" t="s">
        <v>430</v>
      </c>
      <c r="E423" s="21">
        <f>IFERROR(VLOOKUP(C423,BD!T:U,2,0),0)</f>
        <v>1</v>
      </c>
      <c r="F423" s="21">
        <f>IFERROR(VLOOKUP(C423,BD!T:V,3,0),0)</f>
        <v>17</v>
      </c>
      <c r="G423" s="23">
        <f>VLOOKUP(C423,[1]BIC!$B:$K,10,0)</f>
        <v>63900</v>
      </c>
      <c r="H423" s="74">
        <f>IFERROR(VLOOKUP(C423,BD!T:W,4,0),0)</f>
        <v>251.43</v>
      </c>
      <c r="I423" s="55">
        <f>H423/G423</f>
        <v>0.00393474178403756</v>
      </c>
      <c r="J423" s="24">
        <f>G423-H423</f>
        <v>63648.57</v>
      </c>
      <c r="K423" s="25">
        <f>J423/$C$7</f>
        <v>21216.19</v>
      </c>
      <c r="L423" s="26">
        <f>IFERROR(VLOOKUP(C423,BD!Z:AC,4,0),0)</f>
        <v>0</v>
      </c>
      <c r="M423" s="27">
        <f>H423/$B$6*$C$6</f>
        <v>293.335</v>
      </c>
      <c r="N423" s="28">
        <f>IFERROR(M423/G423,0)</f>
        <v>0.00459053208137715</v>
      </c>
    </row>
    <row r="424" spans="2:14" x14ac:dyDescent="0.25">
      <c r="B424" s="21">
        <v>777</v>
      </c>
      <c r="C424" s="21">
        <v>7770</v>
      </c>
      <c r="D424" s="22" t="s">
        <v>279</v>
      </c>
      <c r="E424" s="21">
        <f>IFERROR(VLOOKUP(C424,BD!T:U,2,0),0)</f>
        <v>1</v>
      </c>
      <c r="F424" s="21">
        <f>IFERROR(VLOOKUP(C424,BD!T:V,3,0),0)</f>
        <v>4</v>
      </c>
      <c r="G424" s="23">
        <f>VLOOKUP(C424,[1]BIC!$B:$K,10,0)</f>
        <v>40300</v>
      </c>
      <c r="H424" s="74">
        <f>IFERROR(VLOOKUP(C424,BD!T:W,4,0),0)</f>
        <v>147.08</v>
      </c>
      <c r="I424" s="55">
        <f>H424/G424</f>
        <v>0.00364962779156328</v>
      </c>
      <c r="J424" s="24">
        <f>G424-H424</f>
        <v>40152.92</v>
      </c>
      <c r="K424" s="25">
        <f>J424/$C$7</f>
        <v>13384.3066666667</v>
      </c>
      <c r="L424" s="26">
        <f>IFERROR(VLOOKUP(C424,BD!Z:AC,4,0),0)</f>
        <v>0</v>
      </c>
      <c r="M424" s="27">
        <f>H424/$B$6*$C$6</f>
        <v>171.593333333333</v>
      </c>
      <c r="N424" s="28">
        <f>IFERROR(M424/G424,0)</f>
        <v>0.00425789909015716</v>
      </c>
    </row>
    <row r="425" spans="2:14" x14ac:dyDescent="0.25">
      <c r="B425" s="21">
        <v>270</v>
      </c>
      <c r="C425" s="21">
        <v>3070</v>
      </c>
      <c r="D425" s="22" t="s">
        <v>389</v>
      </c>
      <c r="E425" s="21">
        <f>IFERROR(VLOOKUP(C425,BD!T:U,2,0),0)</f>
        <v>1</v>
      </c>
      <c r="F425" s="21">
        <f>IFERROR(VLOOKUP(C425,BD!T:V,3,0),0)</f>
        <v>6</v>
      </c>
      <c r="G425" s="23">
        <f>VLOOKUP(C425,[1]BIC!$B:$K,10,0)</f>
        <v>20900</v>
      </c>
      <c r="H425" s="74">
        <f>IFERROR(VLOOKUP(C425,BD!T:W,4,0),0)</f>
        <v>61.86</v>
      </c>
      <c r="I425" s="55">
        <f>H425/G425</f>
        <v>0.00295980861244019</v>
      </c>
      <c r="J425" s="24">
        <f>G425-H425</f>
        <v>20838.14</v>
      </c>
      <c r="K425" s="25">
        <f>J425/$C$7</f>
        <v>6946.04666666667</v>
      </c>
      <c r="L425" s="26">
        <f>IFERROR(VLOOKUP(C425,BD!Z:AC,4,0),0)</f>
        <v>0</v>
      </c>
      <c r="M425" s="27">
        <f>H425/$B$6*$C$6</f>
        <v>72.17</v>
      </c>
      <c r="N425" s="28">
        <f>IFERROR(M425/G425,0)</f>
        <v>0.00345311004784689</v>
      </c>
    </row>
    <row r="426" spans="2:14" x14ac:dyDescent="0.25">
      <c r="B426" s="21">
        <v>104</v>
      </c>
      <c r="C426" s="21">
        <v>4148</v>
      </c>
      <c r="D426" s="22" t="s">
        <v>334</v>
      </c>
      <c r="E426" s="21">
        <f>IFERROR(VLOOKUP(C426,BD!T:U,2,0),0)</f>
        <v>0</v>
      </c>
      <c r="F426" s="21">
        <f>IFERROR(VLOOKUP(C426,BD!T:V,3,0),0)</f>
        <v>0</v>
      </c>
      <c r="G426" s="23">
        <f>VLOOKUP(C426,[1]BIC!$B:$K,10,0)</f>
        <v>1000</v>
      </c>
      <c r="H426" s="74">
        <f>IFERROR(VLOOKUP(C426,BD!T:W,4,0),0)</f>
        <v>0</v>
      </c>
      <c r="I426" s="55">
        <f>H426/G426</f>
        <v>0</v>
      </c>
      <c r="J426" s="24">
        <f>G426-H426</f>
        <v>1000</v>
      </c>
      <c r="K426" s="25">
        <f>J426/$C$7</f>
        <v>333.333333333333</v>
      </c>
      <c r="L426" s="26">
        <f>IFERROR(VLOOKUP(C426,BD!Z:AC,4,0),0)</f>
        <v>0</v>
      </c>
      <c r="M426" s="27">
        <f>H426/$B$6*$C$6</f>
        <v>0</v>
      </c>
      <c r="N426" s="28">
        <f>IFERROR(M426/G426,0)</f>
        <v>0</v>
      </c>
    </row>
    <row r="427" spans="2:14" x14ac:dyDescent="0.25">
      <c r="B427" s="21">
        <v>104</v>
      </c>
      <c r="C427" s="21">
        <v>4179</v>
      </c>
      <c r="D427" s="22" t="s">
        <v>611</v>
      </c>
      <c r="E427" s="21">
        <f>IFERROR(VLOOKUP(C427,BD!T:U,2,0),0)</f>
        <v>0</v>
      </c>
      <c r="F427" s="21">
        <f>IFERROR(VLOOKUP(C427,BD!T:V,3,0),0)</f>
        <v>0</v>
      </c>
      <c r="G427" s="23">
        <f>VLOOKUP(C427,[1]BIC!$B:$K,10,0)</f>
        <v>1000</v>
      </c>
      <c r="H427" s="74">
        <f>IFERROR(VLOOKUP(C427,BD!T:W,4,0),0)</f>
        <v>0</v>
      </c>
      <c r="I427" s="55">
        <f>H427/G427</f>
        <v>0</v>
      </c>
      <c r="J427" s="24">
        <f>G427-H427</f>
        <v>1000</v>
      </c>
      <c r="K427" s="25">
        <f>J427/$C$7</f>
        <v>333.333333333333</v>
      </c>
      <c r="L427" s="26">
        <f>IFERROR(VLOOKUP(C427,BD!Z:AC,4,0),0)</f>
        <v>0</v>
      </c>
      <c r="M427" s="27">
        <f>H427/$B$6*$C$6</f>
        <v>0</v>
      </c>
      <c r="N427" s="28">
        <f>IFERROR(M427/G427,0)</f>
        <v>0</v>
      </c>
    </row>
    <row r="428" spans="2:14" x14ac:dyDescent="0.25">
      <c r="B428" s="21">
        <v>104</v>
      </c>
      <c r="C428" s="21">
        <v>4340</v>
      </c>
      <c r="D428" s="22" t="s">
        <v>367</v>
      </c>
      <c r="E428" s="21">
        <f>IFERROR(VLOOKUP(C428,BD!T:U,2,0),0)</f>
        <v>0</v>
      </c>
      <c r="F428" s="21">
        <f>IFERROR(VLOOKUP(C428,BD!T:V,3,0),0)</f>
        <v>0</v>
      </c>
      <c r="G428" s="23">
        <f>VLOOKUP(C428,[1]BIC!$B:$K,10,0)</f>
        <v>1000</v>
      </c>
      <c r="H428" s="74">
        <f>IFERROR(VLOOKUP(C428,BD!T:W,4,0),0)</f>
        <v>0</v>
      </c>
      <c r="I428" s="55">
        <f>H428/G428</f>
        <v>0</v>
      </c>
      <c r="J428" s="24">
        <f>G428-H428</f>
        <v>1000</v>
      </c>
      <c r="K428" s="25">
        <f>J428/$C$7</f>
        <v>333.333333333333</v>
      </c>
      <c r="L428" s="26">
        <f>IFERROR(VLOOKUP(C428,BD!Z:AC,4,0),0)</f>
        <v>0</v>
      </c>
      <c r="M428" s="27">
        <f>H428/$B$6*$C$6</f>
        <v>0</v>
      </c>
      <c r="N428" s="28">
        <f>IFERROR(M428/G428,0)</f>
        <v>0</v>
      </c>
    </row>
    <row r="429" spans="2:14" x14ac:dyDescent="0.25">
      <c r="B429" s="21">
        <v>180</v>
      </c>
      <c r="C429" s="21">
        <v>3067</v>
      </c>
      <c r="D429" s="22" t="s">
        <v>351</v>
      </c>
      <c r="E429" s="21">
        <f>IFERROR(VLOOKUP(C429,BD!T:U,2,0),0)</f>
        <v>0</v>
      </c>
      <c r="F429" s="21">
        <f>IFERROR(VLOOKUP(C429,BD!T:V,3,0),0)</f>
        <v>0</v>
      </c>
      <c r="G429" s="23">
        <f>VLOOKUP(C429,[1]BIC!$B:$K,10,0)</f>
        <v>5300</v>
      </c>
      <c r="H429" s="74">
        <f>IFERROR(VLOOKUP(C429,BD!T:W,4,0),0)</f>
        <v>0</v>
      </c>
      <c r="I429" s="55">
        <f>H429/G429</f>
        <v>0</v>
      </c>
      <c r="J429" s="24">
        <f>G429-H429</f>
        <v>5300</v>
      </c>
      <c r="K429" s="25">
        <f>J429/$C$7</f>
        <v>1766.66666666667</v>
      </c>
      <c r="L429" s="26">
        <f>IFERROR(VLOOKUP(C429,BD!Z:AC,4,0),0)</f>
        <v>0</v>
      </c>
      <c r="M429" s="27">
        <f>H429/$B$6*$C$6</f>
        <v>0</v>
      </c>
      <c r="N429" s="28">
        <f>IFERROR(M429/G429,0)</f>
        <v>0</v>
      </c>
    </row>
    <row r="430" spans="2:14" x14ac:dyDescent="0.25">
      <c r="B430" s="21">
        <v>180</v>
      </c>
      <c r="C430" s="21">
        <v>3082</v>
      </c>
      <c r="D430" s="22" t="s">
        <v>559</v>
      </c>
      <c r="E430" s="21">
        <f>IFERROR(VLOOKUP(C430,BD!T:U,2,0),0)</f>
        <v>0</v>
      </c>
      <c r="F430" s="21">
        <f>IFERROR(VLOOKUP(C430,BD!T:V,3,0),0)</f>
        <v>0</v>
      </c>
      <c r="G430" s="23">
        <f>VLOOKUP(C430,[1]BIC!$B:$K,10,0)</f>
        <v>1000</v>
      </c>
      <c r="H430" s="74">
        <f>IFERROR(VLOOKUP(C430,BD!T:W,4,0),0)</f>
        <v>0</v>
      </c>
      <c r="I430" s="55">
        <f>H430/G430</f>
        <v>0</v>
      </c>
      <c r="J430" s="24">
        <f>G430-H430</f>
        <v>1000</v>
      </c>
      <c r="K430" s="25">
        <f>J430/$C$7</f>
        <v>333.333333333333</v>
      </c>
      <c r="L430" s="26">
        <f>IFERROR(VLOOKUP(C430,BD!Z:AC,4,0),0)</f>
        <v>0</v>
      </c>
      <c r="M430" s="27">
        <f>H430/$B$6*$C$6</f>
        <v>0</v>
      </c>
      <c r="N430" s="28">
        <f>IFERROR(M430/G430,0)</f>
        <v>0</v>
      </c>
    </row>
    <row r="431" spans="2:14" x14ac:dyDescent="0.25">
      <c r="B431" s="21">
        <v>220</v>
      </c>
      <c r="C431" s="21">
        <v>2321</v>
      </c>
      <c r="D431" s="22" t="s">
        <v>338</v>
      </c>
      <c r="E431" s="21">
        <f>IFERROR(VLOOKUP(C431,BD!T:U,2,0),0)</f>
        <v>0</v>
      </c>
      <c r="F431" s="21">
        <f>IFERROR(VLOOKUP(C431,BD!T:V,3,0),0)</f>
        <v>0</v>
      </c>
      <c r="G431" s="23">
        <f>VLOOKUP(C431,[1]BIC!$B:$K,10,0)</f>
        <v>1000</v>
      </c>
      <c r="H431" s="74">
        <f>IFERROR(VLOOKUP(C431,BD!T:W,4,0),0)</f>
        <v>0</v>
      </c>
      <c r="I431" s="55">
        <f>H431/G431</f>
        <v>0</v>
      </c>
      <c r="J431" s="24">
        <f>G431-H431</f>
        <v>1000</v>
      </c>
      <c r="K431" s="25">
        <f>J431/$C$7</f>
        <v>333.333333333333</v>
      </c>
      <c r="L431" s="26">
        <f>IFERROR(VLOOKUP(C431,BD!Z:AC,4,0),0)</f>
        <v>0</v>
      </c>
      <c r="M431" s="27">
        <f>H431/$B$6*$C$6</f>
        <v>0</v>
      </c>
      <c r="N431" s="28">
        <f>IFERROR(M431/G431,0)</f>
        <v>0</v>
      </c>
    </row>
    <row r="432" spans="2:14" x14ac:dyDescent="0.25">
      <c r="B432" s="21">
        <v>250</v>
      </c>
      <c r="C432" s="21">
        <v>5216</v>
      </c>
      <c r="D432" s="22" t="s">
        <v>51</v>
      </c>
      <c r="E432" s="21">
        <f>IFERROR(VLOOKUP(C432,BD!T:U,2,0),0)</f>
        <v>0</v>
      </c>
      <c r="F432" s="21">
        <f>IFERROR(VLOOKUP(C432,BD!T:V,3,0),0)</f>
        <v>0</v>
      </c>
      <c r="G432" s="23">
        <f>VLOOKUP(C432,[1]BIC!$B:$K,10,0)</f>
        <v>16200</v>
      </c>
      <c r="H432" s="74">
        <f>IFERROR(VLOOKUP(C432,BD!T:W,4,0),0)</f>
        <v>0</v>
      </c>
      <c r="I432" s="55">
        <f>H432/G432</f>
        <v>0</v>
      </c>
      <c r="J432" s="24">
        <f>G432-H432</f>
        <v>16200</v>
      </c>
      <c r="K432" s="25">
        <f>J432/$C$7</f>
        <v>5400</v>
      </c>
      <c r="L432" s="26">
        <f>IFERROR(VLOOKUP(C432,BD!Z:AC,4,0),0)</f>
        <v>0</v>
      </c>
      <c r="M432" s="27">
        <f>H432/$B$6*$C$6</f>
        <v>0</v>
      </c>
      <c r="N432" s="28">
        <f>IFERROR(M432/G432,0)</f>
        <v>0</v>
      </c>
    </row>
    <row r="433" spans="2:14" x14ac:dyDescent="0.25">
      <c r="B433" s="21">
        <v>250</v>
      </c>
      <c r="C433" s="21">
        <v>5220</v>
      </c>
      <c r="D433" s="22" t="s">
        <v>261</v>
      </c>
      <c r="E433" s="21">
        <f>IFERROR(VLOOKUP(C433,BD!T:U,2,0),0)</f>
        <v>0</v>
      </c>
      <c r="F433" s="21">
        <f>IFERROR(VLOOKUP(C433,BD!T:V,3,0),0)</f>
        <v>0</v>
      </c>
      <c r="G433" s="23">
        <f>VLOOKUP(C433,[1]BIC!$B:$K,10,0)</f>
        <v>1800</v>
      </c>
      <c r="H433" s="74">
        <f>IFERROR(VLOOKUP(C433,BD!T:W,4,0),0)</f>
        <v>0</v>
      </c>
      <c r="I433" s="55">
        <f>H433/G433</f>
        <v>0</v>
      </c>
      <c r="J433" s="24">
        <f>G433-H433</f>
        <v>1800</v>
      </c>
      <c r="K433" s="25">
        <f>J433/$C$7</f>
        <v>600</v>
      </c>
      <c r="L433" s="26">
        <f>IFERROR(VLOOKUP(C433,BD!Z:AC,4,0),0)</f>
        <v>0</v>
      </c>
      <c r="M433" s="27">
        <f>H433/$B$6*$C$6</f>
        <v>0</v>
      </c>
      <c r="N433" s="28">
        <f>IFERROR(M433/G433,0)</f>
        <v>0</v>
      </c>
    </row>
    <row r="434" spans="2:14" x14ac:dyDescent="0.25">
      <c r="B434" s="21">
        <v>260</v>
      </c>
      <c r="C434" s="21">
        <v>2673</v>
      </c>
      <c r="D434" s="22" t="s">
        <v>280</v>
      </c>
      <c r="E434" s="21">
        <f>IFERROR(VLOOKUP(C434,BD!T:U,2,0),0)</f>
        <v>0</v>
      </c>
      <c r="F434" s="21">
        <f>IFERROR(VLOOKUP(C434,BD!T:V,3,0),0)</f>
        <v>0</v>
      </c>
      <c r="G434" s="23">
        <f>VLOOKUP(C434,[1]BIC!$B:$K,10,0)</f>
        <v>3800</v>
      </c>
      <c r="H434" s="74">
        <f>IFERROR(VLOOKUP(C434,BD!T:W,4,0),0)</f>
        <v>0</v>
      </c>
      <c r="I434" s="55">
        <f>H434/G434</f>
        <v>0</v>
      </c>
      <c r="J434" s="24">
        <f>G434-H434</f>
        <v>3800</v>
      </c>
      <c r="K434" s="25">
        <f>J434/$C$7</f>
        <v>1266.66666666667</v>
      </c>
      <c r="L434" s="26">
        <f>IFERROR(VLOOKUP(C434,BD!Z:AC,4,0),0)</f>
        <v>0</v>
      </c>
      <c r="M434" s="27">
        <f>H434/$B$6*$C$6</f>
        <v>0</v>
      </c>
      <c r="N434" s="28">
        <f>IFERROR(M434/G434,0)</f>
        <v>0</v>
      </c>
    </row>
    <row r="435" spans="2:14" x14ac:dyDescent="0.25">
      <c r="B435" s="21">
        <v>270</v>
      </c>
      <c r="C435" s="21">
        <v>1566</v>
      </c>
      <c r="D435" s="22" t="s">
        <v>383</v>
      </c>
      <c r="E435" s="21">
        <f>IFERROR(VLOOKUP(C435,BD!T:U,2,0),0)</f>
        <v>0</v>
      </c>
      <c r="F435" s="21">
        <f>IFERROR(VLOOKUP(C435,BD!T:V,3,0),0)</f>
        <v>0</v>
      </c>
      <c r="G435" s="23">
        <f>VLOOKUP(C435,[1]BIC!$B:$K,10,0)</f>
        <v>6000</v>
      </c>
      <c r="H435" s="74">
        <f>IFERROR(VLOOKUP(C435,BD!T:W,4,0),0)</f>
        <v>0</v>
      </c>
      <c r="I435" s="55">
        <f>H435/G435</f>
        <v>0</v>
      </c>
      <c r="J435" s="24">
        <f>G435-H435</f>
        <v>6000</v>
      </c>
      <c r="K435" s="25">
        <f>J435/$C$7</f>
        <v>2000</v>
      </c>
      <c r="L435" s="26">
        <f>IFERROR(VLOOKUP(C435,BD!Z:AC,4,0),0)</f>
        <v>0</v>
      </c>
      <c r="M435" s="27">
        <f>H435/$B$6*$C$6</f>
        <v>0</v>
      </c>
      <c r="N435" s="28">
        <f>IFERROR(M435/G435,0)</f>
        <v>0</v>
      </c>
    </row>
    <row r="436" spans="2:14" x14ac:dyDescent="0.25">
      <c r="B436" s="21">
        <v>270</v>
      </c>
      <c r="C436" s="21">
        <v>2799</v>
      </c>
      <c r="D436" s="22" t="s">
        <v>386</v>
      </c>
      <c r="E436" s="21">
        <f>IFERROR(VLOOKUP(C436,BD!T:U,2,0),0)</f>
        <v>0</v>
      </c>
      <c r="F436" s="21">
        <f>IFERROR(VLOOKUP(C436,BD!T:V,3,0),0)</f>
        <v>0</v>
      </c>
      <c r="G436" s="23">
        <f>VLOOKUP(C436,[1]BIC!$B:$K,10,0)</f>
        <v>1000</v>
      </c>
      <c r="H436" s="74">
        <f>IFERROR(VLOOKUP(C436,BD!T:W,4,0),0)</f>
        <v>0</v>
      </c>
      <c r="I436" s="55">
        <f>H436/G436</f>
        <v>0</v>
      </c>
      <c r="J436" s="24">
        <f>G436-H436</f>
        <v>1000</v>
      </c>
      <c r="K436" s="25">
        <f>J436/$C$7</f>
        <v>333.333333333333</v>
      </c>
      <c r="L436" s="26">
        <f>IFERROR(VLOOKUP(C436,BD!Z:AC,4,0),0)</f>
        <v>0</v>
      </c>
      <c r="M436" s="27">
        <f>H436/$B$6*$C$6</f>
        <v>0</v>
      </c>
      <c r="N436" s="28">
        <f>IFERROR(M436/G436,0)</f>
        <v>0</v>
      </c>
    </row>
    <row r="437" spans="2:14" x14ac:dyDescent="0.25">
      <c r="B437" s="21">
        <v>270</v>
      </c>
      <c r="C437" s="21">
        <v>2894</v>
      </c>
      <c r="D437" s="22" t="s">
        <v>387</v>
      </c>
      <c r="E437" s="21">
        <f>IFERROR(VLOOKUP(C437,BD!T:U,2,0),0)</f>
        <v>0</v>
      </c>
      <c r="F437" s="21">
        <f>IFERROR(VLOOKUP(C437,BD!T:V,3,0),0)</f>
        <v>0</v>
      </c>
      <c r="G437" s="23">
        <f>VLOOKUP(C437,[1]BIC!$B:$K,10,0)</f>
        <v>1000</v>
      </c>
      <c r="H437" s="74">
        <f>IFERROR(VLOOKUP(C437,BD!T:W,4,0),0)</f>
        <v>0</v>
      </c>
      <c r="I437" s="55">
        <f>H437/G437</f>
        <v>0</v>
      </c>
      <c r="J437" s="24">
        <f>G437-H437</f>
        <v>1000</v>
      </c>
      <c r="K437" s="25">
        <f>J437/$C$7</f>
        <v>333.333333333333</v>
      </c>
      <c r="L437" s="26">
        <f>IFERROR(VLOOKUP(C437,BD!Z:AC,4,0),0)</f>
        <v>0</v>
      </c>
      <c r="M437" s="27">
        <f>H437/$B$6*$C$6</f>
        <v>0</v>
      </c>
      <c r="N437" s="28">
        <f>IFERROR(M437/G437,0)</f>
        <v>0</v>
      </c>
    </row>
    <row r="438" spans="2:14" x14ac:dyDescent="0.25">
      <c r="B438" s="21">
        <v>270</v>
      </c>
      <c r="C438" s="21">
        <v>2899</v>
      </c>
      <c r="D438" s="22" t="s">
        <v>388</v>
      </c>
      <c r="E438" s="21">
        <f>IFERROR(VLOOKUP(C438,BD!T:U,2,0),0)</f>
        <v>0</v>
      </c>
      <c r="F438" s="21">
        <f>IFERROR(VLOOKUP(C438,BD!T:V,3,0),0)</f>
        <v>0</v>
      </c>
      <c r="G438" s="23">
        <f>VLOOKUP(C438,[1]BIC!$B:$K,10,0)</f>
        <v>7200</v>
      </c>
      <c r="H438" s="74">
        <f>IFERROR(VLOOKUP(C438,BD!T:W,4,0),0)</f>
        <v>0</v>
      </c>
      <c r="I438" s="55">
        <f>H438/G438</f>
        <v>0</v>
      </c>
      <c r="J438" s="24">
        <f>G438-H438</f>
        <v>7200</v>
      </c>
      <c r="K438" s="25">
        <f>J438/$C$7</f>
        <v>2400</v>
      </c>
      <c r="L438" s="26">
        <f>IFERROR(VLOOKUP(C438,BD!Z:AC,4,0),0)</f>
        <v>0</v>
      </c>
      <c r="M438" s="27">
        <f>H438/$B$6*$C$6</f>
        <v>0</v>
      </c>
      <c r="N438" s="28">
        <f>IFERROR(M438/G438,0)</f>
        <v>0</v>
      </c>
    </row>
    <row r="439" spans="2:14" x14ac:dyDescent="0.25">
      <c r="B439" s="21">
        <v>270</v>
      </c>
      <c r="C439" s="21">
        <v>3073</v>
      </c>
      <c r="D439" s="22" t="s">
        <v>390</v>
      </c>
      <c r="E439" s="21">
        <f>IFERROR(VLOOKUP(C439,BD!T:U,2,0),0)</f>
        <v>0</v>
      </c>
      <c r="F439" s="21">
        <f>IFERROR(VLOOKUP(C439,BD!T:V,3,0),0)</f>
        <v>0</v>
      </c>
      <c r="G439" s="23">
        <f>VLOOKUP(C439,[1]BIC!$B:$K,10,0)</f>
        <v>1000</v>
      </c>
      <c r="H439" s="74">
        <f>IFERROR(VLOOKUP(C439,BD!T:W,4,0),0)</f>
        <v>0</v>
      </c>
      <c r="I439" s="55">
        <f>H439/G439</f>
        <v>0</v>
      </c>
      <c r="J439" s="24">
        <f>G439-H439</f>
        <v>1000</v>
      </c>
      <c r="K439" s="25">
        <f>J439/$C$7</f>
        <v>333.333333333333</v>
      </c>
      <c r="L439" s="26">
        <f>IFERROR(VLOOKUP(C439,BD!Z:AC,4,0),0)</f>
        <v>0</v>
      </c>
      <c r="M439" s="27">
        <f>H439/$B$6*$C$6</f>
        <v>0</v>
      </c>
      <c r="N439" s="28">
        <f>IFERROR(M439/G439,0)</f>
        <v>0</v>
      </c>
    </row>
    <row r="440" spans="2:14" x14ac:dyDescent="0.25">
      <c r="B440" s="21">
        <v>280</v>
      </c>
      <c r="C440" s="21">
        <v>9306</v>
      </c>
      <c r="D440" s="22" t="s">
        <v>176</v>
      </c>
      <c r="E440" s="21">
        <f>IFERROR(VLOOKUP(C440,BD!T:U,2,0),0)</f>
        <v>0</v>
      </c>
      <c r="F440" s="21">
        <f>IFERROR(VLOOKUP(C440,BD!T:V,3,0),0)</f>
        <v>0</v>
      </c>
      <c r="G440" s="23">
        <f>VLOOKUP(C440,[1]BIC!$B:$K,10,0)</f>
        <v>1000</v>
      </c>
      <c r="H440" s="74">
        <f>IFERROR(VLOOKUP(C440,BD!T:W,4,0),0)</f>
        <v>0</v>
      </c>
      <c r="I440" s="55">
        <f>H440/G440</f>
        <v>0</v>
      </c>
      <c r="J440" s="24">
        <f>G440-H440</f>
        <v>1000</v>
      </c>
      <c r="K440" s="25">
        <f>J440/$C$7</f>
        <v>333.333333333333</v>
      </c>
      <c r="L440" s="26">
        <f>IFERROR(VLOOKUP(C440,BD!Z:AC,4,0),0)</f>
        <v>0</v>
      </c>
      <c r="M440" s="27">
        <f>H440/$B$6*$C$6</f>
        <v>0</v>
      </c>
      <c r="N440" s="28">
        <f>IFERROR(M440/G440,0)</f>
        <v>0</v>
      </c>
    </row>
    <row r="441" spans="2:14" x14ac:dyDescent="0.25">
      <c r="B441" s="21">
        <v>300</v>
      </c>
      <c r="C441" s="21">
        <v>8160</v>
      </c>
      <c r="D441" s="22" t="s">
        <v>399</v>
      </c>
      <c r="E441" s="21">
        <f>IFERROR(VLOOKUP(C441,BD!T:U,2,0),0)</f>
        <v>0</v>
      </c>
      <c r="F441" s="21">
        <f>IFERROR(VLOOKUP(C441,BD!T:V,3,0),0)</f>
        <v>0</v>
      </c>
      <c r="G441" s="23">
        <f>VLOOKUP(C441,[1]BIC!$B:$K,10,0)</f>
        <v>1000</v>
      </c>
      <c r="H441" s="74">
        <f>IFERROR(VLOOKUP(C441,BD!T:W,4,0),0)</f>
        <v>0</v>
      </c>
      <c r="I441" s="55">
        <f>H441/G441</f>
        <v>0</v>
      </c>
      <c r="J441" s="24">
        <f>G441-H441</f>
        <v>1000</v>
      </c>
      <c r="K441" s="25">
        <f>J441/$C$7</f>
        <v>333.333333333333</v>
      </c>
      <c r="L441" s="26">
        <f>IFERROR(VLOOKUP(C441,BD!Z:AC,4,0),0)</f>
        <v>0</v>
      </c>
      <c r="M441" s="27">
        <f>H441/$B$6*$C$6</f>
        <v>0</v>
      </c>
      <c r="N441" s="28">
        <f>IFERROR(M441/G441,0)</f>
        <v>0</v>
      </c>
    </row>
    <row r="442" spans="2:14" x14ac:dyDescent="0.25">
      <c r="B442" s="21">
        <v>300</v>
      </c>
      <c r="C442" s="21">
        <v>9080</v>
      </c>
      <c r="D442" s="22" t="s">
        <v>277</v>
      </c>
      <c r="E442" s="21">
        <f>IFERROR(VLOOKUP(C442,BD!T:U,2,0),0)</f>
        <v>0</v>
      </c>
      <c r="F442" s="21">
        <f>IFERROR(VLOOKUP(C442,BD!T:V,3,0),0)</f>
        <v>0</v>
      </c>
      <c r="G442" s="23">
        <f>VLOOKUP(C442,[1]BIC!$B:$K,10,0)</f>
        <v>1000</v>
      </c>
      <c r="H442" s="74">
        <f>IFERROR(VLOOKUP(C442,BD!T:W,4,0),0)</f>
        <v>0</v>
      </c>
      <c r="I442" s="55">
        <f>H442/G442</f>
        <v>0</v>
      </c>
      <c r="J442" s="24">
        <f>G442-H442</f>
        <v>1000</v>
      </c>
      <c r="K442" s="25">
        <f>J442/$C$7</f>
        <v>333.333333333333</v>
      </c>
      <c r="L442" s="26">
        <f>IFERROR(VLOOKUP(C442,BD!Z:AC,4,0),0)</f>
        <v>0</v>
      </c>
      <c r="M442" s="27">
        <f>H442/$B$6*$C$6</f>
        <v>0</v>
      </c>
      <c r="N442" s="28">
        <f>IFERROR(M442/G442,0)</f>
        <v>0</v>
      </c>
    </row>
    <row r="443" spans="2:14" x14ac:dyDescent="0.25">
      <c r="B443" s="21">
        <v>300</v>
      </c>
      <c r="C443" s="21">
        <v>9282</v>
      </c>
      <c r="D443" s="22" t="s">
        <v>402</v>
      </c>
      <c r="E443" s="21">
        <f>IFERROR(VLOOKUP(C443,BD!T:U,2,0),0)</f>
        <v>0</v>
      </c>
      <c r="F443" s="21">
        <f>IFERROR(VLOOKUP(C443,BD!T:V,3,0),0)</f>
        <v>0</v>
      </c>
      <c r="G443" s="23">
        <f>VLOOKUP(C443,[1]BIC!$B:$K,10,0)</f>
        <v>1000</v>
      </c>
      <c r="H443" s="74">
        <f>IFERROR(VLOOKUP(C443,BD!T:W,4,0),0)</f>
        <v>0</v>
      </c>
      <c r="I443" s="55">
        <f>H443/G443</f>
        <v>0</v>
      </c>
      <c r="J443" s="24">
        <f>G443-H443</f>
        <v>1000</v>
      </c>
      <c r="K443" s="25">
        <f>J443/$C$7</f>
        <v>333.333333333333</v>
      </c>
      <c r="L443" s="26">
        <f>IFERROR(VLOOKUP(C443,BD!Z:AC,4,0),0)</f>
        <v>0</v>
      </c>
      <c r="M443" s="27">
        <f>H443/$B$6*$C$6</f>
        <v>0</v>
      </c>
      <c r="N443" s="28">
        <f>IFERROR(M443/G443,0)</f>
        <v>0</v>
      </c>
    </row>
    <row r="444" spans="2:14" x14ac:dyDescent="0.25">
      <c r="B444" s="21">
        <v>300</v>
      </c>
      <c r="C444" s="21">
        <v>9298</v>
      </c>
      <c r="D444" s="22" t="s">
        <v>208</v>
      </c>
      <c r="E444" s="21">
        <f>IFERROR(VLOOKUP(C444,BD!T:U,2,0),0)</f>
        <v>0</v>
      </c>
      <c r="F444" s="21">
        <f>IFERROR(VLOOKUP(C444,BD!T:V,3,0),0)</f>
        <v>0</v>
      </c>
      <c r="G444" s="23">
        <f>VLOOKUP(C444,[1]BIC!$B:$K,10,0)</f>
        <v>1000</v>
      </c>
      <c r="H444" s="74">
        <f>IFERROR(VLOOKUP(C444,BD!T:W,4,0),0)</f>
        <v>0</v>
      </c>
      <c r="I444" s="55">
        <f>H444/G444</f>
        <v>0</v>
      </c>
      <c r="J444" s="24">
        <f>G444-H444</f>
        <v>1000</v>
      </c>
      <c r="K444" s="25">
        <f>J444/$C$7</f>
        <v>333.333333333333</v>
      </c>
      <c r="L444" s="26">
        <f>IFERROR(VLOOKUP(C444,BD!Z:AC,4,0),0)</f>
        <v>0</v>
      </c>
      <c r="M444" s="27">
        <f>H444/$B$6*$C$6</f>
        <v>0</v>
      </c>
      <c r="N444" s="28">
        <f>IFERROR(M444/G444,0)</f>
        <v>0</v>
      </c>
    </row>
    <row r="445" spans="2:14" x14ac:dyDescent="0.25">
      <c r="B445" s="21">
        <v>300</v>
      </c>
      <c r="C445" s="21">
        <v>9318</v>
      </c>
      <c r="D445" s="22" t="s">
        <v>405</v>
      </c>
      <c r="E445" s="21">
        <f>IFERROR(VLOOKUP(C445,BD!T:U,2,0),0)</f>
        <v>0</v>
      </c>
      <c r="F445" s="21">
        <f>IFERROR(VLOOKUP(C445,BD!T:V,3,0),0)</f>
        <v>0</v>
      </c>
      <c r="G445" s="23">
        <f>VLOOKUP(C445,[1]BIC!$B:$K,10,0)</f>
        <v>1000</v>
      </c>
      <c r="H445" s="74">
        <f>IFERROR(VLOOKUP(C445,BD!T:W,4,0),0)</f>
        <v>0</v>
      </c>
      <c r="I445" s="55">
        <f>H445/G445</f>
        <v>0</v>
      </c>
      <c r="J445" s="24">
        <f>G445-H445</f>
        <v>1000</v>
      </c>
      <c r="K445" s="25">
        <f>J445/$C$7</f>
        <v>333.333333333333</v>
      </c>
      <c r="L445" s="26">
        <f>IFERROR(VLOOKUP(C445,BD!Z:AC,4,0),0)</f>
        <v>0</v>
      </c>
      <c r="M445" s="27">
        <f>H445/$B$6*$C$6</f>
        <v>0</v>
      </c>
      <c r="N445" s="28">
        <f>IFERROR(M445/G445,0)</f>
        <v>0</v>
      </c>
    </row>
    <row r="446" spans="2:14" x14ac:dyDescent="0.25">
      <c r="B446" s="21">
        <v>320</v>
      </c>
      <c r="C446" s="21">
        <v>3233</v>
      </c>
      <c r="D446" s="22" t="s">
        <v>577</v>
      </c>
      <c r="E446" s="21">
        <f>IFERROR(VLOOKUP(C446,BD!T:U,2,0),0)</f>
        <v>0</v>
      </c>
      <c r="F446" s="21">
        <f>IFERROR(VLOOKUP(C446,BD!T:V,3,0),0)</f>
        <v>0</v>
      </c>
      <c r="G446" s="23">
        <f>VLOOKUP(C446,[1]BIC!$B:$K,10,0)</f>
        <v>1000</v>
      </c>
      <c r="H446" s="74">
        <f>IFERROR(VLOOKUP(C446,BD!T:W,4,0),0)</f>
        <v>0</v>
      </c>
      <c r="I446" s="55">
        <f>H446/G446</f>
        <v>0</v>
      </c>
      <c r="J446" s="24">
        <f>G446-H446</f>
        <v>1000</v>
      </c>
      <c r="K446" s="25">
        <f>J446/$C$7</f>
        <v>333.333333333333</v>
      </c>
      <c r="L446" s="26">
        <f>IFERROR(VLOOKUP(C446,BD!Z:AC,4,0),0)</f>
        <v>0</v>
      </c>
      <c r="M446" s="27">
        <f>H446/$B$6*$C$6</f>
        <v>0</v>
      </c>
      <c r="N446" s="28">
        <f>IFERROR(M446/G446,0)</f>
        <v>0</v>
      </c>
    </row>
    <row r="447" spans="2:14" x14ac:dyDescent="0.25">
      <c r="B447" s="21">
        <v>360</v>
      </c>
      <c r="C447" s="21">
        <v>581</v>
      </c>
      <c r="D447" s="22" t="s">
        <v>412</v>
      </c>
      <c r="E447" s="21">
        <f>IFERROR(VLOOKUP(C447,BD!T:U,2,0),0)</f>
        <v>0</v>
      </c>
      <c r="F447" s="21">
        <f>IFERROR(VLOOKUP(C447,BD!T:V,3,0),0)</f>
        <v>0</v>
      </c>
      <c r="G447" s="23">
        <f>VLOOKUP(C447,[1]BIC!$B:$K,10,0)</f>
        <v>22600</v>
      </c>
      <c r="H447" s="74">
        <f>IFERROR(VLOOKUP(C447,BD!T:W,4,0),0)</f>
        <v>0</v>
      </c>
      <c r="I447" s="55">
        <f>H447/G447</f>
        <v>0</v>
      </c>
      <c r="J447" s="24">
        <f>G447-H447</f>
        <v>22600</v>
      </c>
      <c r="K447" s="25">
        <f>J447/$C$7</f>
        <v>7533.33333333333</v>
      </c>
      <c r="L447" s="26">
        <f>IFERROR(VLOOKUP(C447,BD!Z:AC,4,0),0)</f>
        <v>0</v>
      </c>
      <c r="M447" s="27">
        <f>H447/$B$6*$C$6</f>
        <v>0</v>
      </c>
      <c r="N447" s="28">
        <f>IFERROR(M447/G447,0)</f>
        <v>0</v>
      </c>
    </row>
    <row r="448" spans="2:14" x14ac:dyDescent="0.25">
      <c r="B448" s="21">
        <v>360</v>
      </c>
      <c r="C448" s="21">
        <v>3613</v>
      </c>
      <c r="D448" s="22" t="s">
        <v>413</v>
      </c>
      <c r="E448" s="21">
        <f>IFERROR(VLOOKUP(C448,BD!T:U,2,0),0)</f>
        <v>0</v>
      </c>
      <c r="F448" s="21">
        <f>IFERROR(VLOOKUP(C448,BD!T:V,3,0),0)</f>
        <v>0</v>
      </c>
      <c r="G448" s="23">
        <f>VLOOKUP(C448,[1]BIC!$B:$K,10,0)</f>
        <v>1000</v>
      </c>
      <c r="H448" s="74">
        <f>IFERROR(VLOOKUP(C448,BD!T:W,4,0),0)</f>
        <v>0</v>
      </c>
      <c r="I448" s="55">
        <f>H448/G448</f>
        <v>0</v>
      </c>
      <c r="J448" s="24">
        <f>G448-H448</f>
        <v>1000</v>
      </c>
      <c r="K448" s="25">
        <f>J448/$C$7</f>
        <v>333.333333333333</v>
      </c>
      <c r="L448" s="26">
        <f>IFERROR(VLOOKUP(C448,BD!Z:AC,4,0),0)</f>
        <v>0</v>
      </c>
      <c r="M448" s="27">
        <f>H448/$B$6*$C$6</f>
        <v>0</v>
      </c>
      <c r="N448" s="28">
        <f>IFERROR(M448/G448,0)</f>
        <v>0</v>
      </c>
    </row>
    <row r="449" spans="2:14" x14ac:dyDescent="0.25">
      <c r="B449" s="21">
        <v>370</v>
      </c>
      <c r="C449" s="21">
        <v>3050</v>
      </c>
      <c r="D449" s="22" t="s">
        <v>415</v>
      </c>
      <c r="E449" s="21">
        <f>IFERROR(VLOOKUP(C449,BD!T:U,2,0),0)</f>
        <v>0</v>
      </c>
      <c r="F449" s="21">
        <f>IFERROR(VLOOKUP(C449,BD!T:V,3,0),0)</f>
        <v>0</v>
      </c>
      <c r="G449" s="23">
        <f>VLOOKUP(C449,[1]BIC!$B:$K,10,0)</f>
        <v>1000</v>
      </c>
      <c r="H449" s="74">
        <f>IFERROR(VLOOKUP(C449,BD!T:W,4,0),0)</f>
        <v>0</v>
      </c>
      <c r="I449" s="55">
        <f>H449/G449</f>
        <v>0</v>
      </c>
      <c r="J449" s="24">
        <f>G449-H449</f>
        <v>1000</v>
      </c>
      <c r="K449" s="25">
        <f>J449/$C$7</f>
        <v>333.333333333333</v>
      </c>
      <c r="L449" s="26">
        <f>IFERROR(VLOOKUP(C449,BD!Z:AC,4,0),0)</f>
        <v>0</v>
      </c>
      <c r="M449" s="27">
        <f>H449/$B$6*$C$6</f>
        <v>0</v>
      </c>
      <c r="N449" s="28">
        <f>IFERROR(M449/G449,0)</f>
        <v>0</v>
      </c>
    </row>
    <row r="450" spans="2:14" x14ac:dyDescent="0.25">
      <c r="B450" s="21">
        <v>400</v>
      </c>
      <c r="C450" s="21">
        <v>3157</v>
      </c>
      <c r="D450" s="22" t="s">
        <v>420</v>
      </c>
      <c r="E450" s="21">
        <f>IFERROR(VLOOKUP(C450,BD!T:U,2,0),0)</f>
        <v>0</v>
      </c>
      <c r="F450" s="21">
        <f>IFERROR(VLOOKUP(C450,BD!T:V,3,0),0)</f>
        <v>0</v>
      </c>
      <c r="G450" s="23">
        <f>VLOOKUP(C450,[1]BIC!$B:$K,10,0)</f>
        <v>1000</v>
      </c>
      <c r="H450" s="74">
        <f>IFERROR(VLOOKUP(C450,BD!T:W,4,0),0)</f>
        <v>0</v>
      </c>
      <c r="I450" s="55">
        <f>H450/G450</f>
        <v>0</v>
      </c>
      <c r="J450" s="24">
        <f>G450-H450</f>
        <v>1000</v>
      </c>
      <c r="K450" s="25">
        <f>J450/$C$7</f>
        <v>333.333333333333</v>
      </c>
      <c r="L450" s="26">
        <f>IFERROR(VLOOKUP(C450,BD!Z:AC,4,0),0)</f>
        <v>0</v>
      </c>
      <c r="M450" s="27">
        <f>H450/$B$6*$C$6</f>
        <v>0</v>
      </c>
      <c r="N450" s="28">
        <f>IFERROR(M450/G450,0)</f>
        <v>0</v>
      </c>
    </row>
    <row r="451" spans="2:14" x14ac:dyDescent="0.25">
      <c r="B451" s="21">
        <v>450</v>
      </c>
      <c r="C451" s="21">
        <v>9199</v>
      </c>
      <c r="D451" s="22" t="s">
        <v>599</v>
      </c>
      <c r="E451" s="21">
        <f>IFERROR(VLOOKUP(C451,BD!T:U,2,0),0)</f>
        <v>0</v>
      </c>
      <c r="F451" s="21">
        <f>IFERROR(VLOOKUP(C451,BD!T:V,3,0),0)</f>
        <v>0</v>
      </c>
      <c r="G451" s="23">
        <f>VLOOKUP(C451,[1]BIC!$B:$K,10,0)</f>
        <v>1000</v>
      </c>
      <c r="H451" s="74">
        <f>IFERROR(VLOOKUP(C451,BD!T:W,4,0),0)</f>
        <v>0</v>
      </c>
      <c r="I451" s="55">
        <f>H451/G451</f>
        <v>0</v>
      </c>
      <c r="J451" s="24">
        <f>G451-H451</f>
        <v>1000</v>
      </c>
      <c r="K451" s="25">
        <f>J451/$C$7</f>
        <v>333.333333333333</v>
      </c>
      <c r="L451" s="26">
        <f>IFERROR(VLOOKUP(C451,BD!Z:AC,4,0),0)</f>
        <v>0</v>
      </c>
      <c r="M451" s="27">
        <f>H451/$B$6*$C$6</f>
        <v>0</v>
      </c>
      <c r="N451" s="28">
        <f>IFERROR(M451/G451,0)</f>
        <v>0</v>
      </c>
    </row>
    <row r="452" spans="2:14" x14ac:dyDescent="0.25">
      <c r="B452" s="21">
        <v>555</v>
      </c>
      <c r="C452" s="21">
        <v>5917</v>
      </c>
      <c r="D452" s="22" t="s">
        <v>147</v>
      </c>
      <c r="E452" s="21">
        <f>IFERROR(VLOOKUP(C452,BD!T:U,2,0),0)</f>
        <v>0</v>
      </c>
      <c r="F452" s="21">
        <f>IFERROR(VLOOKUP(C452,BD!T:V,3,0),0)</f>
        <v>0</v>
      </c>
      <c r="G452" s="23">
        <f>VLOOKUP(C452,[1]BIC!$B:$K,10,0)</f>
        <v>1000</v>
      </c>
      <c r="H452" s="74">
        <f>IFERROR(VLOOKUP(C452,BD!T:W,4,0),0)</f>
        <v>0</v>
      </c>
      <c r="I452" s="55">
        <f>H452/G452</f>
        <v>0</v>
      </c>
      <c r="J452" s="24">
        <f>G452-H452</f>
        <v>1000</v>
      </c>
      <c r="K452" s="25">
        <f>J452/$C$7</f>
        <v>333.333333333333</v>
      </c>
      <c r="L452" s="26">
        <f>IFERROR(VLOOKUP(C452,BD!Z:AC,4,0),0)</f>
        <v>0</v>
      </c>
      <c r="M452" s="27">
        <f>H452/$B$6*$C$6</f>
        <v>0</v>
      </c>
      <c r="N452" s="28">
        <f>IFERROR(M452/G452,0)</f>
        <v>0</v>
      </c>
    </row>
    <row r="453" spans="2:14" x14ac:dyDescent="0.25">
      <c r="B453" s="21">
        <v>555</v>
      </c>
      <c r="C453" s="21">
        <v>5977</v>
      </c>
      <c r="D453" s="22" t="s">
        <v>422</v>
      </c>
      <c r="E453" s="21">
        <f>IFERROR(VLOOKUP(C453,BD!T:U,2,0),0)</f>
        <v>0</v>
      </c>
      <c r="F453" s="21">
        <f>IFERROR(VLOOKUP(C453,BD!T:V,3,0),0)</f>
        <v>0</v>
      </c>
      <c r="G453" s="23">
        <f>VLOOKUP(C453,[1]BIC!$B:$K,10,0)</f>
        <v>1000</v>
      </c>
      <c r="H453" s="74">
        <f>IFERROR(VLOOKUP(C453,BD!T:W,4,0),0)</f>
        <v>0</v>
      </c>
      <c r="I453" s="55">
        <f>H453/G453</f>
        <v>0</v>
      </c>
      <c r="J453" s="24">
        <f>G453-H453</f>
        <v>1000</v>
      </c>
      <c r="K453" s="25">
        <f>J453/$C$7</f>
        <v>333.333333333333</v>
      </c>
      <c r="L453" s="26">
        <f>IFERROR(VLOOKUP(C453,BD!Z:AC,4,0),0)</f>
        <v>0</v>
      </c>
      <c r="M453" s="27">
        <f>H453/$B$6*$C$6</f>
        <v>0</v>
      </c>
      <c r="N453" s="28">
        <f>IFERROR(M453/G453,0)</f>
        <v>0</v>
      </c>
    </row>
    <row r="454" spans="2:14" x14ac:dyDescent="0.25">
      <c r="B454" s="21">
        <v>555</v>
      </c>
      <c r="C454" s="21">
        <v>6057</v>
      </c>
      <c r="D454" s="22" t="s">
        <v>621</v>
      </c>
      <c r="E454" s="21">
        <f>IFERROR(VLOOKUP(C454,BD!T:U,2,0),0)</f>
        <v>0</v>
      </c>
      <c r="F454" s="21">
        <f>IFERROR(VLOOKUP(C454,BD!T:V,3,0),0)</f>
        <v>0</v>
      </c>
      <c r="G454" s="23">
        <f>VLOOKUP(C454,[1]BIC!$B:$K,10,0)</f>
        <v>2500</v>
      </c>
      <c r="H454" s="74">
        <f>IFERROR(VLOOKUP(C454,BD!T:W,4,0),0)</f>
        <v>0</v>
      </c>
      <c r="I454" s="55">
        <f>H454/G454</f>
        <v>0</v>
      </c>
      <c r="J454" s="24">
        <f>G454-H454</f>
        <v>2500</v>
      </c>
      <c r="K454" s="25">
        <f>J454/$C$7</f>
        <v>833.333333333333</v>
      </c>
      <c r="L454" s="26">
        <f>IFERROR(VLOOKUP(C454,BD!Z:AC,4,0),0)</f>
        <v>0</v>
      </c>
      <c r="M454" s="27">
        <f>H454/$B$6*$C$6</f>
        <v>0</v>
      </c>
      <c r="N454" s="28">
        <f>IFERROR(M454/G454,0)</f>
        <v>0</v>
      </c>
    </row>
    <row r="455" spans="2:14" x14ac:dyDescent="0.25">
      <c r="B455" s="21">
        <v>555</v>
      </c>
      <c r="C455" s="21">
        <v>6067</v>
      </c>
      <c r="D455" s="22" t="s">
        <v>564</v>
      </c>
      <c r="E455" s="21">
        <f>IFERROR(VLOOKUP(C455,BD!T:U,2,0),0)</f>
        <v>0</v>
      </c>
      <c r="F455" s="21">
        <f>IFERROR(VLOOKUP(C455,BD!T:V,3,0),0)</f>
        <v>0</v>
      </c>
      <c r="G455" s="23">
        <f>VLOOKUP(C455,[1]BIC!$B:$K,10,0)</f>
        <v>1000</v>
      </c>
      <c r="H455" s="74">
        <f>IFERROR(VLOOKUP(C455,BD!T:W,4,0),0)</f>
        <v>0</v>
      </c>
      <c r="I455" s="55">
        <f>H455/G455</f>
        <v>0</v>
      </c>
      <c r="J455" s="24">
        <f>G455-H455</f>
        <v>1000</v>
      </c>
      <c r="K455" s="25">
        <f>J455/$C$7</f>
        <v>333.333333333333</v>
      </c>
      <c r="L455" s="26">
        <f>IFERROR(VLOOKUP(C455,BD!Z:AC,4,0),0)</f>
        <v>0</v>
      </c>
      <c r="M455" s="27">
        <f>H455/$B$6*$C$6</f>
        <v>0</v>
      </c>
      <c r="N455" s="28">
        <f>IFERROR(M455/G455,0)</f>
        <v>0</v>
      </c>
    </row>
    <row r="456" spans="2:14" x14ac:dyDescent="0.25">
      <c r="B456" s="21">
        <v>650</v>
      </c>
      <c r="C456" s="21">
        <v>2804</v>
      </c>
      <c r="D456" s="22" t="s">
        <v>424</v>
      </c>
      <c r="E456" s="21">
        <f>IFERROR(VLOOKUP(C456,BD!T:U,2,0),0)</f>
        <v>0</v>
      </c>
      <c r="F456" s="21">
        <f>IFERROR(VLOOKUP(C456,BD!T:V,3,0),0)</f>
        <v>0</v>
      </c>
      <c r="G456" s="23">
        <f>VLOOKUP(C456,[1]BIC!$B:$K,10,0)</f>
        <v>1000</v>
      </c>
      <c r="H456" s="74">
        <f>IFERROR(VLOOKUP(C456,BD!T:W,4,0),0)</f>
        <v>0</v>
      </c>
      <c r="I456" s="55">
        <f>H456/G456</f>
        <v>0</v>
      </c>
      <c r="J456" s="24">
        <f>G456-H456</f>
        <v>1000</v>
      </c>
      <c r="K456" s="25">
        <f>J456/$C$7</f>
        <v>333.333333333333</v>
      </c>
      <c r="L456" s="26">
        <f>IFERROR(VLOOKUP(C456,BD!Z:AC,4,0),0)</f>
        <v>0</v>
      </c>
      <c r="M456" s="27">
        <f>H456/$B$6*$C$6</f>
        <v>0</v>
      </c>
      <c r="N456" s="28">
        <f>IFERROR(M456/G456,0)</f>
        <v>0</v>
      </c>
    </row>
    <row r="457" spans="2:14" x14ac:dyDescent="0.25">
      <c r="B457" s="21">
        <v>650</v>
      </c>
      <c r="C457" s="21">
        <v>5920</v>
      </c>
      <c r="D457" s="22" t="s">
        <v>365</v>
      </c>
      <c r="E457" s="21">
        <f>IFERROR(VLOOKUP(C457,BD!T:U,2,0),0)</f>
        <v>0</v>
      </c>
      <c r="F457" s="21">
        <f>IFERROR(VLOOKUP(C457,BD!T:V,3,0),0)</f>
        <v>0</v>
      </c>
      <c r="G457" s="23">
        <f>VLOOKUP(C457,[1]BIC!$B:$K,10,0)</f>
        <v>1000</v>
      </c>
      <c r="H457" s="74">
        <f>IFERROR(VLOOKUP(C457,BD!T:W,4,0),0)</f>
        <v>0</v>
      </c>
      <c r="I457" s="55">
        <f>H457/G457</f>
        <v>0</v>
      </c>
      <c r="J457" s="24">
        <f>G457-H457</f>
        <v>1000</v>
      </c>
      <c r="K457" s="25">
        <f>J457/$C$7</f>
        <v>333.333333333333</v>
      </c>
      <c r="L457" s="26">
        <f>IFERROR(VLOOKUP(C457,BD!Z:AC,4,0),0)</f>
        <v>0</v>
      </c>
      <c r="M457" s="27">
        <f>H457/$B$6*$C$6</f>
        <v>0</v>
      </c>
      <c r="N457" s="28">
        <f>IFERROR(M457/G457,0)</f>
        <v>0</v>
      </c>
    </row>
    <row r="458" spans="2:14" x14ac:dyDescent="0.25">
      <c r="B458" s="21">
        <v>650</v>
      </c>
      <c r="C458" s="21">
        <v>5949</v>
      </c>
      <c r="D458" s="22" t="s">
        <v>319</v>
      </c>
      <c r="E458" s="21">
        <f>IFERROR(VLOOKUP(C458,BD!T:U,2,0),0)</f>
        <v>0</v>
      </c>
      <c r="F458" s="21">
        <f>IFERROR(VLOOKUP(C458,BD!T:V,3,0),0)</f>
        <v>0</v>
      </c>
      <c r="G458" s="23">
        <f>VLOOKUP(C458,[1]BIC!$B:$K,10,0)</f>
        <v>6300</v>
      </c>
      <c r="H458" s="74">
        <f>IFERROR(VLOOKUP(C458,BD!T:W,4,0),0)</f>
        <v>0</v>
      </c>
      <c r="I458" s="55">
        <f>H458/G458</f>
        <v>0</v>
      </c>
      <c r="J458" s="24">
        <f>G458-H458</f>
        <v>6300</v>
      </c>
      <c r="K458" s="25">
        <f>J458/$C$7</f>
        <v>2100</v>
      </c>
      <c r="L458" s="26">
        <f>IFERROR(VLOOKUP(C458,BD!Z:AC,4,0),0)</f>
        <v>0</v>
      </c>
      <c r="M458" s="27">
        <f>H458/$B$6*$C$6</f>
        <v>0</v>
      </c>
      <c r="N458" s="28">
        <f>IFERROR(M458/G458,0)</f>
        <v>0</v>
      </c>
    </row>
    <row r="459" spans="2:14" x14ac:dyDescent="0.25">
      <c r="B459" s="21">
        <v>777</v>
      </c>
      <c r="C459" s="21">
        <v>7765</v>
      </c>
      <c r="D459" s="22" t="s">
        <v>431</v>
      </c>
      <c r="E459" s="21">
        <f>IFERROR(VLOOKUP(C459,BD!T:U,2,0),0)</f>
        <v>0</v>
      </c>
      <c r="F459" s="21">
        <f>IFERROR(VLOOKUP(C459,BD!T:V,3,0),0)</f>
        <v>0</v>
      </c>
      <c r="G459" s="23">
        <f>VLOOKUP(C459,[1]BIC!$B:$K,10,0)</f>
        <v>1000</v>
      </c>
      <c r="H459" s="74">
        <f>IFERROR(VLOOKUP(C459,BD!T:W,4,0),0)</f>
        <v>0</v>
      </c>
      <c r="I459" s="55">
        <f>H459/G459</f>
        <v>0</v>
      </c>
      <c r="J459" s="24">
        <f>G459-H459</f>
        <v>1000</v>
      </c>
      <c r="K459" s="25">
        <f>J459/$C$7</f>
        <v>333.333333333333</v>
      </c>
      <c r="L459" s="26">
        <f>IFERROR(VLOOKUP(C459,BD!Z:AC,4,0),0)</f>
        <v>0</v>
      </c>
      <c r="M459" s="27">
        <f>H459/$B$6*$C$6</f>
        <v>0</v>
      </c>
      <c r="N459" s="28">
        <f>IFERROR(M459/G459,0)</f>
        <v>0</v>
      </c>
    </row>
    <row r="460" spans="2:14" x14ac:dyDescent="0.25">
      <c r="B460" s="21">
        <v>800</v>
      </c>
      <c r="C460" s="21">
        <v>7230</v>
      </c>
      <c r="D460" s="22" t="s">
        <v>434</v>
      </c>
      <c r="E460" s="21">
        <f>IFERROR(VLOOKUP(C460,BD!T:U,2,0),0)</f>
        <v>0</v>
      </c>
      <c r="F460" s="21">
        <f>IFERROR(VLOOKUP(C460,BD!T:V,3,0),0)</f>
        <v>0</v>
      </c>
      <c r="G460" s="23">
        <f>VLOOKUP(C460,[1]BIC!$B:$K,10,0)</f>
        <v>1000</v>
      </c>
      <c r="H460" s="74">
        <f>IFERROR(VLOOKUP(C460,BD!T:W,4,0),0)</f>
        <v>0</v>
      </c>
      <c r="I460" s="55">
        <f>H460/G460</f>
        <v>0</v>
      </c>
      <c r="J460" s="24">
        <f>G460-H460</f>
        <v>1000</v>
      </c>
      <c r="K460" s="87">
        <f>J460/$C$7</f>
        <v>333.333333333333</v>
      </c>
      <c r="L460" s="79">
        <f>IFERROR(VLOOKUP(C460,BD!Z:AC,4,0),0)</f>
        <v>0</v>
      </c>
      <c r="M460" s="88">
        <f>H460/$B$6*$C$6</f>
        <v>0</v>
      </c>
      <c r="N460" s="81">
        <f>IFERROR(M460/G460,0)</f>
        <v>0</v>
      </c>
    </row>
    <row r="461" spans="2:14" x14ac:dyDescent="0.25">
      <c r="B461" s="21">
        <v>800</v>
      </c>
      <c r="C461" s="21">
        <v>7231</v>
      </c>
      <c r="D461" s="22" t="s">
        <v>156</v>
      </c>
      <c r="E461" s="21">
        <f>IFERROR(VLOOKUP(C461,BD!T:U,2,0),0)</f>
        <v>1</v>
      </c>
      <c r="F461" s="21">
        <f>IFERROR(VLOOKUP(C461,BD!T:V,3,0),0)</f>
        <v>1</v>
      </c>
      <c r="G461" s="23">
        <f>VLOOKUP(C461,[1]BIC!$B:$K,10,0)</f>
        <v>3400</v>
      </c>
      <c r="H461" s="74">
        <f>IFERROR(VLOOKUP(C461,BD!T:W,4,0),0)</f>
        <v>191.07</v>
      </c>
      <c r="I461" s="55">
        <f>H461/G461</f>
        <v>0.0561970588235294</v>
      </c>
      <c r="J461" s="24">
        <f>G461-H461</f>
        <v>3208.93</v>
      </c>
      <c r="K461" s="78">
        <f>J461/$C$7</f>
        <v>1069.64333333333</v>
      </c>
      <c r="L461" s="79">
        <f>IFERROR(VLOOKUP(C461,BD!Z:AC,4,0),0)</f>
        <v>0</v>
      </c>
      <c r="M461" s="80">
        <f>H461/$B$6*$C$6</f>
        <v>222.915</v>
      </c>
      <c r="N461" s="81">
        <f>IFERROR(M461/G461,0)</f>
        <v>0.0655632352941176</v>
      </c>
    </row>
    <row r="462" spans="2:14" x14ac:dyDescent="0.25">
      <c r="B462" s="21">
        <v>800</v>
      </c>
      <c r="C462" s="21">
        <v>8216</v>
      </c>
      <c r="D462" s="22" t="s">
        <v>437</v>
      </c>
      <c r="E462" s="21">
        <f>IFERROR(VLOOKUP(C462,BD!T:U,2,0),0)</f>
        <v>0</v>
      </c>
      <c r="F462" s="21">
        <f>IFERROR(VLOOKUP(C462,BD!T:V,3,0),0)</f>
        <v>0</v>
      </c>
      <c r="G462" s="23">
        <f>VLOOKUP(C462,[1]BIC!$B:$K,10,0)</f>
        <v>1600</v>
      </c>
      <c r="H462" s="74">
        <f>IFERROR(VLOOKUP(C462,BD!T:W,4,0),0)</f>
        <v>0</v>
      </c>
      <c r="I462" s="55">
        <f>H462/G462</f>
        <v>0</v>
      </c>
      <c r="J462" s="24">
        <f>G462-H462</f>
        <v>1600</v>
      </c>
      <c r="K462" s="78">
        <f>J462/$C$7</f>
        <v>533.333333333333</v>
      </c>
      <c r="L462" s="79">
        <f>IFERROR(VLOOKUP(C462,BD!Z:AC,4,0),0)</f>
        <v>0</v>
      </c>
      <c r="M462" s="80">
        <f>H462/$B$6*$C$6</f>
        <v>0</v>
      </c>
      <c r="N462" s="81">
        <f>IFERROR(M462/G462,0)</f>
        <v>0</v>
      </c>
    </row>
    <row r="463" spans="2:14" x14ac:dyDescent="0.25">
      <c r="B463" s="21">
        <v>800</v>
      </c>
      <c r="C463" s="21">
        <v>8218</v>
      </c>
      <c r="D463" s="22" t="s">
        <v>439</v>
      </c>
      <c r="E463" s="21">
        <f>IFERROR(VLOOKUP(C463,BD!T:U,2,0),0)</f>
        <v>0</v>
      </c>
      <c r="F463" s="21">
        <f>IFERROR(VLOOKUP(C463,BD!T:V,3,0),0)</f>
        <v>0</v>
      </c>
      <c r="G463" s="23">
        <f>VLOOKUP(C463,[1]BIC!$B:$K,10,0)</f>
        <v>1000</v>
      </c>
      <c r="H463" s="74">
        <f>IFERROR(VLOOKUP(C463,BD!T:W,4,0),0)</f>
        <v>0</v>
      </c>
      <c r="I463" s="55">
        <f>H463/G463</f>
        <v>0</v>
      </c>
      <c r="J463" s="24">
        <f>G463-H463</f>
        <v>1000</v>
      </c>
      <c r="K463" s="78">
        <f>J463/$C$7</f>
        <v>333.333333333333</v>
      </c>
      <c r="L463" s="79">
        <f>IFERROR(VLOOKUP(C463,BD!Z:AC,4,0),0)</f>
        <v>0</v>
      </c>
      <c r="M463" s="80">
        <f>H463/$B$6*$C$6</f>
        <v>0</v>
      </c>
      <c r="N463" s="81">
        <f>IFERROR(M463/G463,0)</f>
        <v>0</v>
      </c>
    </row>
    <row r="464" spans="2:14" x14ac:dyDescent="0.25">
      <c r="B464" s="21">
        <v>800</v>
      </c>
      <c r="C464" s="21">
        <v>8219</v>
      </c>
      <c r="D464" s="22" t="s">
        <v>563</v>
      </c>
      <c r="E464" s="21">
        <f>IFERROR(VLOOKUP(C464,BD!T:U,2,0),0)</f>
        <v>0</v>
      </c>
      <c r="F464" s="21">
        <f>IFERROR(VLOOKUP(C464,BD!T:V,3,0),0)</f>
        <v>0</v>
      </c>
      <c r="G464" s="23">
        <f>VLOOKUP(C464,[1]BIC!$B:$K,10,0)</f>
        <v>1000</v>
      </c>
      <c r="H464" s="74">
        <f>IFERROR(VLOOKUP(C464,BD!T:W,4,0),0)</f>
        <v>0</v>
      </c>
      <c r="I464" s="55">
        <f>H464/G464</f>
        <v>0</v>
      </c>
      <c r="J464" s="24">
        <f>G464-H464</f>
        <v>1000</v>
      </c>
      <c r="K464" s="78">
        <f>J464/$C$7</f>
        <v>333.333333333333</v>
      </c>
      <c r="L464" s="79">
        <f>IFERROR(VLOOKUP(C464,BD!Z:AC,4,0),0)</f>
        <v>0</v>
      </c>
      <c r="M464" s="80">
        <f>H464/$B$6*$C$6</f>
        <v>0</v>
      </c>
      <c r="N464" s="81">
        <f>IFERROR(M464/G464,0)</f>
        <v>0</v>
      </c>
    </row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</sheetData>
  <autoFilter ref="B9:N9" xr:uid="{0A306E38-AF05-411E-89BC-22D4FC31E403}">
    <sortState xmlns:xlrd2="http://schemas.microsoft.com/office/spreadsheetml/2017/richdata2" ref="B10:N464">
      <sortCondition descending="1" ref="I9"/>
    </sortState>
  </autoFilter>
  <mergeCells count="1">
    <mergeCell ref="B2:N2"/>
  </mergeCells>
  <conditionalFormatting sqref="C1:C1048576">
    <cfRule type="duplicateValues" dxfId="81" priority="1"/>
  </conditionalFormatting>
  <conditionalFormatting sqref="I8 N8 N10:N458 I10:I464">
    <cfRule type="cellIs" dxfId="80" priority="2" operator="greaterThan">
      <formula>1</formula>
    </cfRule>
    <cfRule type="cellIs" dxfId="79" priority="3" operator="lessThan">
      <formula>0.99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ED179-53B9-4A70-AE01-EFD763F3B3B6}">
  <dimension ref="A2:O47"/>
  <sheetViews>
    <sheetView showGridLines="0" workbookViewId="0">
      <selection activeCell="L7" sqref="L7"/>
    </sheetView>
  </sheetViews>
  <sheetFormatPr defaultColWidth="0" defaultRowHeight="15" outlineLevelCol="1" x14ac:dyDescent="0.25"/>
  <cols>
    <col min="1" max="1" width="3.140625" customWidth="1"/>
    <col min="2" max="2" width="18.42578125" style="1" bestFit="1" customWidth="1"/>
    <col min="3" max="3" width="24.42578125" bestFit="1" customWidth="1"/>
    <col min="4" max="4" width="14.42578125" style="1" bestFit="1" customWidth="1"/>
    <col min="5" max="5" width="12.7109375" bestFit="1" customWidth="1"/>
    <col min="6" max="6" width="14.85546875" style="1" bestFit="1" customWidth="1"/>
    <col min="7" max="7" width="16" customWidth="1" outlineLevel="1"/>
    <col min="8" max="8" width="13" customWidth="1" outlineLevel="1"/>
    <col min="9" max="9" width="11.5703125" customWidth="1" outlineLevel="1"/>
    <col min="10" max="10" width="13.28515625" customWidth="1" outlineLevel="1"/>
    <col min="11" max="11" width="12.140625" style="1" customWidth="1" outlineLevel="1"/>
    <col min="12" max="12" width="15.28515625" style="1" bestFit="1" customWidth="1"/>
    <col min="13" max="13" width="20.85546875" hidden="1" customWidth="1"/>
    <col min="14" max="15" width="9.140625" customWidth="1"/>
    <col min="16" max="16384" width="9.140625" hidden="1"/>
  </cols>
  <sheetData>
    <row r="2" spans="2:13" ht="18.75" x14ac:dyDescent="0.3">
      <c r="B2" s="84" t="s">
        <v>497</v>
      </c>
      <c r="C2" s="84"/>
      <c r="D2" s="84"/>
      <c r="E2" s="84"/>
      <c r="F2" s="84"/>
      <c r="G2" s="84"/>
      <c r="H2" s="84"/>
      <c r="I2" s="84"/>
      <c r="J2" s="84"/>
      <c r="K2" s="84"/>
      <c r="L2" s="84"/>
    </row>
    <row r="5" spans="2:13" x14ac:dyDescent="0.25">
      <c r="G5" s="83" t="s">
        <v>494</v>
      </c>
      <c r="H5" s="83"/>
      <c r="I5" s="83"/>
      <c r="J5" s="83"/>
      <c r="K5" s="83"/>
      <c r="L5" s="63" t="s">
        <v>495</v>
      </c>
    </row>
    <row r="6" spans="2:13" x14ac:dyDescent="0.25">
      <c r="G6" s="60">
        <f>SUBTOTAL(109,G8:G47)</f>
        <v>565417.82999999996</v>
      </c>
      <c r="H6" s="60">
        <f t="shared" ref="H6:L6" si="0">SUBTOTAL(109,H8:H47)</f>
        <v>494280.17</v>
      </c>
      <c r="I6" s="60">
        <f t="shared" si="0"/>
        <v>916394.84000000008</v>
      </c>
      <c r="J6" s="60">
        <f t="shared" si="0"/>
        <v>1976092.8400000005</v>
      </c>
      <c r="K6" s="60">
        <f>AVERAGE(G6:I6)</f>
        <v>658697.6133333334</v>
      </c>
      <c r="L6" s="59">
        <f t="shared" si="0"/>
        <v>350833.93</v>
      </c>
      <c r="M6" s="20">
        <f>IFERROR(L6/I6-1,0)</f>
        <v>-0.67741825128565758</v>
      </c>
    </row>
    <row r="7" spans="2:13" ht="15.75" x14ac:dyDescent="0.25">
      <c r="B7" s="14" t="s">
        <v>450</v>
      </c>
      <c r="C7" s="14" t="s">
        <v>451</v>
      </c>
      <c r="D7" s="14" t="s">
        <v>6</v>
      </c>
      <c r="E7" s="14" t="s">
        <v>7</v>
      </c>
      <c r="F7" s="14" t="s">
        <v>22</v>
      </c>
      <c r="G7" s="14" t="s">
        <v>590</v>
      </c>
      <c r="H7" s="14" t="s">
        <v>595</v>
      </c>
      <c r="I7" s="14" t="s">
        <v>602</v>
      </c>
      <c r="J7" s="14" t="s">
        <v>498</v>
      </c>
      <c r="K7" s="14" t="s">
        <v>496</v>
      </c>
      <c r="L7" s="14" t="s">
        <v>607</v>
      </c>
      <c r="M7" s="64" t="s">
        <v>499</v>
      </c>
    </row>
    <row r="8" spans="2:13" x14ac:dyDescent="0.25">
      <c r="B8" s="21">
        <v>36530</v>
      </c>
      <c r="C8" s="22" t="s">
        <v>460</v>
      </c>
      <c r="D8" s="21" t="s">
        <v>20</v>
      </c>
      <c r="E8" s="21">
        <f>IFERROR(VLOOKUP(B8,BD!AF:AG,2,0),"")</f>
        <v>270</v>
      </c>
      <c r="F8" s="21" t="s">
        <v>33</v>
      </c>
      <c r="G8" s="61">
        <f>IFERROR(VLOOKUP(B8,'BD ULTIMOS 3 MESES'!X:Z,3,0),0)</f>
        <v>116240.16</v>
      </c>
      <c r="H8" s="61">
        <f>IFERROR(VLOOKUP(B8,'BD ULTIMOS 3 MESES'!X:AA,4,0),0)</f>
        <v>173282.07</v>
      </c>
      <c r="I8" s="61">
        <f>IFERROR(VLOOKUP(B8,'BD ULTIMOS 3 MESES'!X:AB,5,0),0)</f>
        <v>328373.07</v>
      </c>
      <c r="J8" s="61">
        <f>SUM(G8:I8)</f>
        <v>617895.30000000005</v>
      </c>
      <c r="K8" s="62">
        <f>AVERAGE(G8:I8)</f>
        <v>205965.1</v>
      </c>
      <c r="L8" s="77">
        <f>IFERROR(VLOOKUP(B8,BD!AF:AH,3,0),0)</f>
        <v>166693.78</v>
      </c>
      <c r="M8" s="28">
        <f>IFERROR(L8/I8-1,0)</f>
        <v>-0.492364644883942</v>
      </c>
    </row>
    <row r="9" spans="2:13" x14ac:dyDescent="0.25">
      <c r="B9" s="21">
        <v>65430</v>
      </c>
      <c r="C9" s="22" t="s">
        <v>454</v>
      </c>
      <c r="D9" s="21"/>
      <c r="E9" s="21">
        <f>IFERROR(VLOOKUP(B9,BD!AF:AG,2,0),"")</f>
        <v>180</v>
      </c>
      <c r="F9" s="21" t="s">
        <v>493</v>
      </c>
      <c r="G9" s="61">
        <f>IFERROR(VLOOKUP(B9,'BD ULTIMOS 3 MESES'!X:Z,3,0),0)</f>
        <v>13481.99</v>
      </c>
      <c r="H9" s="61">
        <f>IFERROR(VLOOKUP(B9,'BD ULTIMOS 3 MESES'!X:AA,4,0),0)</f>
        <v>91851.44</v>
      </c>
      <c r="I9" s="61">
        <f>IFERROR(VLOOKUP(B9,'BD ULTIMOS 3 MESES'!X:AB,5,0),0)</f>
        <v>70283.27</v>
      </c>
      <c r="J9" s="61">
        <f>SUM(G9:I9)</f>
        <v>175616.7</v>
      </c>
      <c r="K9" s="62">
        <f>AVERAGE(G9:I9)</f>
        <v>58538.9</v>
      </c>
      <c r="L9" s="77">
        <f>IFERROR(VLOOKUP(B9,BD!AF:AH,3,0),0)</f>
        <v>59800.79</v>
      </c>
      <c r="M9" s="28">
        <f>IFERROR(L9/I9-1,0)</f>
        <v>-0.149146162379753</v>
      </c>
    </row>
    <row r="10" spans="2:13" x14ac:dyDescent="0.25">
      <c r="B10" s="21">
        <v>38058</v>
      </c>
      <c r="C10" s="22" t="s">
        <v>461</v>
      </c>
      <c r="D10" s="21" t="s">
        <v>20</v>
      </c>
      <c r="E10" s="21">
        <f>IFERROR(VLOOKUP(B10,BD!AF:AG,2,0),"")</f>
        <v>270</v>
      </c>
      <c r="F10" s="21" t="s">
        <v>33</v>
      </c>
      <c r="G10" s="61">
        <f>IFERROR(VLOOKUP(B10,'BD ULTIMOS 3 MESES'!X:Z,3,0),0)</f>
        <v>18837.03</v>
      </c>
      <c r="H10" s="61">
        <f>IFERROR(VLOOKUP(B10,'BD ULTIMOS 3 MESES'!X:AA,4,0),0)</f>
        <v>23189.97</v>
      </c>
      <c r="I10" s="61">
        <f>IFERROR(VLOOKUP(B10,'BD ULTIMOS 3 MESES'!X:AB,5,0),0)</f>
        <v>17079.61</v>
      </c>
      <c r="J10" s="61">
        <f>SUM(G10:I10)</f>
        <v>59106.61</v>
      </c>
      <c r="K10" s="62">
        <f>AVERAGE(G10:I10)</f>
        <v>19702.203333333335</v>
      </c>
      <c r="L10" s="77">
        <f>IFERROR(VLOOKUP(B10,BD!AF:AH,3,0),0)</f>
        <v>21293.89</v>
      </c>
      <c r="M10" s="28">
        <f>IFERROR(L10/I10-1,0)</f>
        <v>0.246743338987248</v>
      </c>
    </row>
    <row r="11" spans="2:13" x14ac:dyDescent="0.25">
      <c r="B11" s="21">
        <v>8353</v>
      </c>
      <c r="C11" s="22" t="s">
        <v>452</v>
      </c>
      <c r="D11" s="21" t="s">
        <v>20</v>
      </c>
      <c r="E11" s="21">
        <f>IFERROR(VLOOKUP(B11,BD!AF:AG,2,0),"")</f>
        <v>104</v>
      </c>
      <c r="F11" s="21" t="s">
        <v>32</v>
      </c>
      <c r="G11" s="61">
        <f>IFERROR(VLOOKUP(B11,'BD ULTIMOS 3 MESES'!X:Z,3,0),0)</f>
        <v>13622.77</v>
      </c>
      <c r="H11" s="61">
        <f>IFERROR(VLOOKUP(B11,'BD ULTIMOS 3 MESES'!X:AA,4,0),0)</f>
        <v>20904.18</v>
      </c>
      <c r="I11" s="61">
        <f>IFERROR(VLOOKUP(B11,'BD ULTIMOS 3 MESES'!X:AB,5,0),0)</f>
        <v>13385.56</v>
      </c>
      <c r="J11" s="61">
        <f>SUM(G11:I11)</f>
        <v>47912.509999999995</v>
      </c>
      <c r="K11" s="62">
        <f>AVERAGE(G11:I11)</f>
        <v>15970.836666666664</v>
      </c>
      <c r="L11" s="77">
        <f>IFERROR(VLOOKUP(B11,BD!AF:AH,3,0),0)</f>
        <v>17632.41</v>
      </c>
      <c r="M11" s="28">
        <f>IFERROR(L11/I11-1,0)</f>
        <v>0.317270999494978</v>
      </c>
    </row>
    <row r="12" spans="2:13" x14ac:dyDescent="0.25">
      <c r="B12" s="21">
        <v>35552</v>
      </c>
      <c r="C12" s="22" t="s">
        <v>475</v>
      </c>
      <c r="D12" s="21" t="s">
        <v>19</v>
      </c>
      <c r="E12" s="21">
        <f>IFERROR(VLOOKUP(B12,BD!AF:AG,2,0),"")</f>
        <v>800</v>
      </c>
      <c r="F12" s="21" t="s">
        <v>36</v>
      </c>
      <c r="G12" s="61">
        <f>IFERROR(VLOOKUP(B12,'BD ULTIMOS 3 MESES'!X:Z,3,0),0)</f>
        <v>18343.32</v>
      </c>
      <c r="H12" s="61">
        <f>IFERROR(VLOOKUP(B12,'BD ULTIMOS 3 MESES'!X:AA,4,0),0)</f>
        <v>17825.080000000002</v>
      </c>
      <c r="I12" s="61">
        <f>IFERROR(VLOOKUP(B12,'BD ULTIMOS 3 MESES'!X:AB,5,0),0)</f>
        <v>5147.29</v>
      </c>
      <c r="J12" s="61">
        <f>SUM(G12:I12)</f>
        <v>41315.69</v>
      </c>
      <c r="K12" s="62">
        <f>AVERAGE(G12:I12)</f>
        <v>13771.896666666667</v>
      </c>
      <c r="L12" s="77">
        <f>IFERROR(VLOOKUP(B12,BD!AF:AH,3,0),0)</f>
        <v>11869.08</v>
      </c>
      <c r="M12" s="28">
        <f>IFERROR(L12/I12-1,0)</f>
        <v>1.3058891183516</v>
      </c>
    </row>
    <row r="13" spans="2:13" x14ac:dyDescent="0.25">
      <c r="B13" s="21">
        <v>43277</v>
      </c>
      <c r="C13" s="22" t="s">
        <v>476</v>
      </c>
      <c r="D13" s="21" t="s">
        <v>19</v>
      </c>
      <c r="E13" s="21">
        <f>IFERROR(VLOOKUP(B13,BD!AF:AG,2,0),"")</f>
        <v>800</v>
      </c>
      <c r="F13" s="21" t="s">
        <v>36</v>
      </c>
      <c r="G13" s="61">
        <f>IFERROR(VLOOKUP(B13,'BD ULTIMOS 3 MESES'!X:Z,3,0),0)</f>
        <v>6051.58</v>
      </c>
      <c r="H13" s="61">
        <f>IFERROR(VLOOKUP(B13,'BD ULTIMOS 3 MESES'!X:AA,4,0),0)</f>
        <v>5520.2</v>
      </c>
      <c r="I13" s="61">
        <f>IFERROR(VLOOKUP(B13,'BD ULTIMOS 3 MESES'!X:AB,5,0),0)</f>
        <v>11520.2</v>
      </c>
      <c r="J13" s="61">
        <f>SUM(G13:I13)</f>
        <v>23091.98</v>
      </c>
      <c r="K13" s="62">
        <f>AVERAGE(G13:I13)</f>
        <v>7697.3266666666668</v>
      </c>
      <c r="L13" s="77">
        <f>IFERROR(VLOOKUP(B13,BD!AF:AH,3,0),0)</f>
        <v>7955.14</v>
      </c>
      <c r="M13" s="28">
        <f>IFERROR(L13/I13-1,0)</f>
        <v>-0.30946164129095</v>
      </c>
    </row>
    <row r="14" spans="2:13" x14ac:dyDescent="0.25">
      <c r="B14" s="21">
        <v>108802</v>
      </c>
      <c r="C14" s="22" t="s">
        <v>463</v>
      </c>
      <c r="D14" s="21" t="s">
        <v>20</v>
      </c>
      <c r="E14" s="21">
        <f>IFERROR(VLOOKUP(B14,BD!AF:AG,2,0),"")</f>
        <v>270</v>
      </c>
      <c r="F14" s="21" t="s">
        <v>33</v>
      </c>
      <c r="G14" s="61">
        <f>IFERROR(VLOOKUP(B14,'BD ULTIMOS 3 MESES'!X:Z,3,0),0)</f>
        <v>10625.57</v>
      </c>
      <c r="H14" s="61">
        <f>IFERROR(VLOOKUP(B14,'BD ULTIMOS 3 MESES'!X:AA,4,0),0)</f>
        <v>6493.26</v>
      </c>
      <c r="I14" s="61">
        <f>IFERROR(VLOOKUP(B14,'BD ULTIMOS 3 MESES'!X:AB,5,0),0)</f>
        <v>0</v>
      </c>
      <c r="J14" s="61">
        <f>SUM(G14:I14)</f>
        <v>17118.830000000002</v>
      </c>
      <c r="K14" s="62">
        <f>AVERAGE(G14:I14)</f>
        <v>5706.2766666666676</v>
      </c>
      <c r="L14" s="77">
        <f>IFERROR(VLOOKUP(B14,BD!AF:AH,3,0),0)</f>
        <v>7740.47</v>
      </c>
      <c r="M14" s="28">
        <f>IFERROR(L14/I14-1,0)</f>
        <v>0</v>
      </c>
    </row>
    <row r="15" spans="2:13" x14ac:dyDescent="0.25">
      <c r="B15" s="21">
        <v>61205</v>
      </c>
      <c r="C15" s="22" t="s">
        <v>457</v>
      </c>
      <c r="D15" s="21" t="s">
        <v>20</v>
      </c>
      <c r="E15" s="21">
        <f>IFERROR(VLOOKUP(B15,BD!AF:AG,2,0),"")</f>
        <v>250</v>
      </c>
      <c r="F15" s="21" t="s">
        <v>24</v>
      </c>
      <c r="G15" s="61">
        <f>IFERROR(VLOOKUP(B15,'BD ULTIMOS 3 MESES'!X:Z,3,0),0)</f>
        <v>8978.57</v>
      </c>
      <c r="H15" s="61">
        <f>IFERROR(VLOOKUP(B15,'BD ULTIMOS 3 MESES'!X:AA,4,0),0)</f>
        <v>9947.59</v>
      </c>
      <c r="I15" s="61">
        <f>IFERROR(VLOOKUP(B15,'BD ULTIMOS 3 MESES'!X:AB,5,0),0)</f>
        <v>9777.07</v>
      </c>
      <c r="J15" s="61">
        <f>SUM(G15:I15)</f>
        <v>28703.23</v>
      </c>
      <c r="K15" s="62">
        <f>AVERAGE(G15:I15)</f>
        <v>9567.7433333333338</v>
      </c>
      <c r="L15" s="77">
        <f>IFERROR(VLOOKUP(B15,BD!AF:AH,3,0),0)</f>
        <v>6960.01</v>
      </c>
      <c r="M15" s="28">
        <f>IFERROR(L15/I15-1,0)</f>
        <v>-0.288129265720712</v>
      </c>
    </row>
    <row r="16" spans="2:13" x14ac:dyDescent="0.25">
      <c r="B16" s="21">
        <v>44320</v>
      </c>
      <c r="C16" s="22" t="s">
        <v>458</v>
      </c>
      <c r="D16" s="21"/>
      <c r="E16" s="21">
        <f>IFERROR(VLOOKUP(B16,BD!AF:AG,2,0),"")</f>
        <v>250</v>
      </c>
      <c r="F16" s="21" t="s">
        <v>493</v>
      </c>
      <c r="G16" s="61">
        <v>4</v>
      </c>
      <c r="H16" s="61">
        <f>IFERROR(VLOOKUP(B16,'BD ULTIMOS 3 MESES'!X:AA,4,0),0)</f>
        <v>12351.94</v>
      </c>
      <c r="I16" s="61">
        <f>IFERROR(VLOOKUP(B16,'BD ULTIMOS 3 MESES'!X:AB,5,0),0)</f>
        <v>6402.12</v>
      </c>
      <c r="J16" s="61">
        <f>SUM(G16:I16)</f>
        <v>18758.060000000001</v>
      </c>
      <c r="K16" s="62">
        <f>AVERAGE(G16:I16)</f>
        <v>6252.6866666666674</v>
      </c>
      <c r="L16" s="77">
        <f>IFERROR(VLOOKUP(B16,BD!AF:AH,3,0),0)</f>
        <v>6859.06</v>
      </c>
      <c r="M16" s="28">
        <f>IFERROR(L16/I16-1,0)</f>
        <v>0.0713732326166958</v>
      </c>
    </row>
    <row r="17" spans="2:13" x14ac:dyDescent="0.25">
      <c r="B17" s="21">
        <v>40430</v>
      </c>
      <c r="C17" s="22" t="s">
        <v>487</v>
      </c>
      <c r="D17" s="21"/>
      <c r="E17" s="21">
        <f>IFERROR(VLOOKUP(B17,BD!AF:AG,2,0),"")</f>
        <v>300</v>
      </c>
      <c r="F17" s="21" t="s">
        <v>493</v>
      </c>
      <c r="G17" s="61">
        <f>IFERROR(VLOOKUP(B17,'BD ULTIMOS 3 MESES'!X:Z,3,0),0)</f>
        <v>4158.3999999999996</v>
      </c>
      <c r="H17" s="61">
        <f>IFERROR(VLOOKUP(B17,'BD ULTIMOS 3 MESES'!X:AA,4,0),0)</f>
        <v>4001.17</v>
      </c>
      <c r="I17" s="61">
        <f>IFERROR(VLOOKUP(B17,'BD ULTIMOS 3 MESES'!X:AB,5,0),0)</f>
        <v>0</v>
      </c>
      <c r="J17" s="61">
        <f>SUM(G17:I17)</f>
        <v>8159.57</v>
      </c>
      <c r="K17" s="62">
        <f>AVERAGE(G17:I17)</f>
        <v>2719.8566666666666</v>
      </c>
      <c r="L17" s="77">
        <f>IFERROR(VLOOKUP(B17,BD!AF:AH,3,0),0)</f>
        <v>6561.4</v>
      </c>
      <c r="M17" s="28">
        <f>IFERROR(L17/I17-1,0)</f>
        <v>0</v>
      </c>
    </row>
    <row r="18" spans="2:13" x14ac:dyDescent="0.25">
      <c r="B18" s="21">
        <v>49469</v>
      </c>
      <c r="C18" s="22" t="s">
        <v>478</v>
      </c>
      <c r="D18" s="21"/>
      <c r="E18" s="21">
        <f>IFERROR(VLOOKUP(B18,BD!AF:AG,2,0),"")</f>
        <v>800</v>
      </c>
      <c r="F18" s="21" t="s">
        <v>493</v>
      </c>
      <c r="G18" s="61">
        <f>IFERROR(VLOOKUP(B18,'BD ULTIMOS 3 MESES'!X:Z,3,0),0)</f>
        <v>6555.12</v>
      </c>
      <c r="H18" s="61">
        <f>IFERROR(VLOOKUP(B18,'BD ULTIMOS 3 MESES'!X:AA,4,0),0)</f>
        <v>9782.8700000000008</v>
      </c>
      <c r="I18" s="61">
        <f>IFERROR(VLOOKUP(B18,'BD ULTIMOS 3 MESES'!X:AB,5,0),0)</f>
        <v>2797.53</v>
      </c>
      <c r="J18" s="61">
        <f>SUM(G18:I18)</f>
        <v>19135.52</v>
      </c>
      <c r="K18" s="62">
        <f>AVERAGE(G18:I18)</f>
        <v>6378.5066666666671</v>
      </c>
      <c r="L18" s="77">
        <f>IFERROR(VLOOKUP(B18,BD!AF:AH,3,0),0)</f>
        <v>7191.69</v>
      </c>
      <c r="M18" s="28">
        <f>IFERROR(L18/I18-1,0)</f>
        <v>1.57072846403792</v>
      </c>
    </row>
    <row r="19" spans="2:13" x14ac:dyDescent="0.25">
      <c r="B19" s="21">
        <v>44781</v>
      </c>
      <c r="C19" s="22" t="s">
        <v>462</v>
      </c>
      <c r="D19" s="21" t="s">
        <v>20</v>
      </c>
      <c r="E19" s="21">
        <f>IFERROR(VLOOKUP(B19,BD!AF:AG,2,0),"")</f>
        <v>270</v>
      </c>
      <c r="F19" s="21" t="s">
        <v>33</v>
      </c>
      <c r="G19" s="61">
        <f>IFERROR(VLOOKUP(B19,'BD ULTIMOS 3 MESES'!X:Z,3,0),0)</f>
        <v>4964.16</v>
      </c>
      <c r="H19" s="61">
        <f>IFERROR(VLOOKUP(B19,'BD ULTIMOS 3 MESES'!X:AA,4,0),0)</f>
        <v>20485.18</v>
      </c>
      <c r="I19" s="61">
        <f>IFERROR(VLOOKUP(B19,'BD ULTIMOS 3 MESES'!X:AB,5,0),0)</f>
        <v>6398.53</v>
      </c>
      <c r="J19" s="61">
        <f>SUM(G19:I19)</f>
        <v>31847.87</v>
      </c>
      <c r="K19" s="62">
        <f>AVERAGE(G19:I19)</f>
        <v>10615.956666666667</v>
      </c>
      <c r="L19" s="77">
        <f>IFERROR(VLOOKUP(B19,BD!AF:AH,3,0),0)</f>
        <v>5451.02</v>
      </c>
      <c r="M19" s="28">
        <f>IFERROR(L19/I19-1,0)</f>
        <v>-0.148082450187777</v>
      </c>
    </row>
    <row r="20" spans="2:13" x14ac:dyDescent="0.25">
      <c r="B20" s="21">
        <v>88517</v>
      </c>
      <c r="C20" s="22" t="s">
        <v>477</v>
      </c>
      <c r="D20" s="21" t="s">
        <v>19</v>
      </c>
      <c r="E20" s="21">
        <f>IFERROR(VLOOKUP(B20,BD!AF:AG,2,0),"")</f>
        <v>800</v>
      </c>
      <c r="F20" s="21" t="s">
        <v>36</v>
      </c>
      <c r="G20" s="61">
        <f>IFERROR(VLOOKUP(B20,'BD ULTIMOS 3 MESES'!X:Z,3,0),0)</f>
        <v>5719.31</v>
      </c>
      <c r="H20" s="61">
        <f>IFERROR(VLOOKUP(B20,'BD ULTIMOS 3 MESES'!X:AA,4,0),0)</f>
        <v>7844.6</v>
      </c>
      <c r="I20" s="61">
        <f>IFERROR(VLOOKUP(B20,'BD ULTIMOS 3 MESES'!X:AB,5,0),0)</f>
        <v>3813.72</v>
      </c>
      <c r="J20" s="61">
        <f>SUM(G20:I20)</f>
        <v>17377.63</v>
      </c>
      <c r="K20" s="62">
        <f>AVERAGE(G20:I20)</f>
        <v>5792.543333333334</v>
      </c>
      <c r="L20" s="77">
        <f>IFERROR(VLOOKUP(B20,BD!AF:AH,3,0),0)</f>
        <v>3408.36</v>
      </c>
      <c r="M20" s="28">
        <f>IFERROR(L20/I20-1,0)</f>
        <v>-0.106289921651301</v>
      </c>
    </row>
    <row r="21" spans="2:13" x14ac:dyDescent="0.25">
      <c r="B21" s="21">
        <v>10393</v>
      </c>
      <c r="C21" s="22" t="s">
        <v>479</v>
      </c>
      <c r="D21" s="21" t="s">
        <v>20</v>
      </c>
      <c r="E21" s="21">
        <f>IFERROR(VLOOKUP(B21,BD!AF:AG,2,0),"")</f>
        <v>4980</v>
      </c>
      <c r="F21" s="21" t="s">
        <v>28</v>
      </c>
      <c r="G21" s="61">
        <f>IFERROR(VLOOKUP(B21,'BD ULTIMOS 3 MESES'!X:Z,3,0),0)</f>
        <v>3671.66</v>
      </c>
      <c r="H21" s="61">
        <f>IFERROR(VLOOKUP(B21,'BD ULTIMOS 3 MESES'!X:AA,4,0),0)</f>
        <v>3243.97</v>
      </c>
      <c r="I21" s="61">
        <f>IFERROR(VLOOKUP(B21,'BD ULTIMOS 3 MESES'!X:AB,5,0),0)</f>
        <v>7318.83</v>
      </c>
      <c r="J21" s="61">
        <f>SUM(G21:I21)</f>
        <v>14234.46</v>
      </c>
      <c r="K21" s="62">
        <f>AVERAGE(G21:I21)</f>
        <v>4744.82</v>
      </c>
      <c r="L21" s="77">
        <f>IFERROR(VLOOKUP(B21,BD!AF:AH,3,0),0)</f>
        <v>2753.82</v>
      </c>
      <c r="M21" s="28">
        <f>IFERROR(L21/I21-1,0)</f>
        <v>-0.623734941240608</v>
      </c>
    </row>
    <row r="22" spans="2:13" x14ac:dyDescent="0.25">
      <c r="B22" s="21">
        <v>42473</v>
      </c>
      <c r="C22" s="22" t="s">
        <v>469</v>
      </c>
      <c r="D22" s="21" t="s">
        <v>20</v>
      </c>
      <c r="E22" s="21">
        <f>IFERROR(VLOOKUP(B22,BD!AF:AG,2,0),"")</f>
        <v>320</v>
      </c>
      <c r="F22" s="21" t="s">
        <v>31</v>
      </c>
      <c r="G22" s="61">
        <f>IFERROR(VLOOKUP(B22,'BD ULTIMOS 3 MESES'!X:Z,3,0),0)</f>
        <v>4356.33</v>
      </c>
      <c r="H22" s="61">
        <f>IFERROR(VLOOKUP(B22,'BD ULTIMOS 3 MESES'!X:AA,4,0),0)</f>
        <v>6164.15</v>
      </c>
      <c r="I22" s="61">
        <f>IFERROR(VLOOKUP(B22,'BD ULTIMOS 3 MESES'!X:AB,5,0),0)</f>
        <v>8003.62</v>
      </c>
      <c r="J22" s="61">
        <f>SUM(G22:I22)</f>
        <v>18524.099999999999</v>
      </c>
      <c r="K22" s="62">
        <f>AVERAGE(G22:I22)</f>
        <v>6174.7</v>
      </c>
      <c r="L22" s="77">
        <f>IFERROR(VLOOKUP(B22,BD!AF:AH,3,0),0)</f>
        <v>2546.7</v>
      </c>
      <c r="M22" s="28">
        <f>IFERROR(L22/I22-1,0)</f>
        <v>-0.681806482566639</v>
      </c>
    </row>
    <row r="23" spans="2:13" x14ac:dyDescent="0.25">
      <c r="B23" s="21">
        <v>96938</v>
      </c>
      <c r="C23" s="22" t="s">
        <v>467</v>
      </c>
      <c r="D23" s="21"/>
      <c r="E23" s="21">
        <f>IFERROR(VLOOKUP(B23,BD!AF:AG,2,0),"")</f>
        <v>290</v>
      </c>
      <c r="F23" s="21" t="s">
        <v>493</v>
      </c>
      <c r="G23" s="61">
        <f>IFERROR(VLOOKUP(B23,'BD ULTIMOS 3 MESES'!X:Z,3,0),0)</f>
        <v>32412.92</v>
      </c>
      <c r="H23" s="61">
        <f>IFERROR(VLOOKUP(B23,'BD ULTIMOS 3 MESES'!X:AA,4,0),0)</f>
        <v>1862.28</v>
      </c>
      <c r="I23" s="61">
        <f>IFERROR(VLOOKUP(B23,'BD ULTIMOS 3 MESES'!X:AB,5,0),0)</f>
        <v>329.04</v>
      </c>
      <c r="J23" s="61">
        <f>SUM(G23:I23)</f>
        <v>34604.239999999998</v>
      </c>
      <c r="K23" s="62">
        <f>AVERAGE(G23:I23)</f>
        <v>11534.746666666666</v>
      </c>
      <c r="L23" s="77">
        <f>IFERROR(VLOOKUP(B23,BD!AF:AH,3,0),0)</f>
        <v>1799.97</v>
      </c>
      <c r="M23" s="28">
        <f>IFERROR(L23/I23-1,0)</f>
        <v>4.47036834427425</v>
      </c>
    </row>
    <row r="24" spans="2:13" x14ac:dyDescent="0.25">
      <c r="B24" s="21">
        <v>35402</v>
      </c>
      <c r="C24" s="22" t="s">
        <v>490</v>
      </c>
      <c r="D24" s="21"/>
      <c r="E24" s="21">
        <f>IFERROR(VLOOKUP(B24,BD!AF:AG,2,0),"")</f>
        <v>290</v>
      </c>
      <c r="F24" s="21" t="s">
        <v>493</v>
      </c>
      <c r="G24" s="61">
        <f>IFERROR(VLOOKUP(B24,'BD ULTIMOS 3 MESES'!X:Z,3,0),0)</f>
        <v>0</v>
      </c>
      <c r="H24" s="61">
        <f>IFERROR(VLOOKUP(B24,'BD ULTIMOS 3 MESES'!X:AA,4,0),0)</f>
        <v>28732.04</v>
      </c>
      <c r="I24" s="61">
        <f>IFERROR(VLOOKUP(B24,'BD ULTIMOS 3 MESES'!X:AB,5,0),0)</f>
        <v>0</v>
      </c>
      <c r="J24" s="61">
        <f>SUM(G24:I24)</f>
        <v>28732.04</v>
      </c>
      <c r="K24" s="62">
        <f>AVERAGE(G24:I24)</f>
        <v>9577.3466666666664</v>
      </c>
      <c r="L24" s="77">
        <f>IFERROR(VLOOKUP(B24,BD!AF:AH,3,0),0)</f>
        <v>14254.48</v>
      </c>
      <c r="M24" s="28">
        <f>IFERROR(L24/I24-1,0)</f>
        <v>0</v>
      </c>
    </row>
    <row r="25" spans="2:13" x14ac:dyDescent="0.25">
      <c r="B25" s="21">
        <v>35141</v>
      </c>
      <c r="C25" s="22" t="s">
        <v>464</v>
      </c>
      <c r="D25" s="21" t="s">
        <v>20</v>
      </c>
      <c r="E25" s="21">
        <f>IFERROR(VLOOKUP(B25,BD!AF:AG,2,0),"")</f>
        <v>270</v>
      </c>
      <c r="F25" s="21" t="s">
        <v>33</v>
      </c>
      <c r="G25" s="61">
        <f>IFERROR(VLOOKUP(B25,'BD ULTIMOS 3 MESES'!X:Z,3,0),0)</f>
        <v>737.15</v>
      </c>
      <c r="H25" s="61">
        <f>IFERROR(VLOOKUP(B25,'BD ULTIMOS 3 MESES'!X:AA,4,0),0)</f>
        <v>665.31</v>
      </c>
      <c r="I25" s="61">
        <f>IFERROR(VLOOKUP(B25,'BD ULTIMOS 3 MESES'!X:AB,5,0),0)</f>
        <v>54812.78</v>
      </c>
      <c r="J25" s="61">
        <f>SUM(G25:I25)</f>
        <v>56215.24</v>
      </c>
      <c r="K25" s="62">
        <f>AVERAGE(G25:I25)</f>
        <v>18738.413333333334</v>
      </c>
      <c r="L25" s="77">
        <f>IFERROR(VLOOKUP(B25,BD!AF:AH,3,0),0)</f>
        <v>61.86</v>
      </c>
      <c r="M25" s="28">
        <f>IFERROR(L25/I25-1,0)</f>
        <v>-0.998871431078664</v>
      </c>
    </row>
    <row r="26" spans="2:13" x14ac:dyDescent="0.25">
      <c r="B26" s="21">
        <v>33050</v>
      </c>
      <c r="C26" s="22" t="s">
        <v>481</v>
      </c>
      <c r="D26" s="21"/>
      <c r="E26" s="21" t="str">
        <f>IFERROR(VLOOKUP(B26,BD!AF:AG,2,0),"")</f>
        <v/>
      </c>
      <c r="F26" s="21" t="s">
        <v>493</v>
      </c>
      <c r="G26" s="61">
        <f>IFERROR(VLOOKUP(B26,'BD ULTIMOS 3 MESES'!X:Z,3,0),0)</f>
        <v>0</v>
      </c>
      <c r="H26" s="61">
        <f>IFERROR(VLOOKUP(B26,'BD ULTIMOS 3 MESES'!X:AA,4,0),0)</f>
        <v>0</v>
      </c>
      <c r="I26" s="61">
        <f>IFERROR(VLOOKUP(B26,'BD ULTIMOS 3 MESES'!X:AB,5,0),0)</f>
        <v>188522.28</v>
      </c>
      <c r="J26" s="61">
        <f>SUM(G26:I26)</f>
        <v>188522.28</v>
      </c>
      <c r="K26" s="62">
        <f>AVERAGE(G26:I26)</f>
        <v>62840.76</v>
      </c>
      <c r="L26" s="77">
        <f>IFERROR(VLOOKUP(B26,BD!AF:AH,3,0),0)</f>
        <v>0</v>
      </c>
      <c r="M26" s="28">
        <f>IFERROR(L26/I26-1,0)</f>
        <v>-1</v>
      </c>
    </row>
    <row r="27" spans="2:13" x14ac:dyDescent="0.25">
      <c r="B27" s="21">
        <v>82066</v>
      </c>
      <c r="C27" s="22" t="s">
        <v>471</v>
      </c>
      <c r="D27" s="21" t="s">
        <v>19</v>
      </c>
      <c r="E27" s="21" t="str">
        <f>IFERROR(VLOOKUP(B27,BD!AF:AG,2,0),"")</f>
        <v/>
      </c>
      <c r="F27" s="21" t="s">
        <v>38</v>
      </c>
      <c r="G27" s="61">
        <f>IFERROR(VLOOKUP(B27,'BD ULTIMOS 3 MESES'!X:Z,3,0),0)</f>
        <v>0</v>
      </c>
      <c r="H27" s="61">
        <f>IFERROR(VLOOKUP(B27,'BD ULTIMOS 3 MESES'!X:AA,4,0),0)</f>
        <v>0</v>
      </c>
      <c r="I27" s="61">
        <f>IFERROR(VLOOKUP(B27,'BD ULTIMOS 3 MESES'!X:AB,5,0),0)</f>
        <v>63310.32</v>
      </c>
      <c r="J27" s="61">
        <f>SUM(G27:I27)</f>
        <v>63310.32</v>
      </c>
      <c r="K27" s="62">
        <f>AVERAGE(G27:I27)</f>
        <v>21103.439999999999</v>
      </c>
      <c r="L27" s="77">
        <f>IFERROR(VLOOKUP(B27,BD!AF:AH,3,0),0)</f>
        <v>0</v>
      </c>
      <c r="M27" s="28">
        <f>IFERROR(L27/I27-1,0)</f>
        <v>-1</v>
      </c>
    </row>
    <row r="28" spans="2:13" x14ac:dyDescent="0.25">
      <c r="B28" s="21">
        <v>50186</v>
      </c>
      <c r="C28" s="22" t="s">
        <v>470</v>
      </c>
      <c r="D28" s="21"/>
      <c r="E28" s="21" t="str">
        <f>IFERROR(VLOOKUP(B28,BD!AF:AG,2,0),"")</f>
        <v/>
      </c>
      <c r="F28" s="21" t="s">
        <v>493</v>
      </c>
      <c r="G28" s="61">
        <f>IFERROR(VLOOKUP(B28,'BD ULTIMOS 3 MESES'!X:Z,3,0),0)</f>
        <v>13017.21</v>
      </c>
      <c r="H28" s="61">
        <f>IFERROR(VLOOKUP(B28,'BD ULTIMOS 3 MESES'!X:AA,4,0),0)</f>
        <v>0</v>
      </c>
      <c r="I28" s="61">
        <f>IFERROR(VLOOKUP(B28,'BD ULTIMOS 3 MESES'!X:AB,5,0),0)</f>
        <v>47984.54</v>
      </c>
      <c r="J28" s="61">
        <f>SUM(G28:I28)</f>
        <v>61001.75</v>
      </c>
      <c r="K28" s="62">
        <f>AVERAGE(G28:I28)</f>
        <v>20333.916666666668</v>
      </c>
      <c r="L28" s="77">
        <f>IFERROR(VLOOKUP(B28,BD!AF:AH,3,0),0)</f>
        <v>0</v>
      </c>
      <c r="M28" s="28">
        <f>IFERROR(L28/I28-1,0)</f>
        <v>-1</v>
      </c>
    </row>
    <row r="29" spans="2:13" x14ac:dyDescent="0.25">
      <c r="B29" s="21">
        <v>31889</v>
      </c>
      <c r="C29" s="22" t="s">
        <v>474</v>
      </c>
      <c r="D29" s="21"/>
      <c r="E29" s="21" t="str">
        <f>IFERROR(VLOOKUP(B29,BD!AF:AG,2,0),"")</f>
        <v/>
      </c>
      <c r="F29" s="21" t="s">
        <v>493</v>
      </c>
      <c r="G29" s="61">
        <f>IFERROR(VLOOKUP(B29,'BD ULTIMOS 3 MESES'!X:Z,3,0),0)</f>
        <v>25089.18</v>
      </c>
      <c r="H29" s="61">
        <f>IFERROR(VLOOKUP(B29,'BD ULTIMOS 3 MESES'!X:AA,4,0),0)</f>
        <v>0</v>
      </c>
      <c r="I29" s="61">
        <f>IFERROR(VLOOKUP(B29,'BD ULTIMOS 3 MESES'!X:AB,5,0),0)</f>
        <v>21600.66</v>
      </c>
      <c r="J29" s="61">
        <f>SUM(G29:I29)</f>
        <v>46689.84</v>
      </c>
      <c r="K29" s="62">
        <f>AVERAGE(G29:I29)</f>
        <v>15563.279999999999</v>
      </c>
      <c r="L29" s="77">
        <f>IFERROR(VLOOKUP(B29,BD!AF:AH,3,0),0)</f>
        <v>0</v>
      </c>
      <c r="M29" s="28">
        <f>IFERROR(L29/I29-1,0)</f>
        <v>-1</v>
      </c>
    </row>
    <row r="30" spans="2:13" x14ac:dyDescent="0.25">
      <c r="B30" s="21">
        <v>50368</v>
      </c>
      <c r="C30" s="22" t="s">
        <v>459</v>
      </c>
      <c r="D30" s="21" t="s">
        <v>20</v>
      </c>
      <c r="E30" s="21" t="str">
        <f>IFERROR(VLOOKUP(B30,BD!AF:AG,2,0),"")</f>
        <v/>
      </c>
      <c r="F30" s="21" t="s">
        <v>24</v>
      </c>
      <c r="G30" s="61">
        <f>IFERROR(VLOOKUP(B30,'BD ULTIMOS 3 MESES'!X:Z,3,0),0)</f>
        <v>23301.64</v>
      </c>
      <c r="H30" s="61">
        <f>IFERROR(VLOOKUP(B30,'BD ULTIMOS 3 MESES'!X:AA,4,0),0)</f>
        <v>1863.52</v>
      </c>
      <c r="I30" s="61">
        <f>IFERROR(VLOOKUP(B30,'BD ULTIMOS 3 MESES'!X:AB,5,0),0)</f>
        <v>18429.98</v>
      </c>
      <c r="J30" s="61">
        <f>SUM(G30:I30)</f>
        <v>43595.14</v>
      </c>
      <c r="K30" s="62">
        <f>AVERAGE(G30:I30)</f>
        <v>14531.713333333333</v>
      </c>
      <c r="L30" s="77">
        <f>IFERROR(VLOOKUP(B30,BD!AF:AH,3,0),0)</f>
        <v>0</v>
      </c>
      <c r="M30" s="28">
        <f>IFERROR(L30/I30-1,0)</f>
        <v>-1</v>
      </c>
    </row>
    <row r="31" spans="2:13" x14ac:dyDescent="0.25">
      <c r="B31" s="21">
        <v>15869</v>
      </c>
      <c r="C31" s="22" t="s">
        <v>465</v>
      </c>
      <c r="D31" s="21" t="s">
        <v>19</v>
      </c>
      <c r="E31" s="21" t="str">
        <f>IFERROR(VLOOKUP(B31,BD!AF:AG,2,0),"")</f>
        <v/>
      </c>
      <c r="F31" s="21" t="s">
        <v>32</v>
      </c>
      <c r="G31" s="61">
        <f>IFERROR(VLOOKUP(B31,'BD ULTIMOS 3 MESES'!X:Z,3,0),0)</f>
        <v>19654.53</v>
      </c>
      <c r="H31" s="61">
        <f>IFERROR(VLOOKUP(B31,'BD ULTIMOS 3 MESES'!X:AA,4,0),0)</f>
        <v>7745.76</v>
      </c>
      <c r="I31" s="61">
        <f>IFERROR(VLOOKUP(B31,'BD ULTIMOS 3 MESES'!X:AB,5,0),0)</f>
        <v>15898.96</v>
      </c>
      <c r="J31" s="61">
        <f>SUM(G31:I31)</f>
        <v>43299.25</v>
      </c>
      <c r="K31" s="62">
        <f>AVERAGE(G31:I31)</f>
        <v>14433.083333333334</v>
      </c>
      <c r="L31" s="77">
        <f>IFERROR(VLOOKUP(B31,BD!AF:AH,3,0),0)</f>
        <v>0</v>
      </c>
      <c r="M31" s="28">
        <f>IFERROR(L31/I31-1,0)</f>
        <v>-1</v>
      </c>
    </row>
    <row r="32" spans="2:13" x14ac:dyDescent="0.25">
      <c r="B32" s="21">
        <v>78597</v>
      </c>
      <c r="C32" s="22" t="s">
        <v>473</v>
      </c>
      <c r="D32" s="21" t="s">
        <v>19</v>
      </c>
      <c r="E32" s="21" t="str">
        <f>IFERROR(VLOOKUP(B32,BD!AF:AG,2,0),"")</f>
        <v/>
      </c>
      <c r="F32" s="21" t="s">
        <v>37</v>
      </c>
      <c r="G32" s="61">
        <f>IFERROR(VLOOKUP(B32,'BD ULTIMOS 3 MESES'!X:Z,3,0),0)</f>
        <v>1811.55</v>
      </c>
      <c r="H32" s="61">
        <f>IFERROR(VLOOKUP(B32,'BD ULTIMOS 3 MESES'!X:AA,4,0),0)</f>
        <v>3211.74</v>
      </c>
      <c r="I32" s="61">
        <f>IFERROR(VLOOKUP(B32,'BD ULTIMOS 3 MESES'!X:AB,5,0),0)</f>
        <v>11938.06</v>
      </c>
      <c r="J32" s="61">
        <f>SUM(G32:I32)</f>
        <v>16961.349999999999</v>
      </c>
      <c r="K32" s="62">
        <f>AVERAGE(G32:I32)</f>
        <v>5653.7833333333328</v>
      </c>
      <c r="L32" s="77">
        <f>IFERROR(VLOOKUP(B32,BD!AF:AH,3,0),0)</f>
        <v>0</v>
      </c>
      <c r="M32" s="28">
        <f>IFERROR(L32/I32-1,0)</f>
        <v>-1</v>
      </c>
    </row>
    <row r="33" spans="2:13" x14ac:dyDescent="0.25">
      <c r="B33" s="21">
        <v>71300</v>
      </c>
      <c r="C33" s="22" t="s">
        <v>485</v>
      </c>
      <c r="D33" s="21" t="s">
        <v>19</v>
      </c>
      <c r="E33" s="21" t="str">
        <f>IFERROR(VLOOKUP(B33,BD!AF:AG,2,0),"")</f>
        <v/>
      </c>
      <c r="F33" s="21" t="s">
        <v>39</v>
      </c>
      <c r="G33" s="61">
        <f>IFERROR(VLOOKUP(B33,'BD ULTIMOS 3 MESES'!X:Z,3,0),0)</f>
        <v>3159.81</v>
      </c>
      <c r="H33" s="61">
        <f>IFERROR(VLOOKUP(B33,'BD ULTIMOS 3 MESES'!X:AA,4,0),0)</f>
        <v>2949.36</v>
      </c>
      <c r="I33" s="61">
        <f>IFERROR(VLOOKUP(B33,'BD ULTIMOS 3 MESES'!X:AB,5,0),0)</f>
        <v>2485.37</v>
      </c>
      <c r="J33" s="61">
        <f>SUM(G33:I33)</f>
        <v>8594.5400000000009</v>
      </c>
      <c r="K33" s="62">
        <f>AVERAGE(G33:I33)</f>
        <v>2864.8466666666668</v>
      </c>
      <c r="L33" s="77">
        <f>IFERROR(VLOOKUP(B33,BD!AF:AH,3,0),0)</f>
        <v>0</v>
      </c>
      <c r="M33" s="28">
        <f>IFERROR(L33/I33-1,0)</f>
        <v>-1</v>
      </c>
    </row>
    <row r="34" spans="2:13" x14ac:dyDescent="0.25">
      <c r="B34" s="21">
        <v>32812</v>
      </c>
      <c r="C34" s="22" t="s">
        <v>455</v>
      </c>
      <c r="D34" s="21"/>
      <c r="E34" s="21" t="str">
        <f>IFERROR(VLOOKUP(B34,BD!AF:AG,2,0),"")</f>
        <v/>
      </c>
      <c r="F34" s="21" t="s">
        <v>493</v>
      </c>
      <c r="G34" s="61">
        <f>IFERROR(VLOOKUP(B34,'BD ULTIMOS 3 MESES'!X:Z,3,0),0)</f>
        <v>7538.4</v>
      </c>
      <c r="H34" s="61">
        <f>IFERROR(VLOOKUP(B34,'BD ULTIMOS 3 MESES'!X:AA,4,0),0)</f>
        <v>0</v>
      </c>
      <c r="I34" s="61">
        <f>IFERROR(VLOOKUP(B34,'BD ULTIMOS 3 MESES'!X:AB,5,0),0)</f>
        <v>635.4</v>
      </c>
      <c r="J34" s="61">
        <f>SUM(G34:I34)</f>
        <v>8173.7999999999993</v>
      </c>
      <c r="K34" s="62">
        <f>AVERAGE(G34:I34)</f>
        <v>2724.6</v>
      </c>
      <c r="L34" s="77">
        <f>IFERROR(VLOOKUP(B34,BD!AF:AH,3,0),0)</f>
        <v>0</v>
      </c>
      <c r="M34" s="28">
        <f>IFERROR(L34/I34-1,0)</f>
        <v>-1</v>
      </c>
    </row>
    <row r="35" spans="2:13" x14ac:dyDescent="0.25">
      <c r="B35" s="21">
        <v>101819</v>
      </c>
      <c r="C35" s="22" t="s">
        <v>491</v>
      </c>
      <c r="D35" s="21"/>
      <c r="E35" s="21" t="str">
        <f>IFERROR(VLOOKUP(B35,BD!AF:AG,2,0),"")</f>
        <v/>
      </c>
      <c r="F35" s="21" t="s">
        <v>493</v>
      </c>
      <c r="G35" s="61">
        <f>IFERROR(VLOOKUP(B35,'BD ULTIMOS 3 MESES'!X:Z,3,0),0)</f>
        <v>324.42</v>
      </c>
      <c r="H35" s="61">
        <f>IFERROR(VLOOKUP(B35,'BD ULTIMOS 3 MESES'!X:AA,4,0),0)</f>
        <v>0</v>
      </c>
      <c r="I35" s="61">
        <f>IFERROR(VLOOKUP(B35,'BD ULTIMOS 3 MESES'!X:AB,5,0),0)</f>
        <v>147.03</v>
      </c>
      <c r="J35" s="61">
        <f>SUM(G35:I35)</f>
        <v>471.45000000000005</v>
      </c>
      <c r="K35" s="62">
        <f>AVERAGE(G35:I35)</f>
        <v>157.15</v>
      </c>
      <c r="L35" s="77">
        <f>IFERROR(VLOOKUP(B35,BD!AF:AH,3,0),0)</f>
        <v>0</v>
      </c>
      <c r="M35" s="28">
        <f>IFERROR(L35/I35-1,0)</f>
        <v>-1</v>
      </c>
    </row>
    <row r="36" spans="2:13" x14ac:dyDescent="0.25">
      <c r="B36" s="21">
        <v>130999</v>
      </c>
      <c r="C36" s="22" t="s">
        <v>480</v>
      </c>
      <c r="D36" s="21"/>
      <c r="E36" s="21" t="str">
        <f>IFERROR(VLOOKUP(B36,BD!AF:AG,2,0),"")</f>
        <v/>
      </c>
      <c r="F36" s="21" t="s">
        <v>493</v>
      </c>
      <c r="G36" s="61">
        <f>IFERROR(VLOOKUP(B36,'BD ULTIMOS 3 MESES'!X:Z,3,0),0)</f>
        <v>40480</v>
      </c>
      <c r="H36" s="61">
        <f>IFERROR(VLOOKUP(B36,'BD ULTIMOS 3 MESES'!X:AA,4,0),0)</f>
        <v>32924.239999999998</v>
      </c>
      <c r="I36" s="61">
        <f>IFERROR(VLOOKUP(B36,'BD ULTIMOS 3 MESES'!X:AB,5,0),0)</f>
        <v>0</v>
      </c>
      <c r="J36" s="61">
        <f>SUM(G36:I36)</f>
        <v>73404.239999999991</v>
      </c>
      <c r="K36" s="62">
        <f>AVERAGE(G36:I36)</f>
        <v>24468.079999999998</v>
      </c>
      <c r="L36" s="77">
        <f>IFERROR(VLOOKUP(B36,BD!AF:AH,3,0),0)</f>
        <v>0</v>
      </c>
      <c r="M36" s="28">
        <f>IFERROR(L36/I36-1,0)</f>
        <v>0</v>
      </c>
    </row>
    <row r="37" spans="2:13" x14ac:dyDescent="0.25">
      <c r="B37" s="21">
        <v>28277</v>
      </c>
      <c r="C37" s="22" t="s">
        <v>466</v>
      </c>
      <c r="D37" s="21" t="s">
        <v>19</v>
      </c>
      <c r="E37" s="21" t="str">
        <f>IFERROR(VLOOKUP(B37,BD!AF:AG,2,0),"")</f>
        <v/>
      </c>
      <c r="F37" s="21" t="s">
        <v>39</v>
      </c>
      <c r="G37" s="61">
        <f>IFERROR(VLOOKUP(B37,'BD ULTIMOS 3 MESES'!X:Z,3,0),0)</f>
        <v>131468.6</v>
      </c>
      <c r="H37" s="61">
        <f>IFERROR(VLOOKUP(B37,'BD ULTIMOS 3 MESES'!X:AA,4,0),0)</f>
        <v>1438.25</v>
      </c>
      <c r="I37" s="61">
        <f>IFERROR(VLOOKUP(B37,'BD ULTIMOS 3 MESES'!X:AB,5,0),0)</f>
        <v>0</v>
      </c>
      <c r="J37" s="61">
        <f>SUM(G37:I37)</f>
        <v>132906.85</v>
      </c>
      <c r="K37" s="62">
        <f>AVERAGE(G37:I37)</f>
        <v>44302.283333333333</v>
      </c>
      <c r="L37" s="77">
        <f>IFERROR(VLOOKUP(B37,BD!AF:AH,3,0),0)</f>
        <v>0</v>
      </c>
      <c r="M37" s="28">
        <f>IFERROR(L37/I37-1,0)</f>
        <v>0</v>
      </c>
    </row>
    <row r="38" spans="2:13" x14ac:dyDescent="0.25">
      <c r="B38" s="21">
        <v>114198</v>
      </c>
      <c r="C38" s="22" t="s">
        <v>456</v>
      </c>
      <c r="D38" s="21" t="s">
        <v>20</v>
      </c>
      <c r="E38" s="21" t="str">
        <f>IFERROR(VLOOKUP(B38,BD!AF:AG,2,0),"")</f>
        <v/>
      </c>
      <c r="F38" s="21" t="s">
        <v>23</v>
      </c>
      <c r="G38" s="61">
        <f>IFERROR(VLOOKUP(B38,'BD ULTIMOS 3 MESES'!X:Z,3,0),0)</f>
        <v>0</v>
      </c>
      <c r="H38" s="61">
        <f>IFERROR(VLOOKUP(B38,'BD ULTIMOS 3 MESES'!X:AA,4,0),0)</f>
        <v>0</v>
      </c>
      <c r="I38" s="61">
        <f>IFERROR(VLOOKUP(B38,'BD ULTIMOS 3 MESES'!X:AB,5,0),0)</f>
        <v>0</v>
      </c>
      <c r="J38" s="61">
        <f>SUM(G38:I38)</f>
        <v>0</v>
      </c>
      <c r="K38" s="62">
        <f>AVERAGE(G38:I38)</f>
        <v>0</v>
      </c>
      <c r="L38" s="77">
        <f>IFERROR(VLOOKUP(B38,BD!AF:AH,3,0),0)</f>
        <v>0</v>
      </c>
      <c r="M38" s="28">
        <f>IFERROR(L38/I38-1,0)</f>
        <v>0</v>
      </c>
    </row>
    <row r="39" spans="2:13" x14ac:dyDescent="0.25">
      <c r="B39" s="21">
        <v>65626</v>
      </c>
      <c r="C39" s="22" t="s">
        <v>488</v>
      </c>
      <c r="D39" s="21"/>
      <c r="E39" s="21" t="str">
        <f>IFERROR(VLOOKUP(B39,BD!AF:AG,2,0),"")</f>
        <v/>
      </c>
      <c r="F39" s="21" t="s">
        <v>493</v>
      </c>
      <c r="G39" s="61">
        <f>IFERROR(VLOOKUP(B39,'BD ULTIMOS 3 MESES'!X:Z,3,0),0)</f>
        <v>983.35</v>
      </c>
      <c r="H39" s="61">
        <f>IFERROR(VLOOKUP(B39,'BD ULTIMOS 3 MESES'!X:AA,4,0),0)</f>
        <v>0</v>
      </c>
      <c r="I39" s="61">
        <f>IFERROR(VLOOKUP(B39,'BD ULTIMOS 3 MESES'!X:AB,5,0),0)</f>
        <v>0</v>
      </c>
      <c r="J39" s="61">
        <f>SUM(G39:I39)</f>
        <v>983.35</v>
      </c>
      <c r="K39" s="62">
        <f>AVERAGE(G39:I39)</f>
        <v>327.78333333333336</v>
      </c>
      <c r="L39" s="77">
        <f>IFERROR(VLOOKUP(B39,BD!AF:AH,3,0),0)</f>
        <v>0</v>
      </c>
      <c r="M39" s="28">
        <f>IFERROR(L39/I39-1,0)</f>
        <v>0</v>
      </c>
    </row>
    <row r="40" spans="2:13" x14ac:dyDescent="0.25">
      <c r="B40" s="21">
        <v>82686</v>
      </c>
      <c r="C40" s="22" t="s">
        <v>484</v>
      </c>
      <c r="D40" s="21"/>
      <c r="E40" s="21" t="str">
        <f>IFERROR(VLOOKUP(B40,BD!AF:AG,2,0),"")</f>
        <v/>
      </c>
      <c r="F40" s="21" t="s">
        <v>493</v>
      </c>
      <c r="G40" s="61">
        <f>IFERROR(VLOOKUP(B40,'BD ULTIMOS 3 MESES'!X:Z,3,0),0)</f>
        <v>0</v>
      </c>
      <c r="H40" s="61">
        <f>IFERROR(VLOOKUP(B40,'BD ULTIMOS 3 MESES'!X:AA,4,0),0)</f>
        <v>0</v>
      </c>
      <c r="I40" s="61">
        <f>IFERROR(VLOOKUP(B40,'BD ULTIMOS 3 MESES'!X:AB,5,0),0)</f>
        <v>0</v>
      </c>
      <c r="J40" s="61">
        <f>SUM(G40:I40)</f>
        <v>0</v>
      </c>
      <c r="K40" s="62">
        <f>AVERAGE(G40:I40)</f>
        <v>0</v>
      </c>
      <c r="L40" s="77">
        <f>IFERROR(VLOOKUP(B40,BD!AF:AH,3,0),0)</f>
        <v>0</v>
      </c>
      <c r="M40" s="28">
        <f>IFERROR(L40/I40-1,0)</f>
        <v>0</v>
      </c>
    </row>
    <row r="41" spans="2:13" x14ac:dyDescent="0.25">
      <c r="B41" s="21">
        <v>43954</v>
      </c>
      <c r="C41" s="22" t="s">
        <v>472</v>
      </c>
      <c r="D41" s="21"/>
      <c r="E41" s="21" t="str">
        <f>IFERROR(VLOOKUP(B41,BD!AF:AG,2,0),"")</f>
        <v/>
      </c>
      <c r="F41" s="21" t="s">
        <v>493</v>
      </c>
      <c r="G41" s="61">
        <f>IFERROR(VLOOKUP(B41,'BD ULTIMOS 3 MESES'!X:Z,3,0),0)</f>
        <v>29829.1</v>
      </c>
      <c r="H41" s="61">
        <f>IFERROR(VLOOKUP(B41,'BD ULTIMOS 3 MESES'!X:AA,4,0),0)</f>
        <v>0</v>
      </c>
      <c r="I41" s="61">
        <f>IFERROR(VLOOKUP(B41,'BD ULTIMOS 3 MESES'!X:AB,5,0),0)</f>
        <v>0</v>
      </c>
      <c r="J41" s="61">
        <f>SUM(G41:I41)</f>
        <v>29829.1</v>
      </c>
      <c r="K41" s="62">
        <f>AVERAGE(G41:I41)</f>
        <v>9943.0333333333328</v>
      </c>
      <c r="L41" s="77">
        <f>IFERROR(VLOOKUP(B41,BD!AF:AH,3,0),0)</f>
        <v>0</v>
      </c>
      <c r="M41" s="28">
        <f>IFERROR(L41/I41-1,0)</f>
        <v>0</v>
      </c>
    </row>
    <row r="42" spans="2:13" x14ac:dyDescent="0.25">
      <c r="B42" s="21">
        <v>41665</v>
      </c>
      <c r="C42" s="22" t="s">
        <v>453</v>
      </c>
      <c r="D42" s="21"/>
      <c r="E42" s="21" t="str">
        <f>IFERROR(VLOOKUP(B42,BD!AF:AG,2,0),"")</f>
        <v/>
      </c>
      <c r="F42" s="21" t="s">
        <v>493</v>
      </c>
      <c r="G42" s="61">
        <f>IFERROR(VLOOKUP(B42,'BD ULTIMOS 3 MESES'!X:Z,3,0),0)</f>
        <v>0</v>
      </c>
      <c r="H42" s="61">
        <f>IFERROR(VLOOKUP(B42,'BD ULTIMOS 3 MESES'!X:AA,4,0),0)</f>
        <v>0</v>
      </c>
      <c r="I42" s="61">
        <f>IFERROR(VLOOKUP(B42,'BD ULTIMOS 3 MESES'!X:AB,5,0),0)</f>
        <v>0</v>
      </c>
      <c r="J42" s="61">
        <f>SUM(G42:I42)</f>
        <v>0</v>
      </c>
      <c r="K42" s="62">
        <f>AVERAGE(G42:I42)</f>
        <v>0</v>
      </c>
      <c r="L42" s="77">
        <f>IFERROR(VLOOKUP(B42,BD!AF:AH,3,0),0)</f>
        <v>0</v>
      </c>
      <c r="M42" s="28">
        <f>IFERROR(L42/I42-1,0)</f>
        <v>0</v>
      </c>
    </row>
    <row r="43" spans="2:13" x14ac:dyDescent="0.25">
      <c r="B43" s="21">
        <v>86535</v>
      </c>
      <c r="C43" s="22" t="s">
        <v>468</v>
      </c>
      <c r="D43" s="21"/>
      <c r="E43" s="21" t="str">
        <f>IFERROR(VLOOKUP(B43,BD!AF:AG,2,0),"")</f>
        <v/>
      </c>
      <c r="F43" s="21" t="s">
        <v>493</v>
      </c>
      <c r="G43" s="61">
        <f>IFERROR(VLOOKUP(B43,'BD ULTIMOS 3 MESES'!X:Z,3,0),0)</f>
        <v>0</v>
      </c>
      <c r="H43" s="61">
        <f>IFERROR(VLOOKUP(B43,'BD ULTIMOS 3 MESES'!X:AA,4,0),0)</f>
        <v>0</v>
      </c>
      <c r="I43" s="61">
        <f>IFERROR(VLOOKUP(B43,'BD ULTIMOS 3 MESES'!X:AB,5,0),0)</f>
        <v>0</v>
      </c>
      <c r="J43" s="61">
        <f>SUM(G43:I43)</f>
        <v>0</v>
      </c>
      <c r="K43" s="62">
        <f>AVERAGE(G43:I43)</f>
        <v>0</v>
      </c>
      <c r="L43" s="77">
        <f>IFERROR(VLOOKUP(B43,BD!AF:AH,3,0),0)</f>
        <v>0</v>
      </c>
      <c r="M43" s="28">
        <f>IFERROR(L43/I43-1,0)</f>
        <v>0</v>
      </c>
    </row>
    <row r="44" spans="2:13" x14ac:dyDescent="0.25">
      <c r="B44" s="21">
        <v>61324</v>
      </c>
      <c r="C44" s="22" t="s">
        <v>483</v>
      </c>
      <c r="D44" s="21"/>
      <c r="E44" s="21" t="str">
        <f>IFERROR(VLOOKUP(B44,BD!AF:AG,2,0),"")</f>
        <v/>
      </c>
      <c r="F44" s="21" t="s">
        <v>493</v>
      </c>
      <c r="G44" s="61">
        <f>IFERROR(VLOOKUP(B44,'BD ULTIMOS 3 MESES'!X:Z,3,0),0)</f>
        <v>0</v>
      </c>
      <c r="H44" s="61">
        <f>IFERROR(VLOOKUP(B44,'BD ULTIMOS 3 MESES'!X:AA,4,0),0)</f>
        <v>0</v>
      </c>
      <c r="I44" s="61">
        <f>IFERROR(VLOOKUP(B44,'BD ULTIMOS 3 MESES'!X:AB,5,0),0)</f>
        <v>0</v>
      </c>
      <c r="J44" s="61">
        <f>SUM(G44:I44)</f>
        <v>0</v>
      </c>
      <c r="K44" s="62">
        <f>AVERAGE(G44:I44)</f>
        <v>0</v>
      </c>
      <c r="L44" s="77">
        <f>IFERROR(VLOOKUP(B44,BD!AF:AH,3,0),0)</f>
        <v>0</v>
      </c>
      <c r="M44" s="28">
        <f>IFERROR(L44/I44-1,0)</f>
        <v>0</v>
      </c>
    </row>
    <row r="45" spans="2:13" x14ac:dyDescent="0.25">
      <c r="B45" s="21">
        <v>77186</v>
      </c>
      <c r="C45" s="22" t="s">
        <v>486</v>
      </c>
      <c r="D45" s="21"/>
      <c r="E45" s="21" t="str">
        <f>IFERROR(VLOOKUP(B45,BD!AF:AG,2,0),"")</f>
        <v/>
      </c>
      <c r="F45" s="21" t="s">
        <v>493</v>
      </c>
      <c r="G45" s="61">
        <f>IFERROR(VLOOKUP(B45,'BD ULTIMOS 3 MESES'!X:Z,3,0),0)</f>
        <v>0</v>
      </c>
      <c r="H45" s="61">
        <f>IFERROR(VLOOKUP(B45,'BD ULTIMOS 3 MESES'!X:AA,4,0),0)</f>
        <v>0</v>
      </c>
      <c r="I45" s="61">
        <f>IFERROR(VLOOKUP(B45,'BD ULTIMOS 3 MESES'!X:AB,5,0),0)</f>
        <v>0</v>
      </c>
      <c r="J45" s="61">
        <f>SUM(G45:I45)</f>
        <v>0</v>
      </c>
      <c r="K45" s="62">
        <f>AVERAGE(G45:I45)</f>
        <v>0</v>
      </c>
      <c r="L45" s="77">
        <f>IFERROR(VLOOKUP(B45,BD!AF:AH,3,0),0)</f>
        <v>0</v>
      </c>
      <c r="M45" s="28">
        <f>IFERROR(L45/I45-1,0)</f>
        <v>0</v>
      </c>
    </row>
    <row r="46" spans="2:13" x14ac:dyDescent="0.25">
      <c r="B46" s="21">
        <v>77062</v>
      </c>
      <c r="C46" s="22" t="s">
        <v>489</v>
      </c>
      <c r="D46" s="21"/>
      <c r="E46" s="21" t="str">
        <f>IFERROR(VLOOKUP(B46,BD!AF:AG,2,0),"")</f>
        <v/>
      </c>
      <c r="F46" s="21" t="s">
        <v>493</v>
      </c>
      <c r="G46" s="61">
        <f>IFERROR(VLOOKUP(B46,'BD ULTIMOS 3 MESES'!X:Z,3,0),0)</f>
        <v>0</v>
      </c>
      <c r="H46" s="61">
        <f>IFERROR(VLOOKUP(B46,'BD ULTIMOS 3 MESES'!X:AA,4,0),0)</f>
        <v>0</v>
      </c>
      <c r="I46" s="61">
        <f>IFERROR(VLOOKUP(B46,'BD ULTIMOS 3 MESES'!X:AB,5,0),0)</f>
        <v>0</v>
      </c>
      <c r="J46" s="61">
        <f>SUM(G46:I46)</f>
        <v>0</v>
      </c>
      <c r="K46" s="62">
        <f>AVERAGE(G46:I46)</f>
        <v>0</v>
      </c>
      <c r="L46" s="77">
        <f>IFERROR(VLOOKUP(B46,BD!AF:AH,3,0),0)</f>
        <v>0</v>
      </c>
      <c r="M46" s="28">
        <f>IFERROR(L46/I46-1,0)</f>
        <v>0</v>
      </c>
    </row>
    <row r="47" spans="2:13" x14ac:dyDescent="0.25">
      <c r="B47" s="21">
        <v>123203</v>
      </c>
      <c r="C47" s="22" t="s">
        <v>482</v>
      </c>
      <c r="D47" s="21"/>
      <c r="E47" s="21" t="str">
        <f>IFERROR(VLOOKUP(B47,BD!AF:AG,2,0),"")</f>
        <v/>
      </c>
      <c r="F47" s="21" t="s">
        <v>493</v>
      </c>
      <c r="G47" s="61">
        <f>IFERROR(VLOOKUP(B47,'BD ULTIMOS 3 MESES'!X:Z,3,0),0)</f>
        <v>0</v>
      </c>
      <c r="H47" s="61">
        <f>IFERROR(VLOOKUP(B47,'BD ULTIMOS 3 MESES'!X:AA,4,0),0)</f>
        <v>0</v>
      </c>
      <c r="I47" s="61">
        <f>IFERROR(VLOOKUP(B47,'BD ULTIMOS 3 MESES'!X:AB,5,0),0)</f>
        <v>0</v>
      </c>
      <c r="J47" s="61">
        <f>SUM(G47:I47)</f>
        <v>0</v>
      </c>
      <c r="K47" s="62">
        <f>AVERAGE(G47:I47)</f>
        <v>0</v>
      </c>
      <c r="L47" s="77">
        <f>IFERROR(VLOOKUP(B47,BD!AF:AH,3,0),0)</f>
        <v>0</v>
      </c>
      <c r="M47" s="28">
        <f>IFERROR(L47/I47-1,0)</f>
        <v>0</v>
      </c>
    </row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</sheetData>
  <autoFilter ref="B7:M8" xr:uid="{AEEED179-53B9-4A70-AE01-EFD763F3B3B6}">
    <sortState xmlns:xlrd2="http://schemas.microsoft.com/office/spreadsheetml/2017/richdata2" ref="B8:M47">
      <sortCondition descending="1" ref="L7:L8"/>
    </sortState>
  </autoFilter>
  <mergeCells count="2">
    <mergeCell ref="G5:K5"/>
    <mergeCell ref="B2:L2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14776-C774-4E3B-A6F5-B2EE7C1C57FE}">
  <dimension ref="A2:P53"/>
  <sheetViews>
    <sheetView showGridLines="0" workbookViewId="0">
      <selection activeCell="J14" sqref="J14"/>
    </sheetView>
  </sheetViews>
  <sheetFormatPr defaultColWidth="0" defaultRowHeight="15" x14ac:dyDescent="0.25"/>
  <cols>
    <col min="1" max="1" width="3.7109375" customWidth="1"/>
    <col min="2" max="2" width="16.7109375" bestFit="1" customWidth="1"/>
    <col min="3" max="3" width="16.7109375" customWidth="1"/>
    <col min="4" max="4" width="14.85546875" style="1" bestFit="1" customWidth="1"/>
    <col min="5" max="5" width="45" bestFit="1" customWidth="1"/>
    <col min="6" max="6" width="18" bestFit="1" customWidth="1"/>
    <col min="7" max="7" width="15.85546875" bestFit="1" customWidth="1"/>
    <col min="8" max="8" width="16.85546875" bestFit="1" customWidth="1"/>
    <col min="9" max="9" width="9.140625" customWidth="1"/>
    <col min="10" max="10" width="15.85546875" bestFit="1" customWidth="1"/>
    <col min="11" max="11" width="9.28515625" bestFit="1" customWidth="1"/>
    <col min="12" max="12" width="15.85546875" bestFit="1" customWidth="1"/>
    <col min="13" max="13" width="15.85546875" hidden="1" customWidth="1"/>
    <col min="14" max="14" width="25.5703125" customWidth="1"/>
    <col min="15" max="16" width="9.140625" customWidth="1"/>
    <col min="17" max="16384" width="9.140625" hidden="1"/>
  </cols>
  <sheetData>
    <row r="2" spans="2:14" x14ac:dyDescent="0.25">
      <c r="H2" s="31" t="s">
        <v>551</v>
      </c>
      <c r="I2" s="21">
        <v>18</v>
      </c>
    </row>
    <row r="3" spans="2:14" ht="18.75" x14ac:dyDescent="0.3">
      <c r="B3" s="84" t="s">
        <v>547</v>
      </c>
      <c r="C3" s="84"/>
      <c r="D3" s="84"/>
      <c r="E3" s="84"/>
      <c r="F3" s="84"/>
      <c r="G3" s="84"/>
      <c r="H3" s="31" t="s">
        <v>12</v>
      </c>
      <c r="I3" s="21">
        <v>21</v>
      </c>
    </row>
    <row r="4" spans="2:14" ht="18.75" x14ac:dyDescent="0.3">
      <c r="B4" s="29"/>
      <c r="C4" s="29"/>
      <c r="D4" s="29"/>
      <c r="E4" s="29"/>
      <c r="F4" s="29"/>
      <c r="G4" s="29"/>
      <c r="H4" s="29"/>
    </row>
    <row r="5" spans="2:14" x14ac:dyDescent="0.25">
      <c r="F5" s="85" t="s">
        <v>495</v>
      </c>
      <c r="G5" s="85"/>
      <c r="H5" s="1"/>
    </row>
    <row r="6" spans="2:14" ht="14.25" customHeight="1" x14ac:dyDescent="0.25">
      <c r="F6" s="58">
        <f>SUBTOTAL(109,Tabela4[QTD VENDIDA])</f>
        <v>49315</v>
      </c>
      <c r="G6" s="17">
        <f>SUBTOTAL(109,Tabela4[VENDA])</f>
        <v>1044826.55</v>
      </c>
      <c r="H6" s="17">
        <f>SUBTOTAL(109,Tabela4[PROJEÇÃO])</f>
        <v>1218964.30833333</v>
      </c>
      <c r="K6" s="58">
        <f>=SUBTOTAL(109,K8:K9)</f>
        <v>49315</v>
      </c>
      <c r="L6" s="73">
        <f>=SUBTOTAL(109,L8:L9)</f>
        <v>1044826.55</v>
      </c>
      <c r="M6" s="73">
        <f>=SUBTOTAL(109,M8:M9)</f>
        <v>1218964.30833333</v>
      </c>
    </row>
    <row r="7" spans="2:14" x14ac:dyDescent="0.25">
      <c r="B7" s="38" t="s">
        <v>501</v>
      </c>
      <c r="C7" s="38" t="s">
        <v>542</v>
      </c>
      <c r="D7" s="38" t="s">
        <v>500</v>
      </c>
      <c r="E7" s="38" t="s">
        <v>502</v>
      </c>
      <c r="F7" s="38" t="s">
        <v>15</v>
      </c>
      <c r="G7" s="72" t="s">
        <v>5</v>
      </c>
      <c r="H7" s="31" t="s">
        <v>552</v>
      </c>
      <c r="J7" s="38" t="s">
        <v>542</v>
      </c>
      <c r="K7" s="38" t="s">
        <v>546</v>
      </c>
      <c r="L7" s="38" t="s">
        <v>5</v>
      </c>
      <c r="M7" s="31" t="s">
        <v>552</v>
      </c>
      <c r="N7" s="72" t="s">
        <v>548</v>
      </c>
    </row>
    <row r="8" spans="2:14" x14ac:dyDescent="0.25">
      <c r="B8" s="66">
        <f>VLOOKUP(D8,[2]Report!$B:$R,17,0)</f>
        <v>70330717572</v>
      </c>
      <c r="C8" s="65" t="s">
        <v>544</v>
      </c>
      <c r="D8" s="21">
        <v>99570</v>
      </c>
      <c r="E8" s="22" t="s">
        <v>513</v>
      </c>
      <c r="F8" s="21">
        <f>IFERROR(VLOOKUP(D8,'BD PRODUTO'!B:D,3,0),0)</f>
        <v>2137</v>
      </c>
      <c r="G8" s="70">
        <f>IFERROR(VLOOKUP(D8,'BD PRODUTO'!B:E,4,0),0)</f>
        <v>94993.64</v>
      </c>
      <c r="H8" s="74">
        <f>(Tabela4[[#This Row],[VENDA]]/$I$2)*$I$3</f>
        <v>110825.913333333</v>
      </c>
      <c r="J8" s="41" t="inlineStr">
        <is>
          <t>APARELHOS</t>
        </is>
      </c>
      <c r="K8" s="21">
        <f>=SUMIFS($F$8:$F$53,$C$8:$C$53,J8)</f>
        <v>45687</v>
      </c>
      <c r="L8" s="70">
        <f>=SUMIFS($G$8:$G$53,$C$8:$C$53,J8)</f>
        <v>884454.23</v>
      </c>
      <c r="M8" s="74">
        <f>=IFERROR(L8/$I$2*$I$3,0)</f>
        <v>1031863.26833333</v>
      </c>
      <c r="N8" s="28">
        <f>Tabela5[[#This Row],[VENDA]]/'BD PRODUTO'!I4</f>
        <v>0.56592995472345176</v>
      </c>
    </row>
    <row r="9" spans="2:14" x14ac:dyDescent="0.25">
      <c r="B9" s="66">
        <f>VLOOKUP(D9,[2]Report!$B:$R,17,0)</f>
        <v>70330717541</v>
      </c>
      <c r="C9" s="65" t="s">
        <v>544</v>
      </c>
      <c r="D9" s="21">
        <v>99568</v>
      </c>
      <c r="E9" s="22" t="s">
        <v>511</v>
      </c>
      <c r="F9" s="21">
        <f>IFERROR(VLOOKUP(D9,'BD PRODUTO'!B:D,3,0),0)</f>
        <v>1974</v>
      </c>
      <c r="G9" s="70">
        <f>IFERROR(VLOOKUP(D9,'BD PRODUTO'!B:E,4,0),0)</f>
        <v>87767.46</v>
      </c>
      <c r="H9" s="74">
        <f>(Tabela4[[#This Row],[VENDA]]/$I$2)*$I$3</f>
        <v>102395.37</v>
      </c>
      <c r="J9" s="47" t="inlineStr">
        <is>
          <t>ISQUEIROS</t>
        </is>
      </c>
      <c r="K9" s="54">
        <f>=SUMIFS($F$8:$F$53,$C$8:$C$53,J9)</f>
        <v>3628</v>
      </c>
      <c r="L9" s="71">
        <f>=SUMIFS($G$8:$G$53,$C$8:$C$53,J9)</f>
        <v>160372.32</v>
      </c>
      <c r="M9" s="74">
        <f>=IFERROR(L9/$I$2*$I$3,0)</f>
        <v>187101.04</v>
      </c>
      <c r="N9" s="28">
        <f>Tabela5[[#This Row],[VENDA]]/'BD PRODUTO'!I5</f>
        <v>0.13889457904884261</v>
      </c>
    </row>
    <row r="10" spans="2:14" x14ac:dyDescent="0.25">
      <c r="B10" s="66">
        <f>VLOOKUP(D10,[2]Report!$B:$R,17,0)</f>
        <v>70330631212</v>
      </c>
      <c r="C10" s="65" t="s">
        <v>543</v>
      </c>
      <c r="D10" s="21">
        <v>114506</v>
      </c>
      <c r="E10" s="22" t="s">
        <v>536</v>
      </c>
      <c r="F10" s="21">
        <f>IFERROR(VLOOKUP(D10,'BD PRODUTO'!B:D,3,0),0)</f>
        <v>476</v>
      </c>
      <c r="G10" s="70">
        <f>IFERROR(VLOOKUP(D10,'BD PRODUTO'!B:E,4,0),0)</f>
        <v>90141.44</v>
      </c>
      <c r="H10" s="74">
        <f>(Tabela4[[#This Row],[VENDA]]/$I$2)*$I$3</f>
        <v>105165.013333333</v>
      </c>
    </row>
    <row r="11" spans="2:14" x14ac:dyDescent="0.25">
      <c r="B11" s="66">
        <f>VLOOKUP(D11,[2]Report!$B:$R,17,0)</f>
        <v>70330727991</v>
      </c>
      <c r="C11" s="65" t="s">
        <v>544</v>
      </c>
      <c r="D11" s="21">
        <v>117071</v>
      </c>
      <c r="E11" s="22" t="s">
        <v>510</v>
      </c>
      <c r="F11" s="21">
        <f>IFERROR(VLOOKUP(D11,'BD PRODUTO'!B:D,3,0),0)</f>
        <v>1613</v>
      </c>
      <c r="G11" s="70">
        <f>IFERROR(VLOOKUP(D11,'BD PRODUTO'!B:E,4,0),0)</f>
        <v>71695.5</v>
      </c>
      <c r="H11" s="74">
        <f>(Tabela4[[#This Row],[VENDA]]/$I$2)*$I$3</f>
        <v>83644.75</v>
      </c>
    </row>
    <row r="12" spans="2:14" x14ac:dyDescent="0.25">
      <c r="B12" s="66">
        <f>VLOOKUP(D12,[2]Report!$B:$R,17,0)</f>
        <v>70330731813</v>
      </c>
      <c r="C12" s="65" t="s">
        <v>544</v>
      </c>
      <c r="D12" s="21">
        <v>114401</v>
      </c>
      <c r="E12" s="22" t="s">
        <v>526</v>
      </c>
      <c r="F12" s="21">
        <f>IFERROR(VLOOKUP(D12,'BD PRODUTO'!B:D,3,0),0)</f>
        <v>1263</v>
      </c>
      <c r="G12" s="70">
        <f>IFERROR(VLOOKUP(D12,'BD PRODUTO'!B:E,4,0),0)</f>
        <v>59963.33</v>
      </c>
      <c r="H12" s="74">
        <f>(Tabela4[[#This Row],[VENDA]]/$I$2)*$I$3</f>
        <v>69957.2183333333</v>
      </c>
    </row>
    <row r="13" spans="2:14" x14ac:dyDescent="0.25">
      <c r="B13" s="66">
        <f>VLOOKUP(D13,[2]Report!$B:$R,17,0)</f>
        <v>70330734395</v>
      </c>
      <c r="C13" s="65" t="s">
        <v>544</v>
      </c>
      <c r="D13" s="21">
        <v>117081</v>
      </c>
      <c r="E13" s="22" t="s">
        <v>512</v>
      </c>
      <c r="F13" s="21">
        <f>IFERROR(VLOOKUP(D13,'BD PRODUTO'!B:D,3,0),0)</f>
        <v>3794</v>
      </c>
      <c r="G13" s="70">
        <f>IFERROR(VLOOKUP(D13,'BD PRODUTO'!B:E,4,0),0)</f>
        <v>49791.75</v>
      </c>
      <c r="H13" s="74">
        <f>(Tabela4[[#This Row],[VENDA]]/$I$2)*$I$3</f>
        <v>58090.375</v>
      </c>
    </row>
    <row r="14" spans="2:14" x14ac:dyDescent="0.25">
      <c r="B14" s="66">
        <f>VLOOKUP(D14,[2]Report!$B:$R,17,0)</f>
        <v>70330734401</v>
      </c>
      <c r="C14" s="65" t="s">
        <v>544</v>
      </c>
      <c r="D14" s="21">
        <v>117080</v>
      </c>
      <c r="E14" s="22" t="s">
        <v>514</v>
      </c>
      <c r="F14" s="21">
        <f>IFERROR(VLOOKUP(D14,'BD PRODUTO'!B:D,3,0),0)</f>
        <v>3556</v>
      </c>
      <c r="G14" s="70">
        <f>IFERROR(VLOOKUP(D14,'BD PRODUTO'!B:E,4,0),0)</f>
        <v>44588.4</v>
      </c>
      <c r="H14" s="74">
        <f>(Tabela4[[#This Row],[VENDA]]/$I$2)*$I$3</f>
        <v>52019.8</v>
      </c>
    </row>
    <row r="15" spans="2:14" x14ac:dyDescent="0.25">
      <c r="B15" s="66">
        <f>VLOOKUP(D15,[2]Report!$B:$R,17,0)</f>
        <v>70330729889</v>
      </c>
      <c r="C15" s="65" t="s">
        <v>544</v>
      </c>
      <c r="D15" s="21">
        <v>114402</v>
      </c>
      <c r="E15" s="22" t="s">
        <v>506</v>
      </c>
      <c r="F15" s="21">
        <f>IFERROR(VLOOKUP(D15,'BD PRODUTO'!B:D,3,0),0)</f>
        <v>762</v>
      </c>
      <c r="G15" s="70">
        <f>IFERROR(VLOOKUP(D15,'BD PRODUTO'!B:E,4,0),0)</f>
        <v>38691.73</v>
      </c>
      <c r="H15" s="74">
        <f>(Tabela4[[#This Row],[VENDA]]/$I$2)*$I$3</f>
        <v>45140.3516666667</v>
      </c>
    </row>
    <row r="16" spans="2:14" x14ac:dyDescent="0.25">
      <c r="B16" s="66">
        <f>VLOOKUP(D16,[2]Report!$B:$R,17,0)</f>
        <v>70330631335</v>
      </c>
      <c r="C16" s="65" t="s">
        <v>543</v>
      </c>
      <c r="D16" s="21">
        <v>106446</v>
      </c>
      <c r="E16" s="22" t="s">
        <v>535</v>
      </c>
      <c r="F16" s="21">
        <f>IFERROR(VLOOKUP(D16,'BD PRODUTO'!B:D,3,0),0)</f>
        <v>637</v>
      </c>
      <c r="G16" s="70">
        <f>IFERROR(VLOOKUP(D16,'BD PRODUTO'!B:E,4,0),0)</f>
        <v>30270.64</v>
      </c>
      <c r="H16" s="74">
        <f>(Tabela4[[#This Row],[VENDA]]/$I$2)*$I$3</f>
        <v>35315.7466666667</v>
      </c>
    </row>
    <row r="17" spans="2:8" x14ac:dyDescent="0.25">
      <c r="B17" s="66">
        <f>VLOOKUP(D17,[2]Report!$B:$R,17,0)</f>
        <v>70330729803</v>
      </c>
      <c r="C17" s="65" t="s">
        <v>544</v>
      </c>
      <c r="D17" s="21">
        <v>114403</v>
      </c>
      <c r="E17" s="22" t="s">
        <v>522</v>
      </c>
      <c r="F17" s="21">
        <f>IFERROR(VLOOKUP(D17,'BD PRODUTO'!B:D,3,0),0)</f>
        <v>540</v>
      </c>
      <c r="G17" s="70">
        <f>IFERROR(VLOOKUP(D17,'BD PRODUTO'!B:E,4,0),0)</f>
        <v>27350.76</v>
      </c>
      <c r="H17" s="74">
        <f>(Tabela4[[#This Row],[VENDA]]/$I$2)*$I$3</f>
        <v>31909.22</v>
      </c>
    </row>
    <row r="18" spans="2:8" x14ac:dyDescent="0.25">
      <c r="B18" s="66">
        <f>VLOOKUP(D18,[2]Report!$B:$R,17,0)</f>
        <v>70330724815</v>
      </c>
      <c r="C18" s="65" t="s">
        <v>544</v>
      </c>
      <c r="D18" s="21">
        <v>106709</v>
      </c>
      <c r="E18" s="22" t="s">
        <v>510</v>
      </c>
      <c r="F18" s="21">
        <f>IFERROR(VLOOKUP(D18,'BD PRODUTO'!B:D,3,0),0)</f>
        <v>3153</v>
      </c>
      <c r="G18" s="70">
        <f>IFERROR(VLOOKUP(D18,'BD PRODUTO'!B:E,4,0),0)</f>
        <v>27991.68</v>
      </c>
      <c r="H18" s="74">
        <f>(Tabela4[[#This Row],[VENDA]]/$I$2)*$I$3</f>
        <v>32656.96</v>
      </c>
    </row>
    <row r="19" spans="2:8" x14ac:dyDescent="0.25">
      <c r="B19" s="66">
        <f>VLOOKUP(D19,[2]Report!$B:$R,17,0)</f>
        <v>70330717527</v>
      </c>
      <c r="C19" s="65" t="s">
        <v>544</v>
      </c>
      <c r="D19" s="21">
        <v>99569</v>
      </c>
      <c r="E19" s="22" t="s">
        <v>513</v>
      </c>
      <c r="F19" s="21">
        <f>IFERROR(VLOOKUP(D19,'BD PRODUTO'!B:D,3,0),0)</f>
        <v>2962</v>
      </c>
      <c r="G19" s="70">
        <f>IFERROR(VLOOKUP(D19,'BD PRODUTO'!B:E,4,0),0)</f>
        <v>26945.04</v>
      </c>
      <c r="H19" s="74">
        <f>(Tabela4[[#This Row],[VENDA]]/$I$2)*$I$3</f>
        <v>31435.88</v>
      </c>
    </row>
    <row r="20" spans="2:8" x14ac:dyDescent="0.25">
      <c r="B20" s="66">
        <f>VLOOKUP(D20,[2]Report!$B:$R,17,0)</f>
        <v>70330370005</v>
      </c>
      <c r="C20" s="65" t="s">
        <v>544</v>
      </c>
      <c r="D20" s="21">
        <v>125996</v>
      </c>
      <c r="E20" s="22" t="s">
        <v>516</v>
      </c>
      <c r="F20" s="21">
        <f>IFERROR(VLOOKUP(D20,'BD PRODUTO'!B:D,3,0),0)</f>
        <v>1370</v>
      </c>
      <c r="G20" s="70">
        <f>IFERROR(VLOOKUP(D20,'BD PRODUTO'!B:E,4,0),0)</f>
        <v>25693.85</v>
      </c>
      <c r="H20" s="74">
        <f>(Tabela4[[#This Row],[VENDA]]/$I$2)*$I$3</f>
        <v>29976.1583333333</v>
      </c>
    </row>
    <row r="21" spans="2:8" x14ac:dyDescent="0.25">
      <c r="B21" s="66">
        <f>VLOOKUP(D21,[2]Report!$B:$R,17,0)</f>
        <v>70330734425</v>
      </c>
      <c r="C21" s="65" t="s">
        <v>544</v>
      </c>
      <c r="D21" s="21">
        <v>124828</v>
      </c>
      <c r="E21" s="22" t="s">
        <v>534</v>
      </c>
      <c r="F21" s="21">
        <f>IFERROR(VLOOKUP(D21,'BD PRODUTO'!B:D,3,0),0)</f>
        <v>2219</v>
      </c>
      <c r="G21" s="70">
        <f>IFERROR(VLOOKUP(D21,'BD PRODUTO'!B:E,4,0),0)</f>
        <v>32115.62</v>
      </c>
      <c r="H21" s="74">
        <f>(Tabela4[[#This Row],[VENDA]]/$I$2)*$I$3</f>
        <v>37468.2233333333</v>
      </c>
    </row>
    <row r="22" spans="2:8" x14ac:dyDescent="0.25">
      <c r="B22" s="66">
        <f>VLOOKUP(D22,[2]Report!$B:$R,17,0)</f>
        <v>3086123549982</v>
      </c>
      <c r="C22" s="65" t="s">
        <v>544</v>
      </c>
      <c r="D22" s="21">
        <v>122576</v>
      </c>
      <c r="E22" s="22" t="s">
        <v>527</v>
      </c>
      <c r="F22" s="21">
        <f>IFERROR(VLOOKUP(D22,'BD PRODUTO'!B:D,3,0),0)</f>
        <v>1112</v>
      </c>
      <c r="G22" s="70">
        <f>IFERROR(VLOOKUP(D22,'BD PRODUTO'!B:E,4,0),0)</f>
        <v>27347.98</v>
      </c>
      <c r="H22" s="74">
        <f>(Tabela4[[#This Row],[VENDA]]/$I$2)*$I$3</f>
        <v>31905.9766666667</v>
      </c>
    </row>
    <row r="23" spans="2:8" x14ac:dyDescent="0.25">
      <c r="B23" s="66">
        <f>VLOOKUP(D23,[2]Report!$B:$R,17,0)</f>
        <v>70330731745</v>
      </c>
      <c r="C23" s="65" t="s">
        <v>544</v>
      </c>
      <c r="D23" s="21">
        <v>114400</v>
      </c>
      <c r="E23" s="22" t="s">
        <v>533</v>
      </c>
      <c r="F23" s="21">
        <f>IFERROR(VLOOKUP(D23,'BD PRODUTO'!B:D,3,0),0)</f>
        <v>2681</v>
      </c>
      <c r="G23" s="70">
        <f>IFERROR(VLOOKUP(D23,'BD PRODUTO'!B:E,4,0),0)</f>
        <v>26327.45</v>
      </c>
      <c r="H23" s="74">
        <f>(Tabela4[[#This Row],[VENDA]]/$I$2)*$I$3</f>
        <v>30715.3583333333</v>
      </c>
    </row>
    <row r="24" spans="2:8" x14ac:dyDescent="0.25">
      <c r="B24" s="66">
        <f>VLOOKUP(D24,[2]Report!$B:$R,17,0)</f>
        <v>70330717510</v>
      </c>
      <c r="C24" s="65" t="s">
        <v>544</v>
      </c>
      <c r="D24" s="21">
        <v>99567</v>
      </c>
      <c r="E24" s="22" t="s">
        <v>511</v>
      </c>
      <c r="F24" s="21">
        <f>IFERROR(VLOOKUP(D24,'BD PRODUTO'!B:D,3,0),0)</f>
        <v>2668</v>
      </c>
      <c r="G24" s="70">
        <f>IFERROR(VLOOKUP(D24,'BD PRODUTO'!B:E,4,0),0)</f>
        <v>22700.77</v>
      </c>
      <c r="H24" s="74">
        <f>(Tabela4[[#This Row],[VENDA]]/$I$2)*$I$3</f>
        <v>26484.2316666667</v>
      </c>
    </row>
    <row r="25" spans="2:8" x14ac:dyDescent="0.25">
      <c r="B25" s="66">
        <f>VLOOKUP(D25,[2]Report!$B:$R,17,0)</f>
        <v>7501843503367</v>
      </c>
      <c r="C25" s="65" t="s">
        <v>544</v>
      </c>
      <c r="D25" s="21">
        <v>128769</v>
      </c>
      <c r="E25" s="22" t="s">
        <v>519</v>
      </c>
      <c r="F25" s="21">
        <f>IFERROR(VLOOKUP(D25,'BD PRODUTO'!B:D,3,0),0)</f>
        <v>1752</v>
      </c>
      <c r="G25" s="70">
        <f>IFERROR(VLOOKUP(D25,'BD PRODUTO'!B:E,4,0),0)</f>
        <v>24182.49</v>
      </c>
      <c r="H25" s="74">
        <f>(Tabela4[[#This Row],[VENDA]]/$I$2)*$I$3</f>
        <v>28212.905</v>
      </c>
    </row>
    <row r="26" spans="2:8" x14ac:dyDescent="0.25">
      <c r="B26" s="66">
        <f>VLOOKUP(D26,[2]Report!$B:$R,17,0)</f>
        <v>70330631328</v>
      </c>
      <c r="C26" s="65" t="s">
        <v>543</v>
      </c>
      <c r="D26" s="21">
        <v>106447</v>
      </c>
      <c r="E26" s="22" t="s">
        <v>540</v>
      </c>
      <c r="F26" s="21">
        <f>IFERROR(VLOOKUP(D26,'BD PRODUTO'!B:D,3,0),0)</f>
        <v>762</v>
      </c>
      <c r="G26" s="70">
        <f>IFERROR(VLOOKUP(D26,'BD PRODUTO'!B:E,4,0),0)</f>
        <v>27570.05</v>
      </c>
      <c r="H26" s="74">
        <f>(Tabela4[[#This Row],[VENDA]]/$I$2)*$I$3</f>
        <v>32165.0583333333</v>
      </c>
    </row>
    <row r="27" spans="2:8" x14ac:dyDescent="0.25">
      <c r="B27" s="66">
        <f>VLOOKUP(D27,[2]Report!$B:$R,17,0)</f>
        <v>70330705302</v>
      </c>
      <c r="C27" s="65" t="s">
        <v>544</v>
      </c>
      <c r="D27" s="21">
        <v>6235</v>
      </c>
      <c r="E27" s="22" t="s">
        <v>525</v>
      </c>
      <c r="F27" s="21">
        <f>IFERROR(VLOOKUP(D27,'BD PRODUTO'!B:D,3,0),0)</f>
        <v>712</v>
      </c>
      <c r="G27" s="70">
        <f>IFERROR(VLOOKUP(D27,'BD PRODUTO'!B:E,4,0),0)</f>
        <v>18030.57</v>
      </c>
      <c r="H27" s="74">
        <f>(Tabela4[[#This Row],[VENDA]]/$I$2)*$I$3</f>
        <v>21035.665</v>
      </c>
    </row>
    <row r="28" spans="2:8" x14ac:dyDescent="0.25">
      <c r="B28" s="66">
        <f>VLOOKUP(D28,[2]Report!$B:$R,17,0)</f>
        <v>70330711525</v>
      </c>
      <c r="C28" s="65" t="s">
        <v>544</v>
      </c>
      <c r="D28" s="21">
        <v>97118</v>
      </c>
      <c r="E28" s="22" t="s">
        <v>509</v>
      </c>
      <c r="F28" s="21">
        <f>IFERROR(VLOOKUP(D28,'BD PRODUTO'!B:D,3,0),0)</f>
        <v>419</v>
      </c>
      <c r="G28" s="70">
        <f>IFERROR(VLOOKUP(D28,'BD PRODUTO'!B:E,4,0),0)</f>
        <v>17232</v>
      </c>
      <c r="H28" s="74">
        <f>(Tabela4[[#This Row],[VENDA]]/$I$2)*$I$3</f>
        <v>20104</v>
      </c>
    </row>
    <row r="29" spans="2:8" x14ac:dyDescent="0.25">
      <c r="B29" s="66">
        <f>VLOOKUP(D29,[2]Report!$B:$R,17,0)</f>
        <v>70330738133</v>
      </c>
      <c r="C29" s="65" t="s">
        <v>544</v>
      </c>
      <c r="D29" s="21">
        <v>120523</v>
      </c>
      <c r="E29" s="22" t="s">
        <v>505</v>
      </c>
      <c r="F29" s="21">
        <f>IFERROR(VLOOKUP(D29,'BD PRODUTO'!B:D,3,0),0)</f>
        <v>1453</v>
      </c>
      <c r="G29" s="70">
        <f>IFERROR(VLOOKUP(D29,'BD PRODUTO'!B:E,4,0),0)</f>
        <v>16788.98</v>
      </c>
      <c r="H29" s="74">
        <f>(Tabela4[[#This Row],[VENDA]]/$I$2)*$I$3</f>
        <v>19587.1433333333</v>
      </c>
    </row>
    <row r="30" spans="2:8" x14ac:dyDescent="0.25">
      <c r="B30" s="66">
        <f>VLOOKUP(D30,[2]Report!$B:$R,17,0)</f>
        <v>7501843503350</v>
      </c>
      <c r="C30" s="65" t="s">
        <v>544</v>
      </c>
      <c r="D30" s="21">
        <v>128768</v>
      </c>
      <c r="E30" s="22" t="s">
        <v>517</v>
      </c>
      <c r="F30" s="21">
        <f>IFERROR(VLOOKUP(D30,'BD PRODUTO'!B:D,3,0),0)</f>
        <v>1394</v>
      </c>
      <c r="G30" s="70">
        <f>IFERROR(VLOOKUP(D30,'BD PRODUTO'!B:E,4,0),0)</f>
        <v>13017.52</v>
      </c>
      <c r="H30" s="74">
        <f>(Tabela4[[#This Row],[VENDA]]/$I$2)*$I$3</f>
        <v>15187.1066666667</v>
      </c>
    </row>
    <row r="31" spans="2:8" x14ac:dyDescent="0.25">
      <c r="B31" s="66">
        <f>VLOOKUP(D31,[2]Report!$B:$R,17,0)</f>
        <v>70330728509</v>
      </c>
      <c r="C31" s="65" t="s">
        <v>544</v>
      </c>
      <c r="D31" s="21">
        <v>111649</v>
      </c>
      <c r="E31" s="22" t="s">
        <v>524</v>
      </c>
      <c r="F31" s="21">
        <f>IFERROR(VLOOKUP(D31,'BD PRODUTO'!B:D,3,0),0)</f>
        <v>2293</v>
      </c>
      <c r="G31" s="70">
        <f>IFERROR(VLOOKUP(D31,'BD PRODUTO'!B:E,4,0),0)</f>
        <v>12768.46</v>
      </c>
      <c r="H31" s="74">
        <f>(Tabela4[[#This Row],[VENDA]]/$I$2)*$I$3</f>
        <v>14896.5366666667</v>
      </c>
    </row>
    <row r="32" spans="2:8" x14ac:dyDescent="0.25">
      <c r="B32" s="66">
        <f>VLOOKUP(D32,[2]Report!$B:$R,17,0)</f>
        <v>70330731769</v>
      </c>
      <c r="C32" s="65" t="s">
        <v>544</v>
      </c>
      <c r="D32" s="21">
        <v>117555</v>
      </c>
      <c r="E32" s="22" t="s">
        <v>531</v>
      </c>
      <c r="F32" s="21">
        <f>IFERROR(VLOOKUP(D32,'BD PRODUTO'!B:D,3,0),0)</f>
        <v>1171</v>
      </c>
      <c r="G32" s="70">
        <f>IFERROR(VLOOKUP(D32,'BD PRODUTO'!B:E,4,0),0)</f>
        <v>11564.2</v>
      </c>
      <c r="H32" s="74">
        <f>(Tabela4[[#This Row],[VENDA]]/$I$2)*$I$3</f>
        <v>13491.5666666667</v>
      </c>
    </row>
    <row r="33" spans="2:8" x14ac:dyDescent="0.25">
      <c r="B33" s="66">
        <f>VLOOKUP(D33,[2]Report!$B:$R,17,0)</f>
        <v>7501843507112</v>
      </c>
      <c r="C33" s="65" t="s">
        <v>544</v>
      </c>
      <c r="D33" s="21">
        <v>132146</v>
      </c>
      <c r="E33" s="22" t="s">
        <v>520</v>
      </c>
      <c r="F33" s="21">
        <f>IFERROR(VLOOKUP(D33,'BD PRODUTO'!B:D,3,0),0)</f>
        <v>609</v>
      </c>
      <c r="G33" s="70">
        <f>IFERROR(VLOOKUP(D33,'BD PRODUTO'!B:E,4,0),0)</f>
        <v>11190.48</v>
      </c>
      <c r="H33" s="74">
        <f>(Tabela4[[#This Row],[VENDA]]/$I$2)*$I$3</f>
        <v>13055.56</v>
      </c>
    </row>
    <row r="34" spans="2:8" x14ac:dyDescent="0.25">
      <c r="B34" s="66">
        <f>VLOOKUP(D34,[2]Report!$B:$R,17,0)</f>
        <v>70330714274</v>
      </c>
      <c r="C34" s="65" t="s">
        <v>544</v>
      </c>
      <c r="D34" s="21">
        <v>129236</v>
      </c>
      <c r="E34" s="22" t="s">
        <v>507</v>
      </c>
      <c r="F34" s="21">
        <f>IFERROR(VLOOKUP(D34,'BD PRODUTO'!B:D,3,0),0)</f>
        <v>270</v>
      </c>
      <c r="G34" s="70">
        <f>IFERROR(VLOOKUP(D34,'BD PRODUTO'!B:E,4,0),0)</f>
        <v>10541.77</v>
      </c>
      <c r="H34" s="74">
        <f>(Tabela4[[#This Row],[VENDA]]/$I$2)*$I$3</f>
        <v>12298.7316666667</v>
      </c>
    </row>
    <row r="35" spans="2:8" x14ac:dyDescent="0.25">
      <c r="B35" s="66">
        <f>VLOOKUP(D35,[2]Report!$B:$R,17,0)</f>
        <v>70330712386</v>
      </c>
      <c r="C35" s="65" t="s">
        <v>544</v>
      </c>
      <c r="D35" s="21">
        <v>6242</v>
      </c>
      <c r="E35" s="22" t="s">
        <v>508</v>
      </c>
      <c r="F35" s="21">
        <f>IFERROR(VLOOKUP(D35,'BD PRODUTO'!B:D,3,0),0)</f>
        <v>227</v>
      </c>
      <c r="G35" s="70">
        <f>IFERROR(VLOOKUP(D35,'BD PRODUTO'!B:E,4,0),0)</f>
        <v>8648.81</v>
      </c>
      <c r="H35" s="74">
        <f>(Tabela4[[#This Row],[VENDA]]/$I$2)*$I$3</f>
        <v>10090.2783333333</v>
      </c>
    </row>
    <row r="36" spans="2:8" x14ac:dyDescent="0.25">
      <c r="B36" s="66">
        <f>VLOOKUP(D36,[2]Report!$B:$R,17,0)</f>
        <v>7501843507129</v>
      </c>
      <c r="C36" s="65" t="s">
        <v>544</v>
      </c>
      <c r="D36" s="21">
        <v>132230</v>
      </c>
      <c r="E36" s="22" t="s">
        <v>521</v>
      </c>
      <c r="F36" s="21">
        <f>IFERROR(VLOOKUP(D36,'BD PRODUTO'!B:D,3,0),0)</f>
        <v>601</v>
      </c>
      <c r="G36" s="70">
        <f>IFERROR(VLOOKUP(D36,'BD PRODUTO'!B:E,4,0),0)</f>
        <v>11087.76</v>
      </c>
      <c r="H36" s="74">
        <f>(Tabela4[[#This Row],[VENDA]]/$I$2)*$I$3</f>
        <v>12935.72</v>
      </c>
    </row>
    <row r="37" spans="2:8" x14ac:dyDescent="0.25">
      <c r="B37" s="66">
        <f>VLOOKUP(D37,[2]Report!$B:$R,17,0)</f>
        <v>7501843503923</v>
      </c>
      <c r="C37" s="65" t="s">
        <v>544</v>
      </c>
      <c r="D37" s="21">
        <v>128914</v>
      </c>
      <c r="E37" s="22" t="s">
        <v>530</v>
      </c>
      <c r="F37" s="21">
        <f>IFERROR(VLOOKUP(D37,'BD PRODUTO'!B:D,3,0),0)</f>
        <v>427</v>
      </c>
      <c r="G37" s="70">
        <f>IFERROR(VLOOKUP(D37,'BD PRODUTO'!B:E,4,0),0)</f>
        <v>8884.28</v>
      </c>
      <c r="H37" s="74">
        <f>(Tabela4[[#This Row],[VENDA]]/$I$2)*$I$3</f>
        <v>10364.9933333333</v>
      </c>
    </row>
    <row r="38" spans="2:8" x14ac:dyDescent="0.25">
      <c r="B38" s="66">
        <f>VLOOKUP(D38,[2]Report!$B:$R,17,0)</f>
        <v>70330371002</v>
      </c>
      <c r="C38" s="65" t="s">
        <v>544</v>
      </c>
      <c r="D38" s="21">
        <v>124643</v>
      </c>
      <c r="E38" s="22" t="s">
        <v>532</v>
      </c>
      <c r="F38" s="21">
        <f>IFERROR(VLOOKUP(D38,'BD PRODUTO'!B:D,3,0),0)</f>
        <v>664</v>
      </c>
      <c r="G38" s="70">
        <f>IFERROR(VLOOKUP(D38,'BD PRODUTO'!B:E,4,0),0)</f>
        <v>6500.95</v>
      </c>
      <c r="H38" s="74">
        <f>(Tabela4[[#This Row],[VENDA]]/$I$2)*$I$3</f>
        <v>7584.44166666667</v>
      </c>
    </row>
    <row r="39" spans="2:8" x14ac:dyDescent="0.25">
      <c r="B39" s="66">
        <f>VLOOKUP(D39,[2]Report!$B:$R,17,0)</f>
        <v>70330609723</v>
      </c>
      <c r="C39" s="65" t="s">
        <v>543</v>
      </c>
      <c r="D39" s="21">
        <v>124827</v>
      </c>
      <c r="E39" s="22" t="s">
        <v>539</v>
      </c>
      <c r="F39" s="21">
        <f>IFERROR(VLOOKUP(D39,'BD PRODUTO'!B:D,3,0),0)</f>
        <v>1186</v>
      </c>
      <c r="G39" s="70">
        <f>IFERROR(VLOOKUP(D39,'BD PRODUTO'!B:E,4,0),0)</f>
        <v>6168.35</v>
      </c>
      <c r="H39" s="74">
        <f>(Tabela4[[#This Row],[VENDA]]/$I$2)*$I$3</f>
        <v>7196.40833333333</v>
      </c>
    </row>
    <row r="40" spans="2:8" x14ac:dyDescent="0.25">
      <c r="B40" s="66">
        <f>VLOOKUP(D40,[2]Report!$B:$R,17,0)</f>
        <v>70330730298</v>
      </c>
      <c r="C40" s="65" t="s">
        <v>544</v>
      </c>
      <c r="D40" s="21">
        <v>111651</v>
      </c>
      <c r="E40" s="22" t="s">
        <v>523</v>
      </c>
      <c r="F40" s="21">
        <f>IFERROR(VLOOKUP(D40,'BD PRODUTO'!B:D,3,0),0)</f>
        <v>507</v>
      </c>
      <c r="G40" s="70">
        <f>IFERROR(VLOOKUP(D40,'BD PRODUTO'!B:E,4,0),0)</f>
        <v>5992.1</v>
      </c>
      <c r="H40" s="74">
        <f>(Tabela4[[#This Row],[VENDA]]/$I$2)*$I$3</f>
        <v>6990.78333333333</v>
      </c>
    </row>
    <row r="41" spans="2:8" x14ac:dyDescent="0.25">
      <c r="B41" s="66">
        <f>VLOOKUP(D41,[2]Report!$B:$R,17,0)</f>
        <v>7501843503404</v>
      </c>
      <c r="C41" s="65" t="s">
        <v>544</v>
      </c>
      <c r="D41" s="21">
        <v>128770</v>
      </c>
      <c r="E41" s="22" t="s">
        <v>518</v>
      </c>
      <c r="F41" s="21">
        <f>IFERROR(VLOOKUP(D41,'BD PRODUTO'!B:D,3,0),0)</f>
        <v>89</v>
      </c>
      <c r="G41" s="70">
        <f>IFERROR(VLOOKUP(D41,'BD PRODUTO'!B:E,4,0),0)</f>
        <v>5979.27</v>
      </c>
      <c r="H41" s="74">
        <f>(Tabela4[[#This Row],[VENDA]]/$I$2)*$I$3</f>
        <v>6975.815</v>
      </c>
    </row>
    <row r="42" spans="2:8" x14ac:dyDescent="0.25">
      <c r="B42" s="66">
        <f>VLOOKUP(D42,[2]Report!$B:$R,17,0)</f>
        <v>70330742222</v>
      </c>
      <c r="C42" s="65" t="s">
        <v>544</v>
      </c>
      <c r="D42" s="21">
        <v>122575</v>
      </c>
      <c r="E42" s="22" t="s">
        <v>515</v>
      </c>
      <c r="F42" s="21">
        <f>IFERROR(VLOOKUP(D42,'BD PRODUTO'!B:D,3,0),0)</f>
        <v>104</v>
      </c>
      <c r="G42" s="70">
        <f>IFERROR(VLOOKUP(D42,'BD PRODUTO'!B:E,4,0),0)</f>
        <v>5326.71</v>
      </c>
      <c r="H42" s="74">
        <f>(Tabela4[[#This Row],[VENDA]]/$I$2)*$I$3</f>
        <v>6214.495</v>
      </c>
    </row>
    <row r="43" spans="2:8" x14ac:dyDescent="0.25">
      <c r="B43" s="66">
        <f>VLOOKUP(D43,[2]Report!$B:$R,17,0)</f>
        <v>7501843501707</v>
      </c>
      <c r="C43" s="65" t="s">
        <v>543</v>
      </c>
      <c r="D43" s="21">
        <v>126952</v>
      </c>
      <c r="E43" s="22" t="s">
        <v>504</v>
      </c>
      <c r="F43" s="21">
        <f>IFERROR(VLOOKUP(D43,'BD PRODUTO'!B:D,3,0),0)</f>
        <v>394</v>
      </c>
      <c r="G43" s="70">
        <f>IFERROR(VLOOKUP(D43,'BD PRODUTO'!B:E,4,0),0)</f>
        <v>4314.71</v>
      </c>
      <c r="H43" s="74">
        <f>(Tabela4[[#This Row],[VENDA]]/$I$2)*$I$3</f>
        <v>5033.82833333333</v>
      </c>
    </row>
    <row r="44" spans="2:8" x14ac:dyDescent="0.25">
      <c r="B44" s="66">
        <f>VLOOKUP(D44,[2]Report!$B:$R,17,0)</f>
        <v>7501014501390</v>
      </c>
      <c r="C44" s="65" t="s">
        <v>544</v>
      </c>
      <c r="D44" s="21">
        <v>128912</v>
      </c>
      <c r="E44" s="22" t="s">
        <v>529</v>
      </c>
      <c r="F44" s="21">
        <f>IFERROR(VLOOKUP(D44,'BD PRODUTO'!B:D,3,0),0)</f>
        <v>113</v>
      </c>
      <c r="G44" s="70">
        <f>IFERROR(VLOOKUP(D44,'BD PRODUTO'!B:E,4,0),0)</f>
        <v>2369.21</v>
      </c>
      <c r="H44" s="74">
        <f>(Tabela4[[#This Row],[VENDA]]/$I$2)*$I$3</f>
        <v>2764.07833333333</v>
      </c>
    </row>
    <row r="45" spans="2:8" x14ac:dyDescent="0.25">
      <c r="B45" s="66">
        <f>VLOOKUP(D45,[2]Report!$B:$R,17,0)</f>
        <v>70330638341</v>
      </c>
      <c r="C45" s="65" t="s">
        <v>543</v>
      </c>
      <c r="D45" s="21">
        <v>132572</v>
      </c>
      <c r="E45" s="22" t="s">
        <v>541</v>
      </c>
      <c r="F45" s="21">
        <f>IFERROR(VLOOKUP(D45,'BD PRODUTO'!B:D,3,0),0)</f>
        <v>153</v>
      </c>
      <c r="G45" s="70">
        <f>IFERROR(VLOOKUP(D45,'BD PRODUTO'!B:E,4,0),0)</f>
        <v>1447.82</v>
      </c>
      <c r="H45" s="74">
        <f>(Tabela4[[#This Row],[VENDA]]/$I$2)*$I$3</f>
        <v>1689.12333333333</v>
      </c>
    </row>
    <row r="46" spans="2:8" x14ac:dyDescent="0.25">
      <c r="B46" s="66">
        <f>VLOOKUP(D46,[2]Report!$B:$R,17,0)</f>
        <v>7501843503480</v>
      </c>
      <c r="C46" s="65" t="s">
        <v>543</v>
      </c>
      <c r="D46" s="21">
        <v>131394</v>
      </c>
      <c r="E46" s="22" t="s">
        <v>503</v>
      </c>
      <c r="F46" s="21">
        <f>IFERROR(VLOOKUP(D46,'BD PRODUTO'!B:D,3,0),0)</f>
        <v>13</v>
      </c>
      <c r="G46" s="70">
        <f>IFERROR(VLOOKUP(D46,'BD PRODUTO'!B:E,4,0),0)</f>
        <v>123.72</v>
      </c>
      <c r="H46" s="74">
        <f>(Tabela4[[#This Row],[VENDA]]/$I$2)*$I$3</f>
        <v>144.34</v>
      </c>
    </row>
    <row r="47" spans="2:8" x14ac:dyDescent="0.25">
      <c r="B47" s="66">
        <f>VLOOKUP(D47,[2]Report!$B:$R,17,0)</f>
        <v>7501843502926</v>
      </c>
      <c r="C47" s="65" t="s">
        <v>544</v>
      </c>
      <c r="D47" s="21">
        <v>127483</v>
      </c>
      <c r="E47" s="22" t="s">
        <v>528</v>
      </c>
      <c r="F47" s="21">
        <f>IFERROR(VLOOKUP(D47,'BD PRODUTO'!B:D,3,0),0)</f>
        <v>0</v>
      </c>
      <c r="G47" s="70">
        <f>IFERROR(VLOOKUP(D47,'BD PRODUTO'!B:E,4,0),0)</f>
        <v>0</v>
      </c>
      <c r="H47" s="74">
        <f>(Tabela4[[#This Row],[VENDA]]/$I$2)*$I$3</f>
        <v>0</v>
      </c>
    </row>
    <row r="48" spans="2:8" x14ac:dyDescent="0.25">
      <c r="B48" s="66">
        <f>VLOOKUP(D48,[2]Report!$B:$R,17,0)</f>
        <v>70330656277</v>
      </c>
      <c r="C48" s="65" t="s">
        <v>543</v>
      </c>
      <c r="D48" s="21">
        <v>120724</v>
      </c>
      <c r="E48" s="22" t="s">
        <v>538</v>
      </c>
      <c r="F48" s="21">
        <f>IFERROR(VLOOKUP(D48,'BD PRODUTO'!B:D,3,0),0)</f>
        <v>0</v>
      </c>
      <c r="G48" s="70">
        <f>IFERROR(VLOOKUP(D48,'BD PRODUTO'!B:E,4,0),0)</f>
        <v>0</v>
      </c>
      <c r="H48" s="74">
        <f>(Tabela4[[#This Row],[VENDA]]/$I$2)*$I$3</f>
        <v>0</v>
      </c>
    </row>
    <row r="49" spans="2:8" x14ac:dyDescent="0.25">
      <c r="B49" s="67">
        <f>VLOOKUP(D49,[2]Report!$B:$R,17,0)</f>
        <v>70330662575</v>
      </c>
      <c r="C49" s="68" t="s">
        <v>543</v>
      </c>
      <c r="D49" s="54">
        <v>124826</v>
      </c>
      <c r="E49" s="69" t="s">
        <v>537</v>
      </c>
      <c r="F49" s="54">
        <f>IFERROR(VLOOKUP(D49,'BD PRODUTO'!B:D,3,0),0)</f>
        <v>0</v>
      </c>
      <c r="G49" s="70">
        <f>IFERROR(VLOOKUP(D49,'BD PRODUTO'!B:E,4,0),0)</f>
        <v>0</v>
      </c>
      <c r="H49" s="74">
        <f>(Tabela4[[#This Row],[VENDA]]/$I$2)*$I$3</f>
        <v>0</v>
      </c>
    </row>
    <row r="50" spans="2:8" x14ac:dyDescent="0.25">
      <c r="B50" s="67" t="inlineStr">
        <is>
          <t>7501843508935</t>
        </is>
      </c>
      <c r="C50" s="68" t="inlineStr">
        <is>
          <t>APARELHOS</t>
        </is>
      </c>
      <c r="D50" s="54">
        <v>133245</v>
      </c>
      <c r="E50" s="69" t="inlineStr">
        <is>
          <t>LAMINA BIC CHROME PLATINUM</t>
        </is>
      </c>
      <c r="F50" s="54">
        <f>IFERROR(VLOOKUP(D50,'BD PRODUTO'!B:D,3,0),0)</f>
        <v>666</v>
      </c>
      <c r="G50" s="70">
        <f>IFERROR(VLOOKUP(D50,'BD PRODUTO'!B:E,4,0),0)</f>
        <v>21583.5</v>
      </c>
      <c r="H50" s="74">
        <f>IFERROR(G50/$I$2*$I$3,0)</f>
        <v>25180.75</v>
      </c>
    </row>
    <row r="51" spans="2:8" x14ac:dyDescent="0.25">
      <c r="B51" s="67" t="inlineStr">
        <is>
          <t>7501843581273</t>
        </is>
      </c>
      <c r="C51" s="68" t="inlineStr">
        <is>
          <t>APARELHOS</t>
        </is>
      </c>
      <c r="D51" s="54">
        <v>133020</v>
      </c>
      <c r="E51" s="69" t="inlineStr">
        <is>
          <t>APARELHO BIC  FLEX 5</t>
        </is>
      </c>
      <c r="F51" s="54">
        <f>IFERROR(VLOOKUP(D51,'BD PRODUTO'!B:D,3,0),0)</f>
        <v>370</v>
      </c>
      <c r="G51" s="70">
        <f>IFERROR(VLOOKUP(D51,'BD PRODUTO'!B:E,4,0),0)</f>
        <v>7579.29</v>
      </c>
      <c r="H51" s="74">
        <f>IFERROR(G51/$I$2*$I$3,0)</f>
        <v>8842.505</v>
      </c>
    </row>
    <row r="52" spans="2:8" x14ac:dyDescent="0.25">
      <c r="B52" s="67" t="inlineStr">
        <is>
          <t>7501843581280</t>
        </is>
      </c>
      <c r="C52" s="68" t="inlineStr">
        <is>
          <t>APARELHOS</t>
        </is>
      </c>
      <c r="D52" s="54">
        <v>133021</v>
      </c>
      <c r="E52" s="69" t="inlineStr">
        <is>
          <t>CARGA BIC FLEX5</t>
        </is>
      </c>
      <c r="F52" s="54">
        <f>IFERROR(VLOOKUP(D52,'BD PRODUTO'!B:D,3,0),0)</f>
        <v>42</v>
      </c>
      <c r="G52" s="70">
        <f>IFERROR(VLOOKUP(D52,'BD PRODUTO'!B:E,4,0),0)</f>
        <v>1220.92</v>
      </c>
      <c r="H52" s="74">
        <f>IFERROR(G52/$I$2*$I$3,0)</f>
        <v>1424.40666666667</v>
      </c>
    </row>
    <row r="53" spans="2:8" x14ac:dyDescent="0.25">
      <c r="B53" s="67" t="inlineStr">
        <is>
          <t>7501843502681</t>
        </is>
      </c>
      <c r="C53" s="68" t="inlineStr">
        <is>
          <t>ISQUEIROS</t>
        </is>
      </c>
      <c r="D53" s="54">
        <v>133518</v>
      </c>
      <c r="E53" s="69" t="inlineStr">
        <is>
          <t>ISQUEIRO BIC MAX PAISAGENS</t>
        </is>
      </c>
      <c r="F53" s="54">
        <f>IFERROR(VLOOKUP(D53,'BD PRODUTO'!B:D,3,0),0)</f>
        <v>7</v>
      </c>
      <c r="G53" s="70">
        <f>IFERROR(VLOOKUP(D53,'BD PRODUTO'!B:E,4,0),0)</f>
        <v>335.59</v>
      </c>
      <c r="H53" s="74">
        <f>IFERROR(G53/$I$2*$I$3,0)</f>
        <v>391.521666666667</v>
      </c>
    </row>
  </sheetData>
  <mergeCells count="2">
    <mergeCell ref="B3:G3"/>
    <mergeCell ref="F5:G5"/>
  </mergeCells>
  <pageMargins left="0.511811024" right="0.511811024" top="0.78740157499999996" bottom="0.78740157499999996" header="0.31496062000000002" footer="0.31496062000000002"/>
  <ignoredErrors>
    <ignoredError sqref="K8:K9 L8:L9" calculatedColumn="1"/>
  </ignoredErrors>
  <drawing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8A73A4E-3429-4758-A91F-476C46923F3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BD ULTIMOS 3 MESES</vt:lpstr>
      <vt:lpstr>BD PRODUTO</vt:lpstr>
      <vt:lpstr>BD</vt:lpstr>
      <vt:lpstr>POR GGV E SV</vt:lpstr>
      <vt:lpstr>POR RCA</vt:lpstr>
      <vt:lpstr>TOP CONTAS</vt:lpstr>
      <vt:lpstr>POR PRODUTO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Analista Comercial 4</dc:creator>
  <cp:lastModifiedBy>Analista Comercial 4</cp:lastModifiedBy>
  <cp:lastPrinted>2026-08-13T20:11:10Z</cp:lastPrinted>
  <dcterms:created xsi:type="dcterms:W3CDTF">2015-06-05T18:19:34Z</dcterms:created>
  <dcterms:modified xsi:type="dcterms:W3CDTF">2026-10-27T13:21:17Z</dcterms:modified>
</cp:coreProperties>
</file>